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backupFile="1" codeName="ThisWorkbook"/>
  <mc:AlternateContent xmlns:mc="http://schemas.openxmlformats.org/markup-compatibility/2006">
    <mc:Choice Requires="x15">
      <x15ac:absPath xmlns:x15ac="http://schemas.microsoft.com/office/spreadsheetml/2010/11/ac" url="C:\Users\alexi\Documents\scolaire\IPSA\AeroIpsa\SP02\STABTRAJ\SP02_Super\"/>
    </mc:Choice>
  </mc:AlternateContent>
  <xr:revisionPtr revIDLastSave="0" documentId="13_ncr:1_{449CF131-948E-40AB-B6B8-1E29FFADE088}" xr6:coauthVersionLast="47" xr6:coauthVersionMax="47" xr10:uidLastSave="{00000000-0000-0000-0000-000000000000}"/>
  <bookViews>
    <workbookView xWindow="0" yWindow="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C19" i="6"/>
  <c r="D25" i="7" s="1"/>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5" i="6"/>
  <c r="H42" i="7" s="1"/>
  <c r="C133" i="6"/>
  <c r="C163" i="6"/>
  <c r="O21" i="6"/>
  <c r="C167" i="6"/>
  <c r="C166" i="6"/>
  <c r="D161" i="6"/>
  <c r="E161" i="6" s="1"/>
  <c r="D158" i="6"/>
  <c r="E158" i="6" s="1"/>
  <c r="D162" i="6"/>
  <c r="E162" i="6" s="1"/>
  <c r="D160" i="6"/>
  <c r="E160" i="6" s="1"/>
  <c r="D159" i="6"/>
  <c r="E159" i="6" s="1"/>
  <c r="D166" i="6"/>
  <c r="E166" i="6" s="1"/>
  <c r="D167" i="6"/>
  <c r="E167" i="6" s="1"/>
  <c r="D163" i="6"/>
  <c r="E163"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B54" i="8"/>
  <c r="C54" i="8" s="1"/>
  <c r="D26" i="7"/>
  <c r="B53" i="8"/>
  <c r="C53" i="8" s="1"/>
  <c r="B60" i="8"/>
  <c r="C60" i="8" s="1"/>
  <c r="B66" i="8"/>
  <c r="C66" i="8" s="1"/>
  <c r="B52" i="8"/>
  <c r="C52" i="8" s="1"/>
  <c r="B57" i="8"/>
  <c r="C57" i="8" s="1"/>
  <c r="T14" i="6"/>
  <c r="C173" i="6"/>
  <c r="C172" i="6"/>
  <c r="D23" i="7"/>
  <c r="E108" i="7"/>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T3" i="4"/>
  <c r="Y4" i="4"/>
  <c r="Q3" i="4"/>
  <c r="E4" i="7" l="1"/>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L2" i="4"/>
  <c r="H3" i="4"/>
  <c r="L3" i="4"/>
  <c r="D4" i="4"/>
  <c r="F4" i="4"/>
  <c r="K4" i="4"/>
  <c r="I4" i="4"/>
  <c r="B4" i="4"/>
  <c r="K3" i="4"/>
  <c r="U3" i="4"/>
  <c r="X2" i="4"/>
  <c r="E4" i="4"/>
  <c r="F3" i="4"/>
  <c r="V2" i="4"/>
  <c r="R4" i="4"/>
  <c r="J4" i="4"/>
  <c r="S4" i="4"/>
  <c r="N4" i="4"/>
  <c r="E3" i="4"/>
  <c r="R2" i="4"/>
  <c r="H2" i="4"/>
  <c r="G4" i="4"/>
  <c r="C3" i="4"/>
  <c r="J3" i="4"/>
  <c r="P2" i="4"/>
  <c r="Z2" i="4"/>
  <c r="B3" i="4"/>
  <c r="I3" i="4"/>
  <c r="G3" i="4"/>
  <c r="T4" i="4"/>
  <c r="V3" i="4"/>
  <c r="J2" i="4"/>
  <c r="M4" i="4"/>
  <c r="W3" i="4"/>
  <c r="R3" i="4"/>
  <c r="M3" i="4"/>
  <c r="X3" i="4"/>
  <c r="L4" i="4"/>
  <c r="C4" i="4"/>
  <c r="V4" i="4"/>
  <c r="H4" i="4"/>
  <c r="W4" i="4"/>
  <c r="X4" i="4"/>
  <c r="S3" i="4"/>
  <c r="T2" i="4"/>
  <c r="N2" i="4"/>
  <c r="N3" i="4"/>
  <c r="O3" i="4"/>
  <c r="O4" i="4"/>
  <c r="D3" i="4"/>
  <c r="Y3" i="4"/>
  <c r="U4" i="4"/>
  <c r="P3" i="4"/>
  <c r="P4" i="4"/>
  <c r="Q4" i="4"/>
  <c r="P14" i="6" l="1"/>
  <c r="N14" i="6" s="1"/>
  <c r="I41" i="7"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C11" i="1" s="1"/>
  <c r="S4" i="3" s="1"/>
  <c r="T4" i="3" s="1"/>
  <c r="U4" i="3" s="1"/>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E11" i="7" l="1"/>
  <c r="E107" i="7"/>
  <c r="H41" i="7"/>
  <c r="H5" i="7"/>
  <c r="C11" i="8"/>
  <c r="E35" i="6"/>
  <c r="O22" i="6" s="1"/>
  <c r="O19" i="6" s="1"/>
  <c r="H28" i="6" s="1"/>
  <c r="C190" i="6" s="1"/>
  <c r="M22" i="6"/>
  <c r="C164" i="6"/>
  <c r="C165" i="6"/>
  <c r="AC5" i="3"/>
  <c r="P5" i="3"/>
  <c r="Q5" i="3" s="1"/>
  <c r="A6" i="3"/>
  <c r="B6" i="3" s="1"/>
  <c r="AC6" i="3" s="1"/>
  <c r="N15" i="6"/>
  <c r="I42" i="7"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M15" i="6"/>
  <c r="J42" i="7"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M19" i="6" l="1"/>
  <c r="H31" i="6" s="1"/>
  <c r="H29" i="6" s="1"/>
  <c r="H47" i="7" s="1"/>
  <c r="C150" i="6"/>
  <c r="AA6" i="3"/>
  <c r="H48" i="8"/>
  <c r="P29" i="1"/>
  <c r="A7" i="3"/>
  <c r="B7" i="3" s="1"/>
  <c r="P7" i="3" s="1"/>
  <c r="Q7" i="3" s="1"/>
  <c r="AD6" i="3"/>
  <c r="P6" i="3"/>
  <c r="Q6" i="3" s="1"/>
  <c r="H71" i="7"/>
  <c r="I29" i="6"/>
  <c r="I47" i="7" s="1"/>
  <c r="B192" i="6"/>
  <c r="Z6" i="3"/>
  <c r="H68" i="7"/>
  <c r="H16" i="7"/>
  <c r="P28" i="1"/>
  <c r="H50" i="8"/>
  <c r="C149" i="6"/>
  <c r="C155"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B193" i="6" l="1"/>
  <c r="H32" i="6"/>
  <c r="I32" i="6"/>
  <c r="C157" i="6"/>
  <c r="C156" i="6" s="1"/>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I14" i="7"/>
  <c r="I30" i="6"/>
  <c r="I48" i="7" s="1"/>
  <c r="S29" i="6"/>
  <c r="H14" i="7"/>
  <c r="B194" i="6"/>
  <c r="H30" i="6"/>
  <c r="H48" i="7" s="1"/>
  <c r="B190" i="6"/>
  <c r="S194" i="4"/>
  <c r="Q196" i="4"/>
  <c r="F108" i="4"/>
  <c r="D233" i="4"/>
  <c r="F233" i="4" s="1"/>
  <c r="F2" i="4"/>
  <c r="J58" i="8" l="1"/>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I15" i="7"/>
  <c r="M50" i="8"/>
  <c r="H33" i="6"/>
  <c r="S30" i="6"/>
  <c r="H15" i="7"/>
  <c r="R196" i="4"/>
  <c r="T194" i="4"/>
  <c r="L49" i="8" l="1"/>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M6" i="3"/>
  <c r="N6" i="3" s="1"/>
  <c r="E6" i="3"/>
  <c r="H6" i="3" s="1"/>
  <c r="K6" i="3" s="1"/>
  <c r="L6" i="3" s="1"/>
  <c r="D193" i="4"/>
  <c r="AA15" i="3"/>
  <c r="P15" i="3"/>
  <c r="Q15" i="3" s="1"/>
  <c r="R15" i="3" s="1"/>
  <c r="AC15" i="3"/>
  <c r="Z15" i="3"/>
  <c r="AD15" i="3"/>
  <c r="A16" i="3"/>
  <c r="B16" i="3" s="1"/>
  <c r="S11" i="3" l="1"/>
  <c r="T11" i="3" s="1"/>
  <c r="V6" i="3"/>
  <c r="AE6" i="3"/>
  <c r="F6" i="3"/>
  <c r="I6" i="3"/>
  <c r="F193" i="4"/>
  <c r="AA16" i="3"/>
  <c r="AD16" i="3"/>
  <c r="AC16" i="3"/>
  <c r="P16" i="3"/>
  <c r="Q16" i="3" s="1"/>
  <c r="R16" i="3" s="1"/>
  <c r="Z16" i="3"/>
  <c r="A17" i="3"/>
  <c r="B17" i="3" s="1"/>
  <c r="U6" i="3"/>
  <c r="Y5" i="3"/>
  <c r="N36" i="1" l="1"/>
  <c r="M37" i="6"/>
  <c r="S12" i="3"/>
  <c r="S13" i="3" s="1"/>
  <c r="W6" i="3"/>
  <c r="E7" i="3" s="1"/>
  <c r="H7" i="3" s="1"/>
  <c r="P17" i="3"/>
  <c r="Q17" i="3" s="1"/>
  <c r="R17" i="3" s="1"/>
  <c r="A18" i="3"/>
  <c r="B18" i="3" s="1"/>
  <c r="AC17" i="3"/>
  <c r="Z17" i="3"/>
  <c r="AD17" i="3"/>
  <c r="AA17" i="3"/>
  <c r="T12" i="3" l="1"/>
  <c r="AH7" i="3"/>
  <c r="AG7" i="3"/>
  <c r="D7" i="3"/>
  <c r="G7" i="3" s="1"/>
  <c r="M7" i="3" s="1"/>
  <c r="N7" i="3" s="1"/>
  <c r="S14" i="3"/>
  <c r="T13" i="3"/>
  <c r="AA18" i="3"/>
  <c r="P18" i="3"/>
  <c r="Q18" i="3" s="1"/>
  <c r="R18" i="3" s="1"/>
  <c r="AC18" i="3"/>
  <c r="A19" i="3"/>
  <c r="B19" i="3" s="1"/>
  <c r="AD18" i="3"/>
  <c r="Z18" i="3"/>
  <c r="K7"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D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D44" i="3"/>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Y744" i="3"/>
  <c r="T746" i="3"/>
  <c r="D746" i="3" l="1"/>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D918" i="3"/>
  <c r="AA918" i="3"/>
  <c r="Z918" i="3"/>
  <c r="P918" i="3"/>
  <c r="Q918" i="3" s="1"/>
  <c r="R918" i="3" s="1"/>
  <c r="S918" i="3" s="1"/>
  <c r="T918" i="3" l="1"/>
  <c r="U917" i="3"/>
  <c r="Y916" i="3"/>
  <c r="E918" i="3" l="1"/>
  <c r="H918" i="3" s="1"/>
  <c r="K918" i="3" s="1"/>
  <c r="AE918" i="3" s="1"/>
  <c r="AH918" i="3"/>
  <c r="D918" i="3"/>
  <c r="G918" i="3" s="1"/>
  <c r="AG918" i="3"/>
  <c r="F918" i="3" l="1"/>
  <c r="I918" i="3"/>
  <c r="J918" i="3"/>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AD948" i="3"/>
  <c r="Z948" i="3"/>
  <c r="AC948" i="3"/>
  <c r="U947" i="3" l="1"/>
  <c r="Y946" i="3"/>
  <c r="T948" i="3"/>
  <c r="AH948" i="3" s="1"/>
  <c r="AG948" i="3" l="1"/>
  <c r="E948" i="3"/>
  <c r="H948" i="3" s="1"/>
  <c r="D948" i="3"/>
  <c r="K948" i="3" l="1"/>
  <c r="AE948" i="3" s="1"/>
  <c r="F948" i="3"/>
  <c r="G948" i="3"/>
  <c r="I948" i="3" l="1"/>
  <c r="J948" i="3"/>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D955" i="3"/>
  <c r="AC955" i="3"/>
  <c r="Z955" i="3"/>
  <c r="U954" i="3" l="1"/>
  <c r="Y953" i="3"/>
  <c r="T955" i="3"/>
  <c r="AG955" i="3" s="1"/>
  <c r="AH955" i="3" l="1"/>
  <c r="D955" i="3"/>
  <c r="E955" i="3"/>
  <c r="H955" i="3" s="1"/>
  <c r="F955" i="3" l="1"/>
  <c r="G955" i="3"/>
  <c r="K955" i="3"/>
  <c r="AE955" i="3" s="1"/>
  <c r="I955" i="3" l="1"/>
  <c r="J955" i="3"/>
  <c r="M955" i="3"/>
  <c r="N955" i="3" s="1"/>
  <c r="V955" i="3"/>
  <c r="A956" i="3"/>
  <c r="B956" i="3" s="1"/>
  <c r="W955" i="3" l="1"/>
  <c r="L955" i="3"/>
  <c r="AA956" i="3"/>
  <c r="P956" i="3"/>
  <c r="Q956" i="3" s="1"/>
  <c r="R956" i="3" s="1"/>
  <c r="S956" i="3" s="1"/>
  <c r="Z956" i="3"/>
  <c r="AD956" i="3"/>
  <c r="AC956" i="3"/>
  <c r="U955" i="3" l="1"/>
  <c r="Y954" i="3"/>
  <c r="T956" i="3"/>
  <c r="AH956" i="3" s="1"/>
  <c r="AG956" i="3" l="1"/>
  <c r="E956" i="3"/>
  <c r="H956" i="3" s="1"/>
  <c r="K956" i="3" s="1"/>
  <c r="AE956" i="3" s="1"/>
  <c r="D956" i="3"/>
  <c r="V956" i="3" l="1"/>
  <c r="A957" i="3"/>
  <c r="B957" i="3" s="1"/>
  <c r="F956" i="3"/>
  <c r="G956" i="3"/>
  <c r="I956" i="3" l="1"/>
  <c r="W956" i="3" s="1"/>
  <c r="J956" i="3"/>
  <c r="M956" i="3"/>
  <c r="N956" i="3" s="1"/>
  <c r="AA957" i="3"/>
  <c r="AD957" i="3"/>
  <c r="Z957" i="3"/>
  <c r="P957" i="3"/>
  <c r="Q957" i="3" s="1"/>
  <c r="R957" i="3" s="1"/>
  <c r="S957" i="3" s="1"/>
  <c r="AC957" i="3"/>
  <c r="T957" i="3" l="1"/>
  <c r="L956" i="3"/>
  <c r="AG957" i="3" l="1"/>
  <c r="U956" i="3"/>
  <c r="E957" i="3" s="1"/>
  <c r="H957" i="3" s="1"/>
  <c r="AH957" i="3"/>
  <c r="Y955" i="3"/>
  <c r="D957" i="3" l="1"/>
  <c r="G957" i="3" s="1"/>
  <c r="K957" i="3"/>
  <c r="AE957" i="3" s="1"/>
  <c r="F957" i="3" l="1"/>
  <c r="I957" i="3"/>
  <c r="J957" i="3"/>
  <c r="M957" i="3"/>
  <c r="N957" i="3" s="1"/>
  <c r="V957" i="3"/>
  <c r="A958" i="3"/>
  <c r="B958" i="3" s="1"/>
  <c r="W957" i="3" l="1"/>
  <c r="L957" i="3"/>
  <c r="AC958" i="3"/>
  <c r="AA958" i="3"/>
  <c r="P958" i="3"/>
  <c r="Q958" i="3" s="1"/>
  <c r="R958" i="3" s="1"/>
  <c r="S958" i="3" s="1"/>
  <c r="Z958" i="3"/>
  <c r="AD958" i="3"/>
  <c r="T958" i="3" l="1"/>
  <c r="AH958" i="3" s="1"/>
  <c r="U957" i="3"/>
  <c r="Y956" i="3"/>
  <c r="AG958" i="3" l="1"/>
  <c r="D958" i="3"/>
  <c r="E958" i="3"/>
  <c r="H958" i="3" s="1"/>
  <c r="K958" i="3" l="1"/>
  <c r="AE958" i="3" s="1"/>
  <c r="F958" i="3"/>
  <c r="G958" i="3"/>
  <c r="V958" i="3" l="1"/>
  <c r="A959" i="3"/>
  <c r="B959" i="3" s="1"/>
  <c r="I958" i="3"/>
  <c r="J958" i="3"/>
  <c r="M958" i="3"/>
  <c r="N958" i="3" s="1"/>
  <c r="W958" i="3" l="1"/>
  <c r="L958" i="3"/>
  <c r="Z959" i="3"/>
  <c r="AC959" i="3"/>
  <c r="P959" i="3"/>
  <c r="Q959" i="3" s="1"/>
  <c r="R959" i="3" s="1"/>
  <c r="S959" i="3" s="1"/>
  <c r="AA959" i="3"/>
  <c r="AD959" i="3"/>
  <c r="T959" i="3" l="1"/>
  <c r="AH959" i="3" s="1"/>
  <c r="U958" i="3"/>
  <c r="Y957" i="3"/>
  <c r="AG959" i="3" l="1"/>
  <c r="E959" i="3"/>
  <c r="H959" i="3" s="1"/>
  <c r="K959" i="3" s="1"/>
  <c r="AE959" i="3" s="1"/>
  <c r="D959" i="3"/>
  <c r="F959" i="3" l="1"/>
  <c r="G959" i="3"/>
  <c r="V959" i="3"/>
  <c r="A960" i="3"/>
  <c r="B960" i="3" s="1"/>
  <c r="AD960" i="3" l="1"/>
  <c r="Z960" i="3"/>
  <c r="AA960" i="3"/>
  <c r="P960" i="3"/>
  <c r="Q960" i="3" s="1"/>
  <c r="R960" i="3" s="1"/>
  <c r="S960" i="3" s="1"/>
  <c r="AC960" i="3"/>
  <c r="I959" i="3"/>
  <c r="W959" i="3" s="1"/>
  <c r="J959" i="3"/>
  <c r="M959" i="3"/>
  <c r="N959" i="3" s="1"/>
  <c r="T960" i="3" l="1"/>
  <c r="L959" i="3"/>
  <c r="U959" i="3" l="1"/>
  <c r="E960" i="3" s="1"/>
  <c r="H960" i="3" s="1"/>
  <c r="AG960" i="3"/>
  <c r="AH960" i="3"/>
  <c r="Y958" i="3"/>
  <c r="D960" i="3" l="1"/>
  <c r="G960" i="3" s="1"/>
  <c r="K960" i="3"/>
  <c r="AE960" i="3" s="1"/>
  <c r="F960" i="3" l="1"/>
  <c r="I960" i="3"/>
  <c r="J960" i="3"/>
  <c r="M960" i="3"/>
  <c r="N960" i="3" s="1"/>
  <c r="V960" i="3"/>
  <c r="A961" i="3"/>
  <c r="B961" i="3" s="1"/>
  <c r="W960" i="3" l="1"/>
  <c r="P961" i="3"/>
  <c r="Q961" i="3" s="1"/>
  <c r="R961" i="3" s="1"/>
  <c r="S961" i="3" s="1"/>
  <c r="AD961" i="3"/>
  <c r="AC961" i="3"/>
  <c r="Z961" i="3"/>
  <c r="AA961" i="3"/>
  <c r="L960" i="3"/>
  <c r="U960" i="3" l="1"/>
  <c r="Y959" i="3"/>
  <c r="T961" i="3"/>
  <c r="D961" i="3" l="1"/>
  <c r="G961" i="3" s="1"/>
  <c r="AH961" i="3"/>
  <c r="AG961" i="3"/>
  <c r="E961" i="3"/>
  <c r="H961" i="3" s="1"/>
  <c r="K961" i="3" l="1"/>
  <c r="AE961" i="3" s="1"/>
  <c r="I961" i="3"/>
  <c r="J961" i="3"/>
  <c r="M961" i="3"/>
  <c r="N961" i="3" s="1"/>
  <c r="F961" i="3"/>
  <c r="L961" i="3" l="1"/>
  <c r="V961" i="3"/>
  <c r="W961" i="3" s="1"/>
  <c r="A962" i="3"/>
  <c r="B962" i="3" s="1"/>
  <c r="Z962" i="3" l="1"/>
  <c r="AA962" i="3"/>
  <c r="P962" i="3"/>
  <c r="Q962" i="3" s="1"/>
  <c r="R962" i="3" s="1"/>
  <c r="S962" i="3" s="1"/>
  <c r="AC962" i="3"/>
  <c r="AD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AD963" i="3"/>
  <c r="I962" i="3"/>
  <c r="W962" i="3" s="1"/>
  <c r="J962" i="3"/>
  <c r="M962" i="3"/>
  <c r="N962" i="3" s="1"/>
  <c r="T963" i="3" l="1"/>
  <c r="L962" i="3"/>
  <c r="U962" i="3" l="1"/>
  <c r="E963" i="3" s="1"/>
  <c r="H963" i="3" s="1"/>
  <c r="AG963" i="3"/>
  <c r="AH963" i="3"/>
  <c r="Y961" i="3"/>
  <c r="D963" i="3" l="1"/>
  <c r="G963" i="3" s="1"/>
  <c r="K963" i="3"/>
  <c r="AE963" i="3" s="1"/>
  <c r="F963" i="3" l="1"/>
  <c r="I963" i="3"/>
  <c r="J963" i="3"/>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D988" i="3"/>
  <c r="AA988" i="3"/>
  <c r="P988" i="3"/>
  <c r="Q988" i="3" s="1"/>
  <c r="R988" i="3" s="1"/>
  <c r="S988" i="3" s="1"/>
  <c r="L987" i="3" l="1"/>
  <c r="T988" i="3"/>
  <c r="AH988" i="3" l="1"/>
  <c r="U987" i="3"/>
  <c r="E988" i="3" s="1"/>
  <c r="H988" i="3" s="1"/>
  <c r="AG988" i="3"/>
  <c r="Y986" i="3"/>
  <c r="D988" i="3" l="1"/>
  <c r="G988" i="3" s="1"/>
  <c r="K988" i="3"/>
  <c r="AE988" i="3" s="1"/>
  <c r="F988" i="3" l="1"/>
  <c r="I988" i="3"/>
  <c r="J988" i="3"/>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s="1"/>
  <c r="H115" i="7" l="1"/>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<sst xmlns="http://schemas.openxmlformats.org/spreadsheetml/2006/main" count="1732" uniqueCount="573">
  <si>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</si>
  <si>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</si>
  <si>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</si>
  <si>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</si>
  <si>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</si>
  <si>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</si>
  <si>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</si>
  <si>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</si>
  <si>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</si>
  <si>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</si>
  <si>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</si>
  <si>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</si>
  <si>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</si>
  <si>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</si>
  <si>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</si>
  <si>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</si>
  <si>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</si>
  <si>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</si>
  <si>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</si>
  <si>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</si>
  <si>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</si>
  <si>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</si>
  <si>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</si>
  <si>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</si>
  <si>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</si>
  <si>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</si>
  <si>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</si>
  <si>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</si>
  <si>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</si>
  <si>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</si>
  <si>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</si>
  <si>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</si>
  <si>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</si>
  <si>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</si>
  <si>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</si>
  <si>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</si>
  <si>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</si>
  <si>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</si>
  <si>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</si>
  <si>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</si>
  <si>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</si>
  <si>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</si>
  <si>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</si>
  <si>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</si>
  <si>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</si>
  <si>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</si>
  <si>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</si>
  <si>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</si>
  <si>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</si>
  <si>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</si>
  <si>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</si>
  <si>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</si>
  <si>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</si>
  <si>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</si>
  <si>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</si>
  <si>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</si>
  <si>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</si>
  <si>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</si>
  <si>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</si>
  <si>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</si>
  <si>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</si>
  <si>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</si>
  <si>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</si>
  <si>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</si>
  <si>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</si>
  <si>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</si>
  <si>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</si>
  <si>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</si>
  <si>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</si>
  <si>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</si>
  <si>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</si>
  <si>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</si>
  <si>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</si>
  <si>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</si>
  <si>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</si>
  <si>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</si>
  <si>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</si>
  <si>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</si>
  <si>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</si>
  <si>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</si>
  <si>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</si>
  <si>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</si>
  <si>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</si>
  <si>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</si>
  <si>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</si>
  <si>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</si>
  <si>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</si>
  <si>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</si>
  <si>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</si>
  <si>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</si>
  <si>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</si>
  <si>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</si>
  <si>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</si>
  <si>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</si>
  <si>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</si>
  <si>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</si>
  <si>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</si>
  <si>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</si>
  <si>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</si>
  <si>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</si>
  <si>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</si>
  <si>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</si>
  <si>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</si>
  <si>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</si>
  <si>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</si>
  <si>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</si>
  <si>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</si>
  <si>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</si>
  <si>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</si>
  <si>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</si>
  <si>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</si>
  <si>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</si>
  <si>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</si>
  <si>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</si>
  <si>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</si>
  <si>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</si>
  <si>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</si>
  <si>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</si>
  <si>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</si>
  <si>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</si>
  <si>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</si>
  <si>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</si>
  <si>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</si>
  <si>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</si>
  <si>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</si>
  <si>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</si>
  <si>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</si>
  <si>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</si>
  <si>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</si>
  <si>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</si>
  <si>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</si>
  <si>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</si>
  <si>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</si>
  <si>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</si>
  <si>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</si>
  <si>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</si>
  <si>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</si>
  <si>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</si>
  <si>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</si>
  <si>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</si>
  <si>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</si>
  <si>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</si>
  <si>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</si>
  <si>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</si>
  <si>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</si>
  <si>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</si>
  <si>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</si>
  <si>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</si>
  <si>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</si>
  <si>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</si>
  <si>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</si>
  <si>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</si>
  <si>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</si>
  <si>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</si>
  <si>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</si>
  <si>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</si>
  <si>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</si>
  <si>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</si>
  <si>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</si>
  <si>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</si>
  <si>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</si>
  <si>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</si>
  <si>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</si>
  <si>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</si>
  <si>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</si>
  <si>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</si>
  <si>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</si>
  <si>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</si>
  <si>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</si>
  <si>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</si>
  <si>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</si>
  <si>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</si>
  <si>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</si>
  <si>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</si>
  <si>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</si>
  <si>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</si>
  <si>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</si>
  <si>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</si>
  <si>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</si>
  <si>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</si>
  <si>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</si>
  <si>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</si>
  <si>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</si>
  <si>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</si>
  <si>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</si>
  <si>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</si>
  <si>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</si>
  <si>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</si>
  <si>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</si>
  <si>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</si>
  <si>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</si>
  <si>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</si>
  <si>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</si>
  <si>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</si>
  <si>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</si>
  <si>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</si>
  <si>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</si>
  <si>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</si>
  <si>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</si>
  <si>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</si>
  <si>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</si>
  <si>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</si>
  <si>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</si>
  <si>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</si>
  <si>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</si>
  <si>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</si>
  <si>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</si>
  <si>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</si>
  <si>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</si>
  <si>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</si>
  <si>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</si>
  <si>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</si>
  <si>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</si>
  <si>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</si>
  <si>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</si>
  <si>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</si>
  <si>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</si>
  <si>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</si>
  <si>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</si>
  <si>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</si>
  <si>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</si>
  <si>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</si>
  <si>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</si>
  <si>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</si>
  <si>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</si>
  <si>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</si>
  <si>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</si>
  <si>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</si>
  <si>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</si>
  <si>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</si>
  <si>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</si>
  <si>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</si>
  <si>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</si>
  <si>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</si>
  <si>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</si>
  <si>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</si>
  <si>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</si>
  <si>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</si>
  <si>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</si>
  <si>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</si>
  <si>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</si>
  <si>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</si>
  <si>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</si>
  <si>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</si>
  <si>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</si>
  <si>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</si>
  <si>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</si>
  <si>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</si>
  <si>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</si>
  <si>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</si>
  <si>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</si>
  <si>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</si>
  <si>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</si>
  <si>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</si>
  <si>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</si>
  <si>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</si>
  <si>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</si>
  <si>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</si>
  <si>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</si>
  <si>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</si>
  <si>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</si>
  <si>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</si>
  <si>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</si>
  <si>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</si>
  <si>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</si>
  <si>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</si>
  <si>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</si>
  <si>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</si>
  <si>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</si>
  <si>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</si>
  <si>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</si>
  <si>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</si>
  <si>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</si>
  <si>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</si>
  <si>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</si>
  <si>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</si>
  <si>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</si>
  <si>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</si>
  <si>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</si>
  <si>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</si>
  <si>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</si>
  <si>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</si>
  <si>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</si>
  <si>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</si>
  <si>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</si>
  <si>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</si>
  <si>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</si>
  <si>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</si>
  <si>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</si>
  <si>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</si>
  <si>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</si>
  <si>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</si>
  <si>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</si>
  <si>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</si>
  <si>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</si>
  <si>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</si>
  <si>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</si>
  <si>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</si>
  <si>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</si>
  <si>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</si>
  <si>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</si>
  <si>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</si>
  <si>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</si>
  <si>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</si>
  <si>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</si>
  <si>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</si>
  <si>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</si>
  <si>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</si>
  <si>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</si>
  <si>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</si>
  <si>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</si>
  <si>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</si>
  <si>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</si>
  <si>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</si>
  <si>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</si>
  <si>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</si>
  <si>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</si>
  <si>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</si>
  <si>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</si>
  <si>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</si>
  <si>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</si>
  <si>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</si>
  <si>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</si>
  <si>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</si>
  <si>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</si>
  <si>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</si>
  <si>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</si>
  <si>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</si>
  <si>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</si>
  <si>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</si>
  <si>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</si>
  <si>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</si>
  <si>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</si>
  <si>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</si>
  <si>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</si>
  <si>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</si>
  <si>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</si>
  <si>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</si>
  <si>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</si>
  <si>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</si>
  <si>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</si>
  <si>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</si>
  <si>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</si>
  <si>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</si>
  <si>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</si>
  <si>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</si>
  <si>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</si>
  <si>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</si>
  <si>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</si>
  <si>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</si>
  <si>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</si>
  <si>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</si>
  <si>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</si>
  <si>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</si>
  <si>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</si>
  <si>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</si>
  <si>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</si>
  <si>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</si>
  <si>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</si>
  <si>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</si>
  <si>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</si>
  <si>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</si>
  <si>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</si>
  <si>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</si>
  <si>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</si>
  <si>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</si>
  <si>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</si>
  <si>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</si>
  <si>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</si>
  <si>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</si>
  <si>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</si>
  <si>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</si>
  <si>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</si>
  <si>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</si>
  <si>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</si>
  <si>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</si>
  <si>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</si>
  <si>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</si>
  <si>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</si>
  <si>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</si>
  <si>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</si>
  <si>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</si>
  <si>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</si>
  <si>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</si>
  <si>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</si>
  <si>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</si>
  <si>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</si>
  <si>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</si>
  <si>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</si>
  <si>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</si>
  <si>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</si>
  <si>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</si>
  <si>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</si>
  <si>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</si>
  <si>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</si>
  <si>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</si>
  <si>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</si>
  <si>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</si>
  <si>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</si>
  <si>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</si>
  <si>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</si>
  <si>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</si>
  <si>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</si>
  <si>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</si>
  <si>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</si>
  <si>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</si>
  <si>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</si>
  <si>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</si>
  <si>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</si>
  <si>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</si>
  <si>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</si>
  <si>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</si>
  <si>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</si>
  <si>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</si>
  <si>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</si>
  <si>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</si>
  <si>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</si>
  <si>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</si>
  <si>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</si>
  <si>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</si>
  <si>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</si>
  <si>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</si>
  <si>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</si>
  <si>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</si>
  <si>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</si>
  <si>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</si>
  <si>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</si>
  <si>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</si>
  <si>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</si>
  <si>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</si>
  <si>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</si>
  <si>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</si>
  <si>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</si>
  <si>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</si>
  <si>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</si>
  <si>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</si>
  <si>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</si>
  <si>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</si>
  <si>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</si>
  <si>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</si>
  <si>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</si>
  <si>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</si>
  <si>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</si>
  <si>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</si>
  <si>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</si>
  <si>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</si>
  <si>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</si>
  <si>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</si>
  <si>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</si>
  <si>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</si>
  <si>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</si>
  <si>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</si>
  <si>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</si>
  <si>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</si>
  <si>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</si>
  <si>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</si>
  <si>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</si>
  <si>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</si>
  <si>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</si>
  <si>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</si>
  <si>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</si>
  <si>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</si>
  <si>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</si>
  <si>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</si>
  <si>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</si>
  <si>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</si>
  <si>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</si>
  <si>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</si>
  <si>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</si>
  <si>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</si>
  <si>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</si>
  <si>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</si>
  <si>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</si>
  <si>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</si>
  <si>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</si>
  <si>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</si>
  <si>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</si>
  <si>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</si>
  <si>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</si>
  <si>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</si>
  <si>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</si>
  <si>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</si>
  <si>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</si>
  <si>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</si>
  <si>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</si>
  <si>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</si>
  <si>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</si>
  <si>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</si>
  <si>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</si>
  <si>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</si>
  <si>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</si>
  <si>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</si>
  <si>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</si>
  <si>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</si>
  <si>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</si>
  <si>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</si>
  <si>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</si>
  <si>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</si>
  <si>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</si>
  <si>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</si>
  <si>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</si>
  <si>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</si>
  <si>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</si>
  <si>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</si>
  <si>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</si>
  <si>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</si>
  <si>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</si>
  <si>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</si>
  <si>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</si>
  <si>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</si>
  <si>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</si>
  <si>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</si>
  <si>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</si>
  <si>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</si>
  <si>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</si>
  <si>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</si>
  <si>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</si>
  <si>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</si>
  <si>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</si>
  <si>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</si>
  <si>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</si>
  <si>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</si>
  <si>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</si>
  <si>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</si>
  <si>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</si>
  <si>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</si>
  <si>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</si>
  <si>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</si>
  <si>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</si>
  <si>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</si>
  <si>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</si>
  <si>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</si>
  <si>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</si>
  <si>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</si>
  <si>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</si>
  <si>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</si>
  <si>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</si>
  <si>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</si>
  <si>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</si>
  <si>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</si>
  <si>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</si>
  <si>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</si>
  <si>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</si>
  <si>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</si>
  <si>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</si>
  <si>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</si>
  <si>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</si>
  <si>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</si>
  <si>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</si>
  <si>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</si>
  <si>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</si>
  <si>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</si>
  <si>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</si>
  <si>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</si>
  <si>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</si>
  <si>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</si>
  <si>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</si>
  <si>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</si>
  <si>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</si>
  <si>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</si>
  <si>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</si>
  <si>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</si>
  <si>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</si>
  <si>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</si>
  <si>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</si>
  <si>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</si>
  <si>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</si>
  <si>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</si>
  <si>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</si>
  <si>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SP02_ALPHA</t>
  </si>
  <si>
    <t>L'AéroIPSA</t>
  </si>
  <si>
    <t>Conique (droite)</t>
  </si>
  <si>
    <t>Plusieurs diamètres.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</si>
</sst>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52</c:v>
                </c:pt>
                <c:pt idx="6">
                  <c:v>52</c:v>
                </c:pt>
                <c:pt idx="7">
                  <c:v>0</c:v>
                </c:pt>
              </c:numCache>
            </c:numRef>
          </c:xVal>
          <c:yVal>
            <c:numRef>
              <c:f>Stabilito!$C$124:$C$131</c:f>
              <c:numCache>
                <c:formatCode>0</c:formatCode>
                <c:ptCount val="8"/>
                <c:pt idx="0">
                  <c:v>-1</c:v>
                </c:pt>
                <c:pt idx="1">
                  <c:v>-1</c:v>
                </c:pt>
                <c:pt idx="2">
                  <c:v>-1</c:v>
                </c:pt>
                <c:pt idx="3">
                  <c:v>-51</c:v>
                </c:pt>
                <c:pt idx="4">
                  <c:v>-51</c:v>
                </c:pt>
                <c:pt idx="5">
                  <c:v>-51</c:v>
                </c:pt>
                <c:pt idx="6">
                  <c:v>-1000</c:v>
                </c:pt>
                <c:pt idx="7">
                  <c:v>-1000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162</c:v>
                </c:pt>
                <c:pt idx="2">
                  <c:v>162</c:v>
                </c:pt>
                <c:pt idx="3">
                  <c:v>52</c:v>
                </c:pt>
                <c:pt idx="4">
                  <c:v>52</c:v>
                </c:pt>
              </c:numCache>
            </c:numRef>
          </c:xVal>
          <c:yVal>
            <c:numRef>
              <c:f>Stabilito!$C$132:$C$136</c:f>
              <c:numCache>
                <c:formatCode>0</c:formatCode>
                <c:ptCount val="5"/>
                <c:pt idx="0">
                  <c:v>-820</c:v>
                </c:pt>
                <c:pt idx="1">
                  <c:v>-980</c:v>
                </c:pt>
                <c:pt idx="2">
                  <c:v>-1060</c:v>
                </c:pt>
                <c:pt idx="3">
                  <c:v>-1000</c:v>
                </c:pt>
                <c:pt idx="4">
                  <c:v>-820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-52</c:v>
                </c:pt>
                <c:pt idx="6">
                  <c:v>-52</c:v>
                </c:pt>
                <c:pt idx="7">
                  <c:v>0</c:v>
                </c:pt>
              </c:numCache>
            </c:numRef>
          </c:xVal>
          <c:yVal>
            <c:numRef>
              <c:f>Stabilito!$C$124:$C$131</c:f>
              <c:numCache>
                <c:formatCode>0</c:formatCode>
                <c:ptCount val="8"/>
                <c:pt idx="0">
                  <c:v>-1</c:v>
                </c:pt>
                <c:pt idx="1">
                  <c:v>-1</c:v>
                </c:pt>
                <c:pt idx="2">
                  <c:v>-1</c:v>
                </c:pt>
                <c:pt idx="3">
                  <c:v>-51</c:v>
                </c:pt>
                <c:pt idx="4">
                  <c:v>-51</c:v>
                </c:pt>
                <c:pt idx="5">
                  <c:v>-51</c:v>
                </c:pt>
                <c:pt idx="6">
                  <c:v>-1000</c:v>
                </c:pt>
                <c:pt idx="7">
                  <c:v>-1000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-162</c:v>
                </c:pt>
                <c:pt idx="2">
                  <c:v>-162</c:v>
                </c:pt>
                <c:pt idx="3">
                  <c:v>-52</c:v>
                </c:pt>
                <c:pt idx="4">
                  <c:v>-52</c:v>
                </c:pt>
              </c:numCache>
            </c:numRef>
          </c:xVal>
          <c:yVal>
            <c:numRef>
              <c:f>Stabilito!$C$132:$C$136</c:f>
              <c:numCache>
                <c:formatCode>0</c:formatCode>
                <c:ptCount val="5"/>
                <c:pt idx="0">
                  <c:v>-820</c:v>
                </c:pt>
                <c:pt idx="1">
                  <c:v>-980</c:v>
                </c:pt>
                <c:pt idx="2">
                  <c:v>-1060</c:v>
                </c:pt>
                <c:pt idx="3">
                  <c:v>-1000</c:v>
                </c:pt>
                <c:pt idx="4">
                  <c:v>-820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-417.440414507772</c:v>
                </c:pt>
                <c:pt idx="1">
                  <c:v>-322.95890410958901</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77.918143028833128</c:v>
                </c:pt>
                <c:pt idx="2">
                  <c:v>77.918143028833128</c:v>
                </c:pt>
                <c:pt idx="3">
                  <c:v>0</c:v>
                </c:pt>
              </c:numCache>
            </c:numRef>
          </c:xVal>
          <c:yVal>
            <c:numRef>
              <c:f>Stabilito!$C$151:$C$154</c:f>
              <c:numCache>
                <c:formatCode>0</c:formatCode>
                <c:ptCount val="4"/>
                <c:pt idx="0">
                  <c:v>-761.17506638018654</c:v>
                </c:pt>
                <c:pt idx="1">
                  <c:v>-761.17506638018654</c:v>
                </c:pt>
                <c:pt idx="2">
                  <c:v>-761.17506638018654</c:v>
                </c:pt>
                <c:pt idx="3">
                  <c:v>-761.17506638018654</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333.33333333333331</c:v>
                </c:pt>
                <c:pt idx="1">
                  <c:v>-333.33333333333331</c:v>
                </c:pt>
              </c:numCache>
            </c:numRef>
          </c:xVal>
          <c:yVal>
            <c:numRef>
              <c:f>Stabilito!$C$168:$C$169</c:f>
              <c:numCache>
                <c:formatCode>0</c:formatCode>
                <c:ptCount val="2"/>
                <c:pt idx="0">
                  <c:v>-1070.5999999999999</c:v>
                </c:pt>
                <c:pt idx="1">
                  <c:v>-1070.5999999999999</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-512</c:v>
                </c:pt>
                <c:pt idx="1">
                  <c:v>-512</c:v>
                </c:pt>
                <c:pt idx="2">
                  <c:v>-1000</c:v>
                </c:pt>
                <c:pt idx="3">
                  <c:v>-1000</c:v>
                </c:pt>
                <c:pt idx="4">
                  <c:v>-512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-162</c:v>
                </c:pt>
                <c:pt idx="1">
                  <c:v>-107</c:v>
                </c:pt>
                <c:pt idx="2">
                  <c:v>-52</c:v>
                </c:pt>
              </c:numCache>
            </c:numRef>
          </c:xVal>
          <c:yVal>
            <c:numRef>
              <c:f>Stabilito!$C$137:$C$139</c:f>
              <c:numCache>
                <c:formatCode>0</c:formatCode>
                <c:ptCount val="3"/>
                <c:pt idx="0">
                  <c:v>-1093.3333333333333</c:v>
                </c:pt>
                <c:pt idx="1">
                  <c:v>-1093.3333333333333</c:v>
                </c:pt>
                <c:pt idx="2">
                  <c:v>-1093.3333333333333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-195.33333333333334</c:v>
                </c:pt>
                <c:pt idx="1">
                  <c:v>-195.33333333333334</c:v>
                </c:pt>
                <c:pt idx="2">
                  <c:v>-195.33333333333334</c:v>
                </c:pt>
              </c:numCache>
            </c:numRef>
          </c:xVal>
          <c:yVal>
            <c:numRef>
              <c:f>Stabilito!$C$143:$C$145</c:f>
              <c:numCache>
                <c:formatCode>0</c:formatCode>
                <c:ptCount val="3"/>
                <c:pt idx="0">
                  <c:v>-820</c:v>
                </c:pt>
                <c:pt idx="1">
                  <c:v>-900</c:v>
                </c:pt>
                <c:pt idx="2">
                  <c:v>-980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-212</c:v>
                </c:pt>
                <c:pt idx="1">
                  <c:v>-212</c:v>
                </c:pt>
                <c:pt idx="2">
                  <c:v>-212</c:v>
                </c:pt>
              </c:numCache>
            </c:numRef>
          </c:xVal>
          <c:yVal>
            <c:numRef>
              <c:f>Stabilito!$C$146:$C$148</c:f>
              <c:numCache>
                <c:formatCode>0</c:formatCode>
                <c:ptCount val="3"/>
                <c:pt idx="0">
                  <c:v>-980</c:v>
                </c:pt>
                <c:pt idx="1">
                  <c:v>-1020</c:v>
                </c:pt>
                <c:pt idx="2">
                  <c:v>-1060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212</c:v>
                </c:pt>
                <c:pt idx="1">
                  <c:v>212</c:v>
                </c:pt>
                <c:pt idx="2">
                  <c:v>212</c:v>
                </c:pt>
              </c:numCache>
            </c:numRef>
          </c:xVal>
          <c:yVal>
            <c:numRef>
              <c:f>Stabilito!$C$140:$C$142</c:f>
              <c:numCache>
                <c:formatCode>0</c:formatCode>
                <c:ptCount val="3"/>
                <c:pt idx="0">
                  <c:v>-820</c:v>
                </c:pt>
                <c:pt idx="1">
                  <c:v>-910</c:v>
                </c:pt>
                <c:pt idx="2">
                  <c:v>-1000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-212</c:v>
                </c:pt>
                <c:pt idx="1">
                  <c:v>-212</c:v>
                </c:pt>
                <c:pt idx="2">
                  <c:v>-212</c:v>
                </c:pt>
              </c:numCache>
            </c:numRef>
          </c:xVal>
          <c:yVal>
            <c:numRef>
              <c:f>Stabilito!$C$155:$C$157</c:f>
              <c:numCache>
                <c:formatCode>0</c:formatCode>
                <c:ptCount val="3"/>
                <c:pt idx="0">
                  <c:v>-370.19965930868051</c:v>
                </c:pt>
                <c:pt idx="1">
                  <c:v>-565.68736284443355</c:v>
                </c:pt>
                <c:pt idx="2">
                  <c:v>-761.17506638018654</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Abaco!$K$43:$K$51</c:f>
              <c:numCache>
                <c:formatCode>General" m/s"</c:formatCode>
                <c:ptCount val="9"/>
                <c:pt idx="0">
                  <c:v>1059.1052405465541</c:v>
                </c:pt>
                <c:pt idx="1">
                  <c:v>832.35642784689026</c:v>
                </c:pt>
                <c:pt idx="2">
                  <c:v>654.71169883059565</c:v>
                </c:pt>
                <c:pt idx="3">
                  <c:v>530.5463337913169</c:v>
                </c:pt>
                <c:pt idx="4">
                  <c:v>442.38755844318791</c:v>
                </c:pt>
                <c:pt idx="5">
                  <c:v>377.55933070106175</c:v>
                </c:pt>
                <c:pt idx="6">
                  <c:v>328.24351758971386</c:v>
                </c:pt>
                <c:pt idx="7">
                  <c:v>289.61894976818485</c:v>
                </c:pt>
                <c:pt idx="8">
                  <c:v>258.62029151602371</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Abaco!$K$52:$K$60</c:f>
              <c:numCache>
                <c:formatCode>General" m/s"</c:formatCode>
                <c:ptCount val="9"/>
                <c:pt idx="0">
                  <c:v>606.53083624323062</c:v>
                </c:pt>
                <c:pt idx="1">
                  <c:v>570.06966689657997</c:v>
                </c:pt>
                <c:pt idx="2">
                  <c:v>509.40399319976711</c:v>
                </c:pt>
                <c:pt idx="3">
                  <c:v>446.55202853511878</c:v>
                </c:pt>
                <c:pt idx="4">
                  <c:v>390.98899347170772</c:v>
                </c:pt>
                <c:pt idx="5">
                  <c:v>344.39351699136199</c:v>
                </c:pt>
                <c:pt idx="6">
                  <c:v>305.84682796440859</c:v>
                </c:pt>
                <c:pt idx="7">
                  <c:v>273.90612336094949</c:v>
                </c:pt>
                <c:pt idx="8">
                  <c:v>247.2384246666243</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Abaco!$K$61:$K$69</c:f>
              <c:numCache>
                <c:formatCode>General" m/s"</c:formatCode>
                <c:ptCount val="9"/>
                <c:pt idx="0">
                  <c:v>406.95910944410974</c:v>
                </c:pt>
                <c:pt idx="1">
                  <c:v>401.03705798843453</c:v>
                </c:pt>
                <c:pt idx="2">
                  <c:v>384.20741027096705</c:v>
                </c:pt>
                <c:pt idx="3">
                  <c:v>358.72408111019485</c:v>
                </c:pt>
                <c:pt idx="4">
                  <c:v>329.88711932855529</c:v>
                </c:pt>
                <c:pt idx="5">
                  <c:v>301.38277541425845</c:v>
                </c:pt>
                <c:pt idx="6">
                  <c:v>274.98322005375832</c:v>
                </c:pt>
                <c:pt idx="7">
                  <c:v>251.28740031790699</c:v>
                </c:pt>
                <c:pt idx="8">
                  <c:v>230.31817747113655</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Abaco!$L$43:$L$51</c:f>
              <c:numCache>
                <c:formatCode>General" m"</c:formatCode>
                <c:ptCount val="9"/>
                <c:pt idx="0">
                  <c:v>3061.3138476180256</c:v>
                </c:pt>
                <c:pt idx="1">
                  <c:v>3924.747066053621</c:v>
                </c:pt>
                <c:pt idx="2">
                  <c:v>4290.0899950954736</c:v>
                </c:pt>
                <c:pt idx="3">
                  <c:v>4315.2296427758083</c:v>
                </c:pt>
                <c:pt idx="4">
                  <c:v>4121.4393475572688</c:v>
                </c:pt>
                <c:pt idx="5">
                  <c:v>3802.4059301847847</c:v>
                </c:pt>
                <c:pt idx="6">
                  <c:v>3427.4544538468335</c:v>
                </c:pt>
                <c:pt idx="7">
                  <c:v>3043.7085982355311</c:v>
                </c:pt>
                <c:pt idx="8">
                  <c:v>2679.5454189090319</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Abaco!$L$52:$L$60</c:f>
              <c:numCache>
                <c:formatCode>General" m"</c:formatCode>
                <c:ptCount val="9"/>
                <c:pt idx="0">
                  <c:v>1327.3172653379916</c:v>
                </c:pt>
                <c:pt idx="1">
                  <c:v>1602.2734200267873</c:v>
                </c:pt>
                <c:pt idx="2">
                  <c:v>1781.0971016539559</c:v>
                </c:pt>
                <c:pt idx="3">
                  <c:v>1881.6638624154475</c:v>
                </c:pt>
                <c:pt idx="4">
                  <c:v>1918.22324158316</c:v>
                </c:pt>
                <c:pt idx="5">
                  <c:v>1904.1502506096381</c:v>
                </c:pt>
                <c:pt idx="6">
                  <c:v>1851.6419404880592</c:v>
                </c:pt>
                <c:pt idx="7">
                  <c:v>1771.5248798944588</c:v>
                </c:pt>
                <c:pt idx="8">
                  <c:v>1673.138559789061</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Abaco!$L$61:$L$69</c:f>
              <c:numCache>
                <c:formatCode>General" m"</c:formatCode>
                <c:ptCount val="9"/>
                <c:pt idx="0">
                  <c:v>820.6911852370938</c:v>
                </c:pt>
                <c:pt idx="1">
                  <c:v>945.57645559581897</c:v>
                </c:pt>
                <c:pt idx="2">
                  <c:v>1035.8718281476235</c:v>
                </c:pt>
                <c:pt idx="3">
                  <c:v>1098.656705691501</c:v>
                </c:pt>
                <c:pt idx="4">
                  <c:v>1137.2166472899848</c:v>
                </c:pt>
                <c:pt idx="5">
                  <c:v>1154.5936430800298</c:v>
                </c:pt>
                <c:pt idx="6">
                  <c:v>1153.8757980328494</c:v>
                </c:pt>
                <c:pt idx="7">
                  <c:v>1138.1044634285774</c:v>
                </c:pt>
                <c:pt idx="8">
                  <c:v>1110.1848404844202</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Abaco!$M$43:$M$51</c:f>
              <c:numCache>
                <c:formatCode>General" s"</c:formatCode>
                <c:ptCount val="9"/>
                <c:pt idx="0">
                  <c:v>14.909619717772436</c:v>
                </c:pt>
                <c:pt idx="1">
                  <c:v>20.171241724561423</c:v>
                </c:pt>
                <c:pt idx="2">
                  <c:v>23.219397844593466</c:v>
                </c:pt>
                <c:pt idx="3">
                  <c:v>24.886874602313046</c:v>
                </c:pt>
                <c:pt idx="4">
                  <c:v>25.553723136632556</c:v>
                </c:pt>
                <c:pt idx="5">
                  <c:v>25.48930526669956</c:v>
                </c:pt>
                <c:pt idx="6">
                  <c:v>24.91655754307099</c:v>
                </c:pt>
                <c:pt idx="7">
                  <c:v>24.020212412655145</c:v>
                </c:pt>
                <c:pt idx="8">
                  <c:v>22.944317930890687</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Abaco!$M$52:$M$60</c:f>
              <c:numCache>
                <c:formatCode>General" s"</c:formatCode>
                <c:ptCount val="9"/>
                <c:pt idx="0">
                  <c:v>8.5939636005069602</c:v>
                </c:pt>
                <c:pt idx="1">
                  <c:v>11.537301003963348</c:v>
                </c:pt>
                <c:pt idx="2">
                  <c:v>13.5208636962459</c:v>
                </c:pt>
                <c:pt idx="3">
                  <c:v>14.93603520174219</c:v>
                </c:pt>
                <c:pt idx="4">
                  <c:v>15.929740138542559</c:v>
                </c:pt>
                <c:pt idx="5">
                  <c:v>16.584320681964432</c:v>
                </c:pt>
                <c:pt idx="6">
                  <c:v>16.958123146532071</c:v>
                </c:pt>
                <c:pt idx="7">
                  <c:v>17.099186246806234</c:v>
                </c:pt>
                <c:pt idx="8">
                  <c:v>17.0503282629743</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1.6319999999999999</c:v>
                </c:pt>
                <c:pt idx="1">
                  <c:v>2.3819999999999997</c:v>
                </c:pt>
                <c:pt idx="2">
                  <c:v>3.1319999999999997</c:v>
                </c:pt>
                <c:pt idx="3">
                  <c:v>3.8819999999999997</c:v>
                </c:pt>
                <c:pt idx="4">
                  <c:v>4.6319999999999997</c:v>
                </c:pt>
                <c:pt idx="5">
                  <c:v>5.3819999999999997</c:v>
                </c:pt>
                <c:pt idx="6">
                  <c:v>6.1319999999999997</c:v>
                </c:pt>
                <c:pt idx="7">
                  <c:v>6.8819999999999997</c:v>
                </c:pt>
                <c:pt idx="8">
                  <c:v>7.6319999999999997</c:v>
                </c:pt>
              </c:numCache>
            </c:numRef>
          </c:xVal>
          <c:yVal>
            <c:numRef>
              <c:f>Abaco!$M$61:$M$69</c:f>
              <c:numCache>
                <c:formatCode>General" s"</c:formatCode>
                <c:ptCount val="9"/>
                <c:pt idx="0">
                  <c:v>6.2974327332248148</c:v>
                </c:pt>
                <c:pt idx="1">
                  <c:v>8.2853022344330274</c:v>
                </c:pt>
                <c:pt idx="2">
                  <c:v>9.6828477622323081</c:v>
                </c:pt>
                <c:pt idx="3">
                  <c:v>10.751223371764663</c:v>
                </c:pt>
                <c:pt idx="4">
                  <c:v>11.58104223373042</c:v>
                </c:pt>
                <c:pt idx="5">
                  <c:v>12.218630727742989</c:v>
                </c:pt>
                <c:pt idx="6">
                  <c:v>12.693464183605441</c:v>
                </c:pt>
                <c:pt idx="7">
                  <c:v>13.027308070348687</c:v>
                </c:pt>
                <c:pt idx="8">
                  <c:v>13.238083311058764</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3.3051408833886011</c:v>
                </c:pt>
                <c:pt idx="1">
                  <c:v>3.3051408833886011</c:v>
                </c:pt>
                <c:pt idx="2">
                  <c:v>4.2136169449095915</c:v>
                </c:pt>
                <c:pt idx="3">
                  <c:v>4.2136169449095915</c:v>
                </c:pt>
              </c:numCache>
            </c:numRef>
          </c:xVal>
          <c:yVal>
            <c:numRef>
              <c:f>Stabilito!$C$190:$C$193</c:f>
              <c:numCache>
                <c:formatCode>0.00</c:formatCode>
                <c:ptCount val="4"/>
                <c:pt idx="0">
                  <c:v>11.238193706081701</c:v>
                </c:pt>
                <c:pt idx="1">
                  <c:v>11.238193706081701</c:v>
                </c:pt>
                <c:pt idx="2">
                  <c:v>11.238193706081701</c:v>
                </c:pt>
                <c:pt idx="3">
                  <c:v>11.238193706081701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4.2136169449095915</c:v>
                </c:pt>
                <c:pt idx="1">
                  <c:v>3.3051408833886011</c:v>
                </c:pt>
              </c:numCache>
            </c:numRef>
          </c:xVal>
          <c:yVal>
            <c:numRef>
              <c:f>Stabilito!$C$193:$C$194</c:f>
              <c:numCache>
                <c:formatCode>0.00</c:formatCode>
                <c:ptCount val="2"/>
                <c:pt idx="0">
                  <c:v>11.238193706081701</c:v>
                </c:pt>
                <c:pt idx="1">
                  <c:v>11.238193706081701</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1705.4279046865979</c:v>
                </c:pt>
              </c:numCache>
            </c:numRef>
          </c:xVal>
          <c:yVal>
            <c:numRef>
              <c:f>Trajecto!$C$121</c:f>
              <c:numCache>
                <c:formatCode>0</c:formatCode>
                <c:ptCount val="1"/>
                <c:pt idx="0">
                  <c:v>1705.4279046865979</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24.430783278246317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87.969034820565511</c:v>
                </c:pt>
                <c:pt idx="201">
                  <c:v>#N/A</c:v>
                </c:pt>
                <c:pt idx="202">
                  <c:v>#N/A</c:v>
                </c:pt>
                <c:pt idx="203">
                  <c:v>#N/A</c:v>
                </c:pt>
                <c:pt idx="204">
                  <c:v>#N/A</c:v>
                </c:pt>
                <c:pt idx="205">
                  <c:v>#N/A</c:v>
                </c:pt>
                <c:pt idx="206">
                  <c:v>#N/A</c:v>
                </c:pt>
                <c:pt idx="207">
                  <c:v>#N/A</c:v>
                </c:pt>
                <c:pt idx="208">
                  <c:v>#N/A</c:v>
                </c:pt>
                <c:pt idx="209">
                  <c:v>#N/A</c:v>
                </c:pt>
                <c:pt idx="210">
                  <c:v>142.11036275815687</c:v>
                </c:pt>
                <c:pt idx="211">
                  <c:v>#N/A</c:v>
                </c:pt>
                <c:pt idx="212">
                  <c:v>#N/A</c:v>
                </c:pt>
                <c:pt idx="213">
                  <c:v>#N/A</c:v>
                </c:pt>
                <c:pt idx="214">
                  <c:v>#N/A</c:v>
                </c:pt>
                <c:pt idx="215">
                  <c:v>#N/A</c:v>
                </c:pt>
                <c:pt idx="216">
                  <c:v>#N/A</c:v>
                </c:pt>
                <c:pt idx="217">
                  <c:v>#N/A</c:v>
                </c:pt>
                <c:pt idx="218">
                  <c:v>#N/A</c:v>
                </c:pt>
                <c:pt idx="219">
                  <c:v>#N/A</c:v>
                </c:pt>
                <c:pt idx="220">
                  <c:v>184.61131966197144</c:v>
                </c:pt>
                <c:pt idx="221">
                  <c:v>#N/A</c:v>
                </c:pt>
                <c:pt idx="222">
                  <c:v>#N/A</c:v>
                </c:pt>
                <c:pt idx="223">
                  <c:v>#N/A</c:v>
                </c:pt>
                <c:pt idx="224">
                  <c:v>#N/A</c:v>
                </c:pt>
                <c:pt idx="225">
                  <c:v>#N/A</c:v>
                </c:pt>
                <c:pt idx="226">
                  <c:v>#N/A</c:v>
                </c:pt>
                <c:pt idx="227">
                  <c:v>#N/A</c:v>
                </c:pt>
                <c:pt idx="228">
                  <c:v>#N/A</c:v>
                </c:pt>
                <c:pt idx="229">
                  <c:v>#N/A</c:v>
                </c:pt>
                <c:pt idx="230">
                  <c:v>220.04773259825026</c:v>
                </c:pt>
                <c:pt idx="231">
                  <c:v>#N/A</c:v>
                </c:pt>
                <c:pt idx="232">
                  <c:v>#N/A</c:v>
                </c:pt>
                <c:pt idx="233">
                  <c:v>#N/A</c:v>
                </c:pt>
                <c:pt idx="234">
                  <c:v>#N/A</c:v>
                </c:pt>
                <c:pt idx="235">
                  <c:v>#N/A</c:v>
                </c:pt>
                <c:pt idx="236">
                  <c:v>#N/A</c:v>
                </c:pt>
                <c:pt idx="237">
                  <c:v>#N/A</c:v>
                </c:pt>
                <c:pt idx="238">
                  <c:v>#N/A</c:v>
                </c:pt>
                <c:pt idx="239">
                  <c:v>#N/A</c:v>
                </c:pt>
                <c:pt idx="240">
                  <c:v>250.7667677001763</c:v>
                </c:pt>
                <c:pt idx="241">
                  <c:v>#N/A</c:v>
                </c:pt>
                <c:pt idx="242">
                  <c:v>#N/A</c:v>
                </c:pt>
                <c:pt idx="243">
                  <c:v>#N/A</c:v>
                </c:pt>
                <c:pt idx="244">
                  <c:v>#N/A</c:v>
                </c:pt>
                <c:pt idx="245">
                  <c:v>#N/A</c:v>
                </c:pt>
                <c:pt idx="246">
                  <c:v>#N/A</c:v>
                </c:pt>
                <c:pt idx="247">
                  <c:v>#N/A</c:v>
                </c:pt>
                <c:pt idx="248">
                  <c:v>#N/A</c:v>
                </c:pt>
                <c:pt idx="249">
                  <c:v>#N/A</c:v>
                </c:pt>
                <c:pt idx="250">
                  <c:v>278.14520434392989</c:v>
                </c:pt>
                <c:pt idx="251">
                  <c:v>#N/A</c:v>
                </c:pt>
                <c:pt idx="252">
                  <c:v>#N/A</c:v>
                </c:pt>
                <c:pt idx="253">
                  <c:v>#N/A</c:v>
                </c:pt>
                <c:pt idx="254">
                  <c:v>#N/A</c:v>
                </c:pt>
                <c:pt idx="255">
                  <c:v>#N/A</c:v>
                </c:pt>
                <c:pt idx="256">
                  <c:v>#N/A</c:v>
                </c:pt>
                <c:pt idx="257">
                  <c:v>#N/A</c:v>
                </c:pt>
                <c:pt idx="258">
                  <c:v>#N/A</c:v>
                </c:pt>
                <c:pt idx="259">
                  <c:v>#N/A</c:v>
                </c:pt>
                <c:pt idx="260">
                  <c:v>303.06686463031986</c:v>
                </c:pt>
                <c:pt idx="261">
                  <c:v>#N/A</c:v>
                </c:pt>
                <c:pt idx="262">
                  <c:v>#N/A</c:v>
                </c:pt>
                <c:pt idx="263">
                  <c:v>#N/A</c:v>
                </c:pt>
                <c:pt idx="264">
                  <c:v>#N/A</c:v>
                </c:pt>
                <c:pt idx="265">
                  <c:v>#N/A</c:v>
                </c:pt>
                <c:pt idx="266">
                  <c:v>#N/A</c:v>
                </c:pt>
                <c:pt idx="267">
                  <c:v>#N/A</c:v>
                </c:pt>
                <c:pt idx="268">
                  <c:v>#N/A</c:v>
                </c:pt>
                <c:pt idx="269">
                  <c:v>#N/A</c:v>
                </c:pt>
                <c:pt idx="270">
                  <c:v>326.13807175613834</c:v>
                </c:pt>
                <c:pt idx="271">
                  <c:v>#N/A</c:v>
                </c:pt>
                <c:pt idx="272">
                  <c:v>#N/A</c:v>
                </c:pt>
                <c:pt idx="273">
                  <c:v>#N/A</c:v>
                </c:pt>
                <c:pt idx="274">
                  <c:v>#N/A</c:v>
                </c:pt>
                <c:pt idx="275">
                  <c:v>#N/A</c:v>
                </c:pt>
                <c:pt idx="276">
                  <c:v>#N/A</c:v>
                </c:pt>
                <c:pt idx="277">
                  <c:v>#N/A</c:v>
                </c:pt>
                <c:pt idx="278">
                  <c:v>#N/A</c:v>
                </c:pt>
                <c:pt idx="279">
                  <c:v>#N/A</c:v>
                </c:pt>
                <c:pt idx="280">
                  <c:v>347.79700016399153</c:v>
                </c:pt>
                <c:pt idx="281">
                  <c:v>#N/A</c:v>
                </c:pt>
                <c:pt idx="282">
                  <c:v>#N/A</c:v>
                </c:pt>
                <c:pt idx="283">
                  <c:v>#N/A</c:v>
                </c:pt>
                <c:pt idx="284">
                  <c:v>#N/A</c:v>
                </c:pt>
                <c:pt idx="285">
                  <c:v>#N/A</c:v>
                </c:pt>
                <c:pt idx="286">
                  <c:v>#N/A</c:v>
                </c:pt>
                <c:pt idx="287">
                  <c:v>#N/A</c:v>
                </c:pt>
                <c:pt idx="288">
                  <c:v>#N/A</c:v>
                </c:pt>
                <c:pt idx="289">
                  <c:v>#N/A</c:v>
                </c:pt>
                <c:pt idx="290">
                  <c:v>368.37398822663766</c:v>
                </c:pt>
                <c:pt idx="291">
                  <c:v>#N/A</c:v>
                </c:pt>
                <c:pt idx="292">
                  <c:v>#N/A</c:v>
                </c:pt>
                <c:pt idx="293">
                  <c:v>#N/A</c:v>
                </c:pt>
                <c:pt idx="294">
                  <c:v>#N/A</c:v>
                </c:pt>
                <c:pt idx="295">
                  <c:v>#N/A</c:v>
                </c:pt>
                <c:pt idx="296">
                  <c:v>#N/A</c:v>
                </c:pt>
                <c:pt idx="297">
                  <c:v>#N/A</c:v>
                </c:pt>
                <c:pt idx="298">
                  <c:v>#N/A</c:v>
                </c:pt>
                <c:pt idx="299">
                  <c:v>#N/A</c:v>
                </c:pt>
                <c:pt idx="300">
                  <c:v>388.12659768217196</c:v>
                </c:pt>
                <c:pt idx="301">
                  <c:v>#N/A</c:v>
                </c:pt>
                <c:pt idx="302">
                  <c:v>#N/A</c:v>
                </c:pt>
                <c:pt idx="303">
                  <c:v>#N/A</c:v>
                </c:pt>
                <c:pt idx="304">
                  <c:v>#N/A</c:v>
                </c:pt>
                <c:pt idx="305">
                  <c:v>#N/A</c:v>
                </c:pt>
                <c:pt idx="306">
                  <c:v>#N/A</c:v>
                </c:pt>
                <c:pt idx="307">
                  <c:v>#N/A</c:v>
                </c:pt>
                <c:pt idx="308">
                  <c:v>#N/A</c:v>
                </c:pt>
                <c:pt idx="309">
                  <c:v>#N/A</c:v>
                </c:pt>
                <c:pt idx="310">
                  <c:v>407.25987368001785</c:v>
                </c:pt>
                <c:pt idx="311">
                  <c:v>#N/A</c:v>
                </c:pt>
                <c:pt idx="312">
                  <c:v>#N/A</c:v>
                </c:pt>
                <c:pt idx="313">
                  <c:v>#N/A</c:v>
                </c:pt>
                <c:pt idx="314">
                  <c:v>#N/A</c:v>
                </c:pt>
                <c:pt idx="315">
                  <c:v>#N/A</c:v>
                </c:pt>
                <c:pt idx="316">
                  <c:v>#N/A</c:v>
                </c:pt>
                <c:pt idx="317">
                  <c:v>#N/A</c:v>
                </c:pt>
                <c:pt idx="318">
                  <c:v>#N/A</c:v>
                </c:pt>
                <c:pt idx="319">
                  <c:v>#N/A</c:v>
                </c:pt>
                <c:pt idx="320">
                  <c:v>425.93539069017316</c:v>
                </c:pt>
                <c:pt idx="321">
                  <c:v>#N/A</c:v>
                </c:pt>
                <c:pt idx="322">
                  <c:v>#N/A</c:v>
                </c:pt>
                <c:pt idx="323">
                  <c:v>#N/A</c:v>
                </c:pt>
                <c:pt idx="324">
                  <c:v>#N/A</c:v>
                </c:pt>
                <c:pt idx="325">
                  <c:v>#N/A</c:v>
                </c:pt>
                <c:pt idx="326">
                  <c:v>#N/A</c:v>
                </c:pt>
                <c:pt idx="327">
                  <c:v>#N/A</c:v>
                </c:pt>
                <c:pt idx="328">
                  <c:v>#N/A</c:v>
                </c:pt>
                <c:pt idx="329">
                  <c:v>#N/A</c:v>
                </c:pt>
                <c:pt idx="330">
                  <c:v>444.26730212415373</c:v>
                </c:pt>
                <c:pt idx="331">
                  <c:v>#N/A</c:v>
                </c:pt>
                <c:pt idx="332">
                  <c:v>#N/A</c:v>
                </c:pt>
                <c:pt idx="333">
                  <c:v>#N/A</c:v>
                </c:pt>
                <c:pt idx="334">
                  <c:v>#N/A</c:v>
                </c:pt>
                <c:pt idx="335">
                  <c:v>#N/A</c:v>
                </c:pt>
                <c:pt idx="336">
                  <c:v>#N/A</c:v>
                </c:pt>
                <c:pt idx="337">
                  <c:v>#N/A</c:v>
                </c:pt>
                <c:pt idx="338">
                  <c:v>#N/A</c:v>
                </c:pt>
                <c:pt idx="339">
                  <c:v>#N/A</c:v>
                </c:pt>
                <c:pt idx="340">
                  <c:v>462.30412915727635</c:v>
                </c:pt>
                <c:pt idx="341">
                  <c:v>#N/A</c:v>
                </c:pt>
                <c:pt idx="342">
                  <c:v>#N/A</c:v>
                </c:pt>
                <c:pt idx="343">
                  <c:v>#N/A</c:v>
                </c:pt>
                <c:pt idx="344">
                  <c:v>#N/A</c:v>
                </c:pt>
                <c:pt idx="345">
                  <c:v>#N/A</c:v>
                </c:pt>
                <c:pt idx="346">
                  <c:v>#N/A</c:v>
                </c:pt>
                <c:pt idx="347">
                  <c:v>#N/A</c:v>
                </c:pt>
                <c:pt idx="348">
                  <c:v>#N/A</c:v>
                </c:pt>
                <c:pt idx="349">
                  <c:v>#N/A</c:v>
                </c:pt>
                <c:pt idx="350">
                  <c:v>480.01887941280705</c:v>
                </c:pt>
                <c:pt idx="351">
                  <c:v>#N/A</c:v>
                </c:pt>
                <c:pt idx="352">
                  <c:v>#N/A</c:v>
                </c:pt>
                <c:pt idx="353">
                  <c:v>#N/A</c:v>
                </c:pt>
                <c:pt idx="354">
                  <c:v>#N/A</c:v>
                </c:pt>
                <c:pt idx="355">
                  <c:v>#N/A</c:v>
                </c:pt>
                <c:pt idx="356">
                  <c:v>#N/A</c:v>
                </c:pt>
                <c:pt idx="357">
                  <c:v>#N/A</c:v>
                </c:pt>
                <c:pt idx="358">
                  <c:v>#N/A</c:v>
                </c:pt>
                <c:pt idx="359">
                  <c:v>#N/A</c:v>
                </c:pt>
                <c:pt idx="360">
                  <c:v>497.3333359379692</c:v>
                </c:pt>
                <c:pt idx="361">
                  <c:v>#N/A</c:v>
                </c:pt>
                <c:pt idx="362">
                  <c:v>#N/A</c:v>
                </c:pt>
                <c:pt idx="363">
                  <c:v>#N/A</c:v>
                </c:pt>
                <c:pt idx="364">
                  <c:v>#N/A</c:v>
                </c:pt>
                <c:pt idx="365">
                  <c:v>#N/A</c:v>
                </c:pt>
                <c:pt idx="366">
                  <c:v>#N/A</c:v>
                </c:pt>
                <c:pt idx="367">
                  <c:v>#N/A</c:v>
                </c:pt>
                <c:pt idx="368">
                  <c:v>#N/A</c:v>
                </c:pt>
                <c:pt idx="369">
                  <c:v>#N/A</c:v>
                </c:pt>
                <c:pt idx="370">
                  <c:v>514.15116151108612</c:v>
                </c:pt>
                <c:pt idx="371">
                  <c:v>#N/A</c:v>
                </c:pt>
                <c:pt idx="372">
                  <c:v>#N/A</c:v>
                </c:pt>
                <c:pt idx="373">
                  <c:v>#N/A</c:v>
                </c:pt>
                <c:pt idx="374">
                  <c:v>#N/A</c:v>
                </c:pt>
                <c:pt idx="375">
                  <c:v>#N/A</c:v>
                </c:pt>
                <c:pt idx="376">
                  <c:v>#N/A</c:v>
                </c:pt>
                <c:pt idx="377">
                  <c:v>#N/A</c:v>
                </c:pt>
                <c:pt idx="378">
                  <c:v>#N/A</c:v>
                </c:pt>
                <c:pt idx="379">
                  <c:v>#N/A</c:v>
                </c:pt>
                <c:pt idx="380">
                  <c:v>530.37766152709628</c:v>
                </c:pt>
                <c:pt idx="381">
                  <c:v>#N/A</c:v>
                </c:pt>
                <c:pt idx="382">
                  <c:v>#N/A</c:v>
                </c:pt>
                <c:pt idx="383">
                  <c:v>#N/A</c:v>
                </c:pt>
                <c:pt idx="384">
                  <c:v>#N/A</c:v>
                </c:pt>
                <c:pt idx="385">
                  <c:v>#N/A</c:v>
                </c:pt>
                <c:pt idx="386">
                  <c:v>#N/A</c:v>
                </c:pt>
                <c:pt idx="387">
                  <c:v>#N/A</c:v>
                </c:pt>
                <c:pt idx="388">
                  <c:v>#N/A</c:v>
                </c:pt>
                <c:pt idx="389">
                  <c:v>#N/A</c:v>
                </c:pt>
                <c:pt idx="390">
                  <c:v>545.9294006096676</c:v>
                </c:pt>
                <c:pt idx="391">
                  <c:v>#N/A</c:v>
                </c:pt>
                <c:pt idx="392">
                  <c:v>#N/A</c:v>
                </c:pt>
                <c:pt idx="393">
                  <c:v>#N/A</c:v>
                </c:pt>
                <c:pt idx="394">
                  <c:v>#N/A</c:v>
                </c:pt>
                <c:pt idx="395">
                  <c:v>#N/A</c:v>
                </c:pt>
                <c:pt idx="396">
                  <c:v>#N/A</c:v>
                </c:pt>
                <c:pt idx="397">
                  <c:v>#N/A</c:v>
                </c:pt>
                <c:pt idx="398">
                  <c:v>#N/A</c:v>
                </c:pt>
                <c:pt idx="399">
                  <c:v>#N/A</c:v>
                </c:pt>
                <c:pt idx="400">
                  <c:v>560.73877866534508</c:v>
                </c:pt>
                <c:pt idx="401">
                  <c:v>#N/A</c:v>
                </c:pt>
                <c:pt idx="402">
                  <c:v>#N/A</c:v>
                </c:pt>
                <c:pt idx="403">
                  <c:v>#N/A</c:v>
                </c:pt>
                <c:pt idx="404">
                  <c:v>#N/A</c:v>
                </c:pt>
                <c:pt idx="405">
                  <c:v>#N/A</c:v>
                </c:pt>
                <c:pt idx="406">
                  <c:v>#N/A</c:v>
                </c:pt>
                <c:pt idx="407">
                  <c:v>#N/A</c:v>
                </c:pt>
                <c:pt idx="408">
                  <c:v>#N/A</c:v>
                </c:pt>
                <c:pt idx="409">
                  <c:v>#N/A</c:v>
                </c:pt>
                <c:pt idx="410">
                  <c:v>574.75584858530658</c:v>
                </c:pt>
                <c:pt idx="411">
                  <c:v>#N/A</c:v>
                </c:pt>
                <c:pt idx="412">
                  <c:v>#N/A</c:v>
                </c:pt>
                <c:pt idx="413">
                  <c:v>#N/A</c:v>
                </c:pt>
                <c:pt idx="414">
                  <c:v>#N/A</c:v>
                </c:pt>
                <c:pt idx="415">
                  <c:v>#N/A</c:v>
                </c:pt>
                <c:pt idx="416">
                  <c:v>#N/A</c:v>
                </c:pt>
                <c:pt idx="417">
                  <c:v>#N/A</c:v>
                </c:pt>
                <c:pt idx="418">
                  <c:v>#N/A</c:v>
                </c:pt>
                <c:pt idx="419">
                  <c:v>#N/A</c:v>
                </c:pt>
                <c:pt idx="420">
                  <c:v>587.94839157380738</c:v>
                </c:pt>
                <c:pt idx="421">
                  <c:v>#N/A</c:v>
                </c:pt>
                <c:pt idx="422">
                  <c:v>#N/A</c:v>
                </c:pt>
                <c:pt idx="423">
                  <c:v>#N/A</c:v>
                </c:pt>
                <c:pt idx="424">
                  <c:v>#N/A</c:v>
                </c:pt>
                <c:pt idx="425">
                  <c:v>#N/A</c:v>
                </c:pt>
                <c:pt idx="426">
                  <c:v>#N/A</c:v>
                </c:pt>
                <c:pt idx="427">
                  <c:v>#N/A</c:v>
                </c:pt>
                <c:pt idx="428">
                  <c:v>#N/A</c:v>
                </c:pt>
                <c:pt idx="429">
                  <c:v>#N/A</c:v>
                </c:pt>
                <c:pt idx="430">
                  <c:v>600.30083636762618</c:v>
                </c:pt>
                <c:pt idx="431">
                  <c:v>#N/A</c:v>
                </c:pt>
                <c:pt idx="432">
                  <c:v>#N/A</c:v>
                </c:pt>
                <c:pt idx="433">
                  <c:v>#N/A</c:v>
                </c:pt>
                <c:pt idx="434">
                  <c:v>#N/A</c:v>
                </c:pt>
                <c:pt idx="435">
                  <c:v>#N/A</c:v>
                </c:pt>
                <c:pt idx="436">
                  <c:v>#N/A</c:v>
                </c:pt>
                <c:pt idx="437">
                  <c:v>#N/A</c:v>
                </c:pt>
                <c:pt idx="438">
                  <c:v>#N/A</c:v>
                </c:pt>
                <c:pt idx="439">
                  <c:v>#N/A</c:v>
                </c:pt>
                <c:pt idx="440">
                  <c:v>611.81244558293338</c:v>
                </c:pt>
                <c:pt idx="441">
                  <c:v>#N/A</c:v>
                </c:pt>
                <c:pt idx="442">
                  <c:v>#N/A</c:v>
                </c:pt>
                <c:pt idx="443">
                  <c:v>#N/A</c:v>
                </c:pt>
                <c:pt idx="444">
                  <c:v>#N/A</c:v>
                </c:pt>
                <c:pt idx="445">
                  <c:v>#N/A</c:v>
                </c:pt>
                <c:pt idx="446">
                  <c:v>#N/A</c:v>
                </c:pt>
                <c:pt idx="447">
                  <c:v>#N/A</c:v>
                </c:pt>
                <c:pt idx="448">
                  <c:v>#N/A</c:v>
                </c:pt>
                <c:pt idx="449">
                  <c:v>#N/A</c:v>
                </c:pt>
                <c:pt idx="450">
                  <c:v>622.49510206236744</c:v>
                </c:pt>
                <c:pt idx="451">
                  <c:v>#N/A</c:v>
                </c:pt>
                <c:pt idx="452">
                  <c:v>#N/A</c:v>
                </c:pt>
                <c:pt idx="453">
                  <c:v>#N/A</c:v>
                </c:pt>
                <c:pt idx="454">
                  <c:v>#N/A</c:v>
                </c:pt>
                <c:pt idx="455">
                  <c:v>#N/A</c:v>
                </c:pt>
                <c:pt idx="456">
                  <c:v>#N/A</c:v>
                </c:pt>
                <c:pt idx="457">
                  <c:v>#N/A</c:v>
                </c:pt>
                <c:pt idx="458">
                  <c:v>#N/A</c:v>
                </c:pt>
                <c:pt idx="459">
                  <c:v>#N/A</c:v>
                </c:pt>
                <c:pt idx="460">
                  <c:v>632.3709543094426</c:v>
                </c:pt>
                <c:pt idx="461">
                  <c:v>#N/A</c:v>
                </c:pt>
                <c:pt idx="462">
                  <c:v>#N/A</c:v>
                </c:pt>
                <c:pt idx="463">
                  <c:v>#N/A</c:v>
                </c:pt>
                <c:pt idx="464">
                  <c:v>#N/A</c:v>
                </c:pt>
                <c:pt idx="465">
                  <c:v>#N/A</c:v>
                </c:pt>
                <c:pt idx="466">
                  <c:v>#N/A</c:v>
                </c:pt>
                <c:pt idx="467">
                  <c:v>#N/A</c:v>
                </c:pt>
                <c:pt idx="468">
                  <c:v>#N/A</c:v>
                </c:pt>
                <c:pt idx="469">
                  <c:v>#N/A</c:v>
                </c:pt>
                <c:pt idx="470">
                  <c:v>641.47011125363929</c:v>
                </c:pt>
                <c:pt idx="471">
                  <c:v>#N/A</c:v>
                </c:pt>
                <c:pt idx="472">
                  <c:v>#N/A</c:v>
                </c:pt>
                <c:pt idx="473">
                  <c:v>#N/A</c:v>
                </c:pt>
                <c:pt idx="474">
                  <c:v>#N/A</c:v>
                </c:pt>
                <c:pt idx="475">
                  <c:v>#N/A</c:v>
                </c:pt>
                <c:pt idx="476">
                  <c:v>#N/A</c:v>
                </c:pt>
                <c:pt idx="477">
                  <c:v>#N/A</c:v>
                </c:pt>
                <c:pt idx="478">
                  <c:v>#N/A</c:v>
                </c:pt>
                <c:pt idx="479">
                  <c:v>#N/A</c:v>
                </c:pt>
                <c:pt idx="480">
                  <c:v>649.82851392976693</c:v>
                </c:pt>
                <c:pt idx="481">
                  <c:v>#N/A</c:v>
                </c:pt>
                <c:pt idx="482">
                  <c:v>#N/A</c:v>
                </c:pt>
                <c:pt idx="483">
                  <c:v>#N/A</c:v>
                </c:pt>
                <c:pt idx="484">
                  <c:v>#N/A</c:v>
                </c:pt>
                <c:pt idx="485">
                  <c:v>#N/A</c:v>
                </c:pt>
                <c:pt idx="486">
                  <c:v>#N/A</c:v>
                </c:pt>
                <c:pt idx="487">
                  <c:v>#N/A</c:v>
                </c:pt>
                <c:pt idx="488">
                  <c:v>#N/A</c:v>
                </c:pt>
                <c:pt idx="489">
                  <c:v>#N/A</c:v>
                </c:pt>
                <c:pt idx="490">
                  <c:v>657.48605848328145</c:v>
                </c:pt>
                <c:pt idx="491">
                  <c:v>#N/A</c:v>
                </c:pt>
                <c:pt idx="492">
                  <c:v>#N/A</c:v>
                </c:pt>
                <c:pt idx="493">
                  <c:v>#N/A</c:v>
                </c:pt>
                <c:pt idx="494">
                  <c:v>#N/A</c:v>
                </c:pt>
                <c:pt idx="495">
                  <c:v>#N/A</c:v>
                </c:pt>
                <c:pt idx="496">
                  <c:v>#N/A</c:v>
                </c:pt>
                <c:pt idx="497">
                  <c:v>#N/A</c:v>
                </c:pt>
                <c:pt idx="498">
                  <c:v>#N/A</c:v>
                </c:pt>
                <c:pt idx="499">
                  <c:v>#N/A</c:v>
                </c:pt>
                <c:pt idx="500">
                  <c:v>664.48500321705228</c:v>
                </c:pt>
                <c:pt idx="501">
                  <c:v>#N/A</c:v>
                </c:pt>
                <c:pt idx="502">
                  <c:v>#N/A</c:v>
                </c:pt>
                <c:pt idx="503">
                  <c:v>#N/A</c:v>
                </c:pt>
                <c:pt idx="504">
                  <c:v>#N/A</c:v>
                </c:pt>
                <c:pt idx="505">
                  <c:v>#N/A</c:v>
                </c:pt>
                <c:pt idx="506">
                  <c:v>#N/A</c:v>
                </c:pt>
                <c:pt idx="507">
                  <c:v>#N/A</c:v>
                </c:pt>
                <c:pt idx="508">
                  <c:v>#N/A</c:v>
                </c:pt>
                <c:pt idx="509">
                  <c:v>#N/A</c:v>
                </c:pt>
                <c:pt idx="510">
                  <c:v>670.86866230946316</c:v>
                </c:pt>
                <c:pt idx="511">
                  <c:v>#N/A</c:v>
                </c:pt>
                <c:pt idx="512">
                  <c:v>#N/A</c:v>
                </c:pt>
                <c:pt idx="513">
                  <c:v>#N/A</c:v>
                </c:pt>
                <c:pt idx="514">
                  <c:v>#N/A</c:v>
                </c:pt>
                <c:pt idx="515">
                  <c:v>#N/A</c:v>
                </c:pt>
                <c:pt idx="516">
                  <c:v>#N/A</c:v>
                </c:pt>
                <c:pt idx="517">
                  <c:v>#N/A</c:v>
                </c:pt>
                <c:pt idx="518">
                  <c:v>#N/A</c:v>
                </c:pt>
                <c:pt idx="519">
                  <c:v>#N/A</c:v>
                </c:pt>
                <c:pt idx="520">
                  <c:v>676.68036910497244</c:v>
                </c:pt>
                <c:pt idx="521">
                  <c:v>#N/A</c:v>
                </c:pt>
                <c:pt idx="522">
                  <c:v>#N/A</c:v>
                </c:pt>
                <c:pt idx="523">
                  <c:v>#N/A</c:v>
                </c:pt>
                <c:pt idx="524">
                  <c:v>#N/A</c:v>
                </c:pt>
                <c:pt idx="525">
                  <c:v>#N/A</c:v>
                </c:pt>
                <c:pt idx="526">
                  <c:v>#N/A</c:v>
                </c:pt>
                <c:pt idx="527">
                  <c:v>#N/A</c:v>
                </c:pt>
                <c:pt idx="528">
                  <c:v>#N/A</c:v>
                </c:pt>
                <c:pt idx="529">
                  <c:v>#N/A</c:v>
                </c:pt>
                <c:pt idx="530">
                  <c:v>681.9626805329392</c:v>
                </c:pt>
                <c:pt idx="531">
                  <c:v>#N/A</c:v>
                </c:pt>
                <c:pt idx="532">
                  <c:v>#N/A</c:v>
                </c:pt>
                <c:pt idx="533">
                  <c:v>#N/A</c:v>
                </c:pt>
                <c:pt idx="534">
                  <c:v>#N/A</c:v>
                </c:pt>
                <c:pt idx="535">
                  <c:v>#N/A</c:v>
                </c:pt>
                <c:pt idx="536">
                  <c:v>#N/A</c:v>
                </c:pt>
                <c:pt idx="537">
                  <c:v>#N/A</c:v>
                </c:pt>
                <c:pt idx="538">
                  <c:v>#N/A</c:v>
                </c:pt>
                <c:pt idx="539">
                  <c:v>#N/A</c:v>
                </c:pt>
                <c:pt idx="540">
                  <c:v>686.75678910866634</c:v>
                </c:pt>
                <c:pt idx="541">
                  <c:v>#N/A</c:v>
                </c:pt>
                <c:pt idx="542">
                  <c:v>#N/A</c:v>
                </c:pt>
                <c:pt idx="543">
                  <c:v>#N/A</c:v>
                </c:pt>
                <c:pt idx="544">
                  <c:v>#N/A</c:v>
                </c:pt>
                <c:pt idx="545">
                  <c:v>#N/A</c:v>
                </c:pt>
                <c:pt idx="546">
                  <c:v>#N/A</c:v>
                </c:pt>
                <c:pt idx="547">
                  <c:v>#N/A</c:v>
                </c:pt>
                <c:pt idx="548">
                  <c:v>#N/A</c:v>
                </c:pt>
                <c:pt idx="549">
                  <c:v>#N/A</c:v>
                </c:pt>
                <c:pt idx="550">
                  <c:v>691.10210815710093</c:v>
                </c:pt>
                <c:pt idx="551">
                  <c:v>#N/A</c:v>
                </c:pt>
                <c:pt idx="552">
                  <c:v>#N/A</c:v>
                </c:pt>
                <c:pt idx="553">
                  <c:v>#N/A</c:v>
                </c:pt>
                <c:pt idx="554">
                  <c:v>#N/A</c:v>
                </c:pt>
                <c:pt idx="555">
                  <c:v>#N/A</c:v>
                </c:pt>
                <c:pt idx="556">
                  <c:v>#N/A</c:v>
                </c:pt>
                <c:pt idx="557">
                  <c:v>#N/A</c:v>
                </c:pt>
                <c:pt idx="558">
                  <c:v>#N/A</c:v>
                </c:pt>
                <c:pt idx="559">
                  <c:v>#N/A</c:v>
                </c:pt>
                <c:pt idx="560">
                  <c:v>695.03599777296643</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1663.4997805476075</c:v>
                </c:pt>
                <c:pt idx="360">
                  <c:v>1660.6511003887822</c:v>
                </c:pt>
                <c:pt idx="361">
                  <c:v>1657.7125957328028</c:v>
                </c:pt>
                <c:pt idx="362">
                  <c:v>1654.6847221815735</c:v>
                </c:pt>
                <c:pt idx="363">
                  <c:v>1651.5679467784007</c:v>
                </c:pt>
                <c:pt idx="364">
                  <c:v>1648.3627478022847</c:v>
                </c:pt>
                <c:pt idx="365">
                  <c:v>1645.0696145526226</c:v>
                </c:pt>
                <c:pt idx="366">
                  <c:v>1641.6890471252154</c:v>
                </c:pt>
                <c:pt idx="367">
                  <c:v>1638.2215561803957</c:v>
                </c:pt>
                <c:pt idx="368">
                  <c:v>1634.6676627040154</c:v>
                </c:pt>
                <c:pt idx="369">
                  <c:v>1631.0278977619778</c:v>
                </c:pt>
                <c:pt idx="370">
                  <c:v>1627.3028022489402</c:v>
                </c:pt>
                <c:pt idx="371">
                  <c:v>1623.4929266317702</c:v>
                </c:pt>
                <c:pt idx="372">
                  <c:v>1619.5988306882989</c:v>
                </c:pt>
                <c:pt idx="373">
                  <c:v>1615.6210832418797</c:v>
                </c:pt>
                <c:pt idx="374">
                  <c:v>1611.5602618922285</c:v>
                </c:pt>
                <c:pt idx="375">
                  <c:v>1607.416952742997</c:v>
                </c:pt>
                <c:pt idx="376">
                  <c:v>1603.1917501265054</c:v>
                </c:pt>
                <c:pt idx="377">
                  <c:v>1598.8852563260402</c:v>
                </c:pt>
                <c:pt idx="378">
                  <c:v>1594.4980812961005</c:v>
                </c:pt>
                <c:pt idx="379">
                  <c:v>1590.0308423809654</c:v>
                </c:pt>
                <c:pt idx="380">
                  <c:v>1585.484164031931</c:v>
                </c:pt>
                <c:pt idx="381">
                  <c:v>1580.8586775235572</c:v>
                </c:pt>
                <c:pt idx="382">
                  <c:v>1576.1550206692466</c:v>
                </c:pt>
                <c:pt idx="383">
                  <c:v>1571.3738375364685</c:v>
                </c:pt>
                <c:pt idx="384">
                  <c:v>1566.5157781619255</c:v>
                </c:pt>
                <c:pt idx="385">
                  <c:v>1561.5814982669522</c:v>
                </c:pt>
                <c:pt idx="386">
                  <c:v>1556.5716589734216</c:v>
                </c:pt>
                <c:pt idx="387">
                  <c:v>1551.4869265204263</c:v>
                </c:pt>
                <c:pt idx="388">
                  <c:v>1546.3279719819918</c:v>
                </c:pt>
                <c:pt idx="389">
                  <c:v>1541.095470986065</c:v>
                </c:pt>
                <c:pt idx="390">
                  <c:v>1535.79010343502</c:v>
                </c:pt>
                <c:pt idx="391">
                  <c:v>1530.412553227904</c:v>
                </c:pt>
                <c:pt idx="392">
                  <c:v>1524.9635079846453</c:v>
                </c:pt>
                <c:pt idx="393">
                  <c:v>1519.4436587724304</c:v>
                </c:pt>
                <c:pt idx="394">
                  <c:v>1513.8536998344521</c:v>
                </c:pt>
                <c:pt idx="395">
                  <c:v>1508.1943283212202</c:v>
                </c:pt>
                <c:pt idx="396">
                  <c:v>1502.4662440246182</c:v>
                </c:pt>
                <c:pt idx="397">
                  <c:v>1496.6701491148795</c:v>
                </c:pt>
                <c:pt idx="398">
                  <c:v>1490.8067478806504</c:v>
                </c:pt>
                <c:pt idx="399">
                  <c:v>1484.8767464722985</c:v>
                </c:pt>
                <c:pt idx="400">
                  <c:v>1478.8808526486132</c:v>
                </c:pt>
                <c:pt idx="401">
                  <c:v>1472.8197755270437</c:v>
                </c:pt>
                <c:pt idx="402">
                  <c:v>1466.6942253376044</c:v>
                </c:pt>
                <c:pt idx="403">
                  <c:v>1460.5049131805752</c:v>
                </c:pt>
                <c:pt idx="404">
                  <c:v>1454.252550788113</c:v>
                </c:pt>
                <c:pt idx="405">
                  <c:v>1447.9378502898865</c:v>
                </c:pt>
                <c:pt idx="406">
                  <c:v>1441.5615239828323</c:v>
                </c:pt>
                <c:pt idx="407">
                  <c:v>1435.1242841051321</c:v>
                </c:pt>
                <c:pt idx="408">
                  <c:v>1428.6268426144929</c:v>
                </c:pt>
                <c:pt idx="409">
                  <c:v>1422.0699109708157</c:v>
                </c:pt>
                <c:pt idx="410">
                  <c:v>1415.4541999233202</c:v>
                </c:pt>
                <c:pt idx="411">
                  <c:v>1408.780419302195</c:v>
                </c:pt>
                <c:pt idx="412">
                  <c:v>1402.0492778148312</c:v>
                </c:pt>
                <c:pt idx="413">
                  <c:v>1395.2614828466901</c:v>
                </c:pt>
                <c:pt idx="414">
                  <c:v>1388.4177402668538</c:v>
                </c:pt>
                <c:pt idx="415">
                  <c:v>1381.5187542382946</c:v>
                </c:pt>
                <c:pt idx="416">
                  <c:v>1374.5652270328978</c:v>
                </c:pt>
                <c:pt idx="417">
                  <c:v>1367.5578588512662</c:v>
                </c:pt>
                <c:pt idx="418">
                  <c:v>1360.497347647324</c:v>
                </c:pt>
                <c:pt idx="419">
                  <c:v>1353.3843889577379</c:v>
                </c:pt>
                <c:pt idx="420">
                  <c:v>1346.2196757361644</c:v>
                </c:pt>
                <c:pt idx="421">
                  <c:v>1339.0038981923281</c:v>
                </c:pt>
                <c:pt idx="422">
                  <c:v>1331.7377436359284</c:v>
                </c:pt>
                <c:pt idx="423">
                  <c:v>1324.4218963253704</c:v>
                </c:pt>
                <c:pt idx="424">
                  <c:v>1317.0570373213091</c:v>
                </c:pt>
                <c:pt idx="425">
                  <c:v>1309.6438443449895</c:v>
                </c:pt>
                <c:pt idx="426">
                  <c:v>1302.182991641366</c:v>
                </c:pt>
                <c:pt idx="427">
                  <c:v>1294.6751498469739</c:v>
                </c:pt>
                <c:pt idx="428">
                  <c:v>1287.1209858625257</c:v>
                </c:pt>
                <c:pt idx="429">
                  <c:v>1279.5211627302001</c:v>
                </c:pt>
                <c:pt idx="430">
                  <c:v>1271.8763395155879</c:v>
                </c:pt>
                <c:pt idx="431">
                  <c:v>1264.1871711942542</c:v>
                </c:pt>
                <c:pt idx="432">
                  <c:v>1256.454308542875</c:v>
                </c:pt>
                <c:pt idx="433">
                  <c:v>1248.6783980349014</c:v>
                </c:pt>
                <c:pt idx="434">
                  <c:v>1240.8600817407028</c:v>
                </c:pt>
                <c:pt idx="435">
                  <c:v>1232.9999972321352</c:v>
                </c:pt>
                <c:pt idx="436">
                  <c:v>1225.0987774914831</c:v>
                </c:pt>
                <c:pt idx="437">
                  <c:v>1217.1570508247141</c:v>
                </c:pt>
                <c:pt idx="438">
                  <c:v>1209.175440778989</c:v>
                </c:pt>
                <c:pt idx="439">
                  <c:v>1201.1545660643651</c:v>
                </c:pt>
                <c:pt idx="440">
                  <c:v>1193.0950404796276</c:v>
                </c:pt>
                <c:pt idx="441">
                  <c:v>1184.9974728421857</c:v>
                </c:pt>
                <c:pt idx="442">
                  <c:v>1176.8624669219635</c:v>
                </c:pt>
                <c:pt idx="443">
                  <c:v>1168.6906213792172</c:v>
                </c:pt>
                <c:pt idx="444">
                  <c:v>1160.4825297062107</c:v>
                </c:pt>
                <c:pt idx="445">
                  <c:v>1152.2387801726748</c:v>
                </c:pt>
                <c:pt idx="446">
                  <c:v>1143.9599557749768</c:v>
                </c:pt>
                <c:pt idx="447">
                  <c:v>1135.6466341889309</c:v>
                </c:pt>
                <c:pt idx="448">
                  <c:v>1127.299387726169</c:v>
                </c:pt>
                <c:pt idx="449">
                  <c:v>1118.9187832940011</c:v>
                </c:pt>
                <c:pt idx="450">
                  <c:v>1110.5053823586857</c:v>
                </c:pt>
                <c:pt idx="451">
                  <c:v>1102.0597409120357</c:v>
                </c:pt>
                <c:pt idx="452">
                  <c:v>1093.5824094412824</c:v>
                </c:pt>
                <c:pt idx="453">
                  <c:v>1085.0739329021176</c:v>
                </c:pt>
                <c:pt idx="454">
                  <c:v>1076.5348506948417</c:v>
                </c:pt>
                <c:pt idx="455">
                  <c:v>1067.9656966435334</c:v>
                </c:pt>
                <c:pt idx="456">
                  <c:v>1059.3669989781692</c:v>
                </c:pt>
                <c:pt idx="457">
                  <c:v>1050.7392803196105</c:v>
                </c:pt>
                <c:pt idx="458">
                  <c:v>1042.0830576673848</c:v>
                </c:pt>
                <c:pt idx="459">
                  <c:v>1033.3988423901799</c:v>
                </c:pt>
                <c:pt idx="460">
                  <c:v>1024.6871402189788</c:v>
                </c:pt>
                <c:pt idx="461">
                  <c:v>1015.9484512427538</c:v>
                </c:pt>
                <c:pt idx="462">
                  <c:v>1007.183269906648</c:v>
                </c:pt>
                <c:pt idx="463">
                  <c:v>998.39208501256712</c:v>
                </c:pt>
                <c:pt idx="464">
                  <c:v>989.5753797221065</c:v>
                </c:pt>
                <c:pt idx="465">
                  <c:v>980.7336315617398</c:v>
                </c:pt>
                <c:pt idx="466">
                  <c:v>971.86731243019608</c:v>
                </c:pt>
                <c:pt idx="467">
                  <c:v>962.97688860795267</c:v>
                </c:pt>
                <c:pt idx="468">
                  <c:v>954.06282076877142</c:v>
                </c:pt>
                <c:pt idx="469">
                  <c:v>945.12556399320795</c:v>
                </c:pt>
                <c:pt idx="470">
                  <c:v>936.16556778402435</c:v>
                </c:pt>
                <c:pt idx="471">
                  <c:v>927.18327608343543</c:v>
                </c:pt>
                <c:pt idx="472">
                  <c:v>918.17912729212117</c:v>
                </c:pt>
                <c:pt idx="473">
                  <c:v>909.15355428993803</c:v>
                </c:pt>
                <c:pt idx="474">
                  <c:v>900.10698445826301</c:v>
                </c:pt>
                <c:pt idx="475">
                  <c:v>891.03983970390641</c:v>
                </c:pt>
                <c:pt idx="476">
                  <c:v>881.95253648452865</c:v>
                </c:pt>
                <c:pt idx="477">
                  <c:v>872.84548583549883</c:v>
                </c:pt>
                <c:pt idx="478">
                  <c:v>863.71909339813374</c:v>
                </c:pt>
                <c:pt idx="479">
                  <c:v>854.57375944925661</c:v>
                </c:pt>
                <c:pt idx="480">
                  <c:v>845.40987893201714</c:v>
                </c:pt>
                <c:pt idx="481">
                  <c:v>836.22784148791379</c:v>
                </c:pt>
                <c:pt idx="482">
                  <c:v>827.02803148996281</c:v>
                </c:pt>
                <c:pt idx="483">
                  <c:v>817.81082807695714</c:v>
                </c:pt>
                <c:pt idx="484">
                  <c:v>808.57660518876253</c:v>
                </c:pt>
                <c:pt idx="485">
                  <c:v>799.32573160259585</c:v>
                </c:pt>
                <c:pt idx="486">
                  <c:v>790.058570970235</c:v>
                </c:pt>
                <c:pt idx="487">
                  <c:v>780.77548185610988</c:v>
                </c:pt>
                <c:pt idx="488">
                  <c:v>771.47681777622358</c:v>
                </c:pt>
                <c:pt idx="489">
                  <c:v>762.16292723785716</c:v>
                </c:pt>
                <c:pt idx="490">
                  <c:v>752.83415378001007</c:v>
                </c:pt>
                <c:pt idx="491">
                  <c:v>743.49083601453083</c:v>
                </c:pt>
                <c:pt idx="492">
                  <c:v>734.13330766789261</c:v>
                </c:pt>
                <c:pt idx="493">
                  <c:v>724.7618976235716</c:v>
                </c:pt>
                <c:pt idx="494">
                  <c:v>715.37692996498481</c:v>
                </c:pt>
                <c:pt idx="495">
                  <c:v>705.97872401894665</c:v>
                </c:pt>
                <c:pt idx="496">
                  <c:v>696.56759439960445</c:v>
                </c:pt>
                <c:pt idx="497">
                  <c:v>687.14385105281417</c:v>
                </c:pt>
                <c:pt idx="498">
                  <c:v>677.70779930091896</c:v>
                </c:pt>
                <c:pt idx="499">
                  <c:v>668.25973988789315</c:v>
                </c:pt>
                <c:pt idx="500">
                  <c:v>658.79996902481787</c:v>
                </c:pt>
                <c:pt idx="501">
                  <c:v>649.32877843565268</c:v>
                </c:pt>
                <c:pt idx="502">
                  <c:v>639.84645540327062</c:v>
                </c:pt>
                <c:pt idx="503">
                  <c:v>630.35328281572481</c:v>
                </c:pt>
                <c:pt idx="504">
                  <c:v>620.84953921271506</c:v>
                </c:pt>
                <c:pt idx="505">
                  <c:v>611.33549883222497</c:v>
                </c:pt>
                <c:pt idx="506">
                  <c:v>601.81143165729998</c:v>
                </c:pt>
                <c:pt idx="507">
                  <c:v>592.27760346293917</c:v>
                </c:pt>
                <c:pt idx="508">
                  <c:v>582.73427586307298</c:v>
                </c:pt>
                <c:pt idx="509">
                  <c:v>573.18170635760123</c:v>
                </c:pt>
                <c:pt idx="510">
                  <c:v>563.62014837946663</c:v>
                </c:pt>
                <c:pt idx="511">
                  <c:v>554.04985134173899</c:v>
                </c:pt>
                <c:pt idx="512">
                  <c:v>544.47106068468736</c:v>
                </c:pt>
                <c:pt idx="513">
                  <c:v>534.88401792281763</c:v>
                </c:pt>
                <c:pt idx="514">
                  <c:v>525.28896069185396</c:v>
                </c:pt>
                <c:pt idx="515">
                  <c:v>515.68612279564354</c:v>
                </c:pt>
                <c:pt idx="516">
                  <c:v>506.07573425296505</c:v>
                </c:pt>
                <c:pt idx="517">
                  <c:v>496.45802134422144</c:v>
                </c:pt>
                <c:pt idx="518">
                  <c:v>486.83320665799926</c:v>
                </c:pt>
                <c:pt idx="519">
                  <c:v>477.20150913747671</c:v>
                </c:pt>
                <c:pt idx="520">
                  <c:v>467.56314412666427</c:v>
                </c:pt>
                <c:pt idx="521">
                  <c:v>457.91832341646159</c:v>
                </c:pt>
                <c:pt idx="522">
                  <c:v>448.26725529051555</c:v>
                </c:pt>
                <c:pt idx="523">
                  <c:v>438.6101445708652</c:v>
                </c:pt>
                <c:pt idx="524">
                  <c:v>428.94719266335954</c:v>
                </c:pt>
                <c:pt idx="525">
                  <c:v>419.27859760283525</c:v>
                </c:pt>
                <c:pt idx="526">
                  <c:v>409.60455409804155</c:v>
                </c:pt>
                <c:pt idx="527">
                  <c:v>399.9252535763008</c:v>
                </c:pt>
                <c:pt idx="528">
                  <c:v>390.24088422789316</c:v>
                </c:pt>
                <c:pt idx="529">
                  <c:v>380.55163105015498</c:v>
                </c:pt>
                <c:pt idx="530">
                  <c:v>370.85767589128062</c:v>
                </c:pt>
                <c:pt idx="531">
                  <c:v>361.15919749381857</c:v>
                </c:pt>
                <c:pt idx="532">
                  <c:v>351.45637153785236</c:v>
                </c:pt>
                <c:pt idx="533">
                  <c:v>341.7493706838585</c:v>
                </c:pt>
                <c:pt idx="534">
                  <c:v>332.03836461523281</c:v>
                </c:pt>
                <c:pt idx="535">
                  <c:v>322.32352008047849</c:v>
                </c:pt>
                <c:pt idx="536">
                  <c:v>312.60500093504845</c:v>
                </c:pt>
                <c:pt idx="537">
                  <c:v>302.88296818283538</c:v>
                </c:pt>
                <c:pt idx="538">
                  <c:v>293.15758001730427</c:v>
                </c:pt>
                <c:pt idx="539">
                  <c:v>283.42899186226089</c:v>
                </c:pt>
                <c:pt idx="540">
                  <c:v>273.69735641225151</c:v>
                </c:pt>
                <c:pt idx="541">
                  <c:v>263.96282367258942</c:v>
                </c:pt>
                <c:pt idx="542">
                  <c:v>254.2255409990031</c:v>
                </c:pt>
                <c:pt idx="543">
                  <c:v>244.4856531369029</c:v>
                </c:pt>
                <c:pt idx="544">
                  <c:v>234.74330226026203</c:v>
                </c:pt>
                <c:pt idx="545">
                  <c:v>224.99862801010892</c:v>
                </c:pt>
                <c:pt idx="546">
                  <c:v>215.25176753262789</c:v>
                </c:pt>
                <c:pt idx="547">
                  <c:v>205.50285551686562</c:v>
                </c:pt>
                <c:pt idx="548">
                  <c:v>195.75202423204109</c:v>
                </c:pt>
                <c:pt idx="549">
                  <c:v>185.99940356445717</c:v>
                </c:pt>
                <c:pt idx="550">
                  <c:v>176.24512105401192</c:v>
                </c:pt>
                <c:pt idx="551">
                  <c:v>166.48930193030847</c:v>
                </c:pt>
                <c:pt idx="552">
                  <c:v>156.73206914836226</c:v>
                </c:pt>
                <c:pt idx="553">
                  <c:v>146.9735434239048</c:v>
                </c:pt>
                <c:pt idx="554">
                  <c:v>137.21384326828326</c:v>
                </c:pt>
                <c:pt idx="555">
                  <c:v>127.45308502295562</c:v>
                </c:pt>
                <c:pt idx="556">
                  <c:v>117.69138289358128</c:v>
                </c:pt>
                <c:pt idx="557">
                  <c:v>107.92884898370703</c:v>
                </c:pt>
                <c:pt idx="558">
                  <c:v>98.165593328048828</c:v>
                </c:pt>
                <c:pt idx="559">
                  <c:v>88.401723925369836</c:v>
                </c:pt>
                <c:pt idx="560">
                  <c:v>78.637346770955375</c:v>
                </c:pt>
                <c:pt idx="561">
                  <c:v>68.872565888685699</c:v>
                </c:pt>
                <c:pt idx="562">
                  <c:v>59.107483362707576</c:v>
                </c:pt>
                <c:pt idx="563">
                  <c:v>49.342199368705977</c:v>
                </c:pt>
                <c:pt idx="564">
                  <c:v>39.576812204777156</c:v>
                </c:pt>
                <c:pt idx="565">
                  <c:v>29.811418321904696</c:v>
                </c:pt>
                <c:pt idx="566">
                  <c:v>20.046112354040158</c:v>
                </c:pt>
                <c:pt idx="567">
                  <c:v>10.280987147790155</c:v>
                </c:pt>
                <c:pt idx="568">
                  <c:v>0.51613379171178408</c:v>
                </c:pt>
                <c:pt idx="569">
                  <c:v>-9.2483583547815389</c:v>
                </c:pt>
                <c:pt idx="570">
                  <c:v>-9.2581226439515962</c:v>
                </c:pt>
                <c:pt idx="571">
                  <c:v>-9.2678869326293345</c:v>
                </c:pt>
                <c:pt idx="572">
                  <c:v>-9.2776512208146702</c:v>
                </c:pt>
                <c:pt idx="573">
                  <c:v>-9.2874155085075163</c:v>
                </c:pt>
                <c:pt idx="574">
                  <c:v>-9.2971797957077893</c:v>
                </c:pt>
                <c:pt idx="575">
                  <c:v>-9.3069440824154022</c:v>
                </c:pt>
                <c:pt idx="576">
                  <c:v>-9.3167083686302714</c:v>
                </c:pt>
                <c:pt idx="577">
                  <c:v>-9.3264726543523118</c:v>
                </c:pt>
                <c:pt idx="578">
                  <c:v>-9.3362369395814362</c:v>
                </c:pt>
                <c:pt idx="579">
                  <c:v>-9.3460012243175612</c:v>
                </c:pt>
                <c:pt idx="580">
                  <c:v>-9.3557655085606015</c:v>
                </c:pt>
                <c:pt idx="581">
                  <c:v>-9.3655297923104719</c:v>
                </c:pt>
                <c:pt idx="582">
                  <c:v>-9.375294075567087</c:v>
                </c:pt>
                <c:pt idx="583">
                  <c:v>-9.3850583583303635</c:v>
                </c:pt>
                <c:pt idx="584">
                  <c:v>-9.3948226406002142</c:v>
                </c:pt>
                <c:pt idx="585">
                  <c:v>-9.4045869223765557</c:v>
                </c:pt>
                <c:pt idx="586">
                  <c:v>-9.4143512036593009</c:v>
                </c:pt>
                <c:pt idx="587">
                  <c:v>-9.4241154844483663</c:v>
                </c:pt>
                <c:pt idx="588">
                  <c:v>-9.4338797647436667</c:v>
                </c:pt>
                <c:pt idx="589">
                  <c:v>-9.4436440445451151</c:v>
                </c:pt>
                <c:pt idx="590">
                  <c:v>-9.4534083238526279</c:v>
                </c:pt>
                <c:pt idx="591">
                  <c:v>-9.4631726026661198</c:v>
                </c:pt>
                <c:pt idx="592">
                  <c:v>-9.4729368809855075</c:v>
                </c:pt>
                <c:pt idx="593">
                  <c:v>-9.4827011588107037</c:v>
                </c:pt>
                <c:pt idx="594">
                  <c:v>-9.4924654361416234</c:v>
                </c:pt>
                <c:pt idx="595">
                  <c:v>-9.502229712978183</c:v>
                </c:pt>
                <c:pt idx="596">
                  <c:v>-9.5119939893202954</c:v>
                </c:pt>
                <c:pt idx="597">
                  <c:v>-9.5217582651678772</c:v>
                </c:pt>
                <c:pt idx="598">
                  <c:v>-9.531522540520843</c:v>
                </c:pt>
                <c:pt idx="599">
                  <c:v>-9.5412868153791077</c:v>
                </c:pt>
                <c:pt idx="600">
                  <c:v>-9.551051089742586</c:v>
                </c:pt>
                <c:pt idx="601">
                  <c:v>-9.5608153636111926</c:v>
                </c:pt>
                <c:pt idx="602">
                  <c:v>-9.5705796369848422</c:v>
                </c:pt>
                <c:pt idx="603">
                  <c:v>-9.5803439098634495</c:v>
                </c:pt>
                <c:pt idx="604">
                  <c:v>-9.5901081822469312</c:v>
                </c:pt>
                <c:pt idx="605">
                  <c:v>-9.5998724541352001</c:v>
                </c:pt>
                <c:pt idx="606">
                  <c:v>-9.6096367255281727</c:v>
                </c:pt>
                <c:pt idx="607">
                  <c:v>-9.6194009964257639</c:v>
                </c:pt>
                <c:pt idx="608">
                  <c:v>-9.6291652668278882</c:v>
                </c:pt>
                <c:pt idx="609">
                  <c:v>-9.6389295367344605</c:v>
                </c:pt>
                <c:pt idx="610">
                  <c:v>-9.6486938061453955</c:v>
                </c:pt>
                <c:pt idx="611">
                  <c:v>-9.6584580750606079</c:v>
                </c:pt>
                <c:pt idx="612">
                  <c:v>-9.6682223434800143</c:v>
                </c:pt>
                <c:pt idx="613">
                  <c:v>-9.6779866114035276</c:v>
                </c:pt>
                <c:pt idx="614">
                  <c:v>-9.6877508788310642</c:v>
                </c:pt>
                <c:pt idx="615">
                  <c:v>-9.697515145762539</c:v>
                </c:pt>
                <c:pt idx="616">
                  <c:v>-9.7072794121978649</c:v>
                </c:pt>
                <c:pt idx="617">
                  <c:v>-9.7170436781369585</c:v>
                </c:pt>
                <c:pt idx="618">
                  <c:v>-9.7268079435797361</c:v>
                </c:pt>
                <c:pt idx="619">
                  <c:v>-9.7365722085261108</c:v>
                </c:pt>
                <c:pt idx="620">
                  <c:v>-9.7463364729759974</c:v>
                </c:pt>
                <c:pt idx="621">
                  <c:v>-9.7561007369293122</c:v>
                </c:pt>
                <c:pt idx="622">
                  <c:v>-9.7658650003859684</c:v>
                </c:pt>
                <c:pt idx="623">
                  <c:v>-9.7756292633458823</c:v>
                </c:pt>
                <c:pt idx="624">
                  <c:v>-9.7853935258089688</c:v>
                </c:pt>
                <c:pt idx="625">
                  <c:v>-9.7951577877751426</c:v>
                </c:pt>
                <c:pt idx="626">
                  <c:v>-9.8049220492443183</c:v>
                </c:pt>
                <c:pt idx="627">
                  <c:v>-9.8146863102164126</c:v>
                </c:pt>
                <c:pt idx="628">
                  <c:v>-9.8244505706913383</c:v>
                </c:pt>
                <c:pt idx="629">
                  <c:v>-9.834214830669012</c:v>
                </c:pt>
                <c:pt idx="630">
                  <c:v>-9.8439790901493467</c:v>
                </c:pt>
                <c:pt idx="631">
                  <c:v>-9.8537433491322588</c:v>
                </c:pt>
                <c:pt idx="632">
                  <c:v>-9.8635076076176631</c:v>
                </c:pt>
                <c:pt idx="633">
                  <c:v>-9.8732718656054743</c:v>
                </c:pt>
                <c:pt idx="634">
                  <c:v>-9.883036123095609</c:v>
                </c:pt>
                <c:pt idx="635">
                  <c:v>-9.89280038008798</c:v>
                </c:pt>
                <c:pt idx="636">
                  <c:v>-9.902564636582504</c:v>
                </c:pt>
                <c:pt idx="637">
                  <c:v>-9.9123288925790938</c:v>
                </c:pt>
                <c:pt idx="638">
                  <c:v>-9.922093148077666</c:v>
                </c:pt>
                <c:pt idx="639">
                  <c:v>-9.9318574030781352</c:v>
                </c:pt>
                <c:pt idx="640">
                  <c:v>-9.9416216575804164</c:v>
                </c:pt>
                <c:pt idx="641">
                  <c:v>-9.9513859115844259</c:v>
                </c:pt>
                <c:pt idx="642">
                  <c:v>-9.9611501650900767</c:v>
                </c:pt>
                <c:pt idx="643">
                  <c:v>-9.9709144180972853</c:v>
                </c:pt>
                <c:pt idx="644">
                  <c:v>-9.9806786706059647</c:v>
                </c:pt>
                <c:pt idx="645">
                  <c:v>-9.9904429226160314</c:v>
                </c:pt>
                <c:pt idx="646">
                  <c:v>-10.0002071741274</c:v>
                </c:pt>
                <c:pt idx="647">
                  <c:v>-10.009971425139986</c:v>
                </c:pt>
                <c:pt idx="648">
                  <c:v>-10.019735675653704</c:v>
                </c:pt>
                <c:pt idx="649">
                  <c:v>-10.029499925668469</c:v>
                </c:pt>
                <c:pt idx="650">
                  <c:v>-10.039264175184197</c:v>
                </c:pt>
                <c:pt idx="651">
                  <c:v>-10.049028424200802</c:v>
                </c:pt>
                <c:pt idx="652">
                  <c:v>-10.0587926727182</c:v>
                </c:pt>
                <c:pt idx="653">
                  <c:v>-10.068556920736304</c:v>
                </c:pt>
                <c:pt idx="654">
                  <c:v>-10.07832116825503</c:v>
                </c:pt>
                <c:pt idx="655">
                  <c:v>-10.088085415274294</c:v>
                </c:pt>
                <c:pt idx="656">
                  <c:v>-10.09784966179401</c:v>
                </c:pt>
                <c:pt idx="657">
                  <c:v>-10.107613907814093</c:v>
                </c:pt>
                <c:pt idx="658">
                  <c:v>-10.117378153334458</c:v>
                </c:pt>
                <c:pt idx="659">
                  <c:v>-10.127142398355021</c:v>
                </c:pt>
                <c:pt idx="660">
                  <c:v>-10.136906642875696</c:v>
                </c:pt>
                <c:pt idx="661">
                  <c:v>-10.146670886896398</c:v>
                </c:pt>
                <c:pt idx="662">
                  <c:v>-10.156435130417043</c:v>
                </c:pt>
                <c:pt idx="663">
                  <c:v>-10.166199373437545</c:v>
                </c:pt>
                <c:pt idx="664">
                  <c:v>-10.175963615957819</c:v>
                </c:pt>
                <c:pt idx="665">
                  <c:v>-10.185727857977781</c:v>
                </c:pt>
                <c:pt idx="666">
                  <c:v>-10.195492099497345</c:v>
                </c:pt>
                <c:pt idx="667">
                  <c:v>-10.205256340516428</c:v>
                </c:pt>
                <c:pt idx="668">
                  <c:v>-10.215020581034942</c:v>
                </c:pt>
                <c:pt idx="669">
                  <c:v>-10.224784821052804</c:v>
                </c:pt>
                <c:pt idx="670">
                  <c:v>-10.234549060569929</c:v>
                </c:pt>
                <c:pt idx="671">
                  <c:v>-10.244313299586231</c:v>
                </c:pt>
                <c:pt idx="672">
                  <c:v>-10.254077538101626</c:v>
                </c:pt>
                <c:pt idx="673">
                  <c:v>-10.263841776116029</c:v>
                </c:pt>
                <c:pt idx="674">
                  <c:v>-10.273606013629355</c:v>
                </c:pt>
                <c:pt idx="675">
                  <c:v>-10.283370250641518</c:v>
                </c:pt>
                <c:pt idx="676">
                  <c:v>-10.293134487152434</c:v>
                </c:pt>
                <c:pt idx="677">
                  <c:v>-10.302898723162018</c:v>
                </c:pt>
                <c:pt idx="678">
                  <c:v>-10.312662958670186</c:v>
                </c:pt>
                <c:pt idx="679">
                  <c:v>-10.322427193676852</c:v>
                </c:pt>
                <c:pt idx="680">
                  <c:v>-10.332191428181931</c:v>
                </c:pt>
                <c:pt idx="681">
                  <c:v>-10.341955662185338</c:v>
                </c:pt>
                <c:pt idx="682">
                  <c:v>-10.351719895686989</c:v>
                </c:pt>
                <c:pt idx="683">
                  <c:v>-10.361484128686797</c:v>
                </c:pt>
                <c:pt idx="684">
                  <c:v>-10.37124836118468</c:v>
                </c:pt>
                <c:pt idx="685">
                  <c:v>-10.381012593180552</c:v>
                </c:pt>
                <c:pt idx="686">
                  <c:v>-10.390776824674326</c:v>
                </c:pt>
                <c:pt idx="687">
                  <c:v>-10.400541055665919</c:v>
                </c:pt>
                <c:pt idx="688">
                  <c:v>-10.410305286155246</c:v>
                </c:pt>
                <c:pt idx="689">
                  <c:v>-10.420069516142222</c:v>
                </c:pt>
                <c:pt idx="690">
                  <c:v>-10.429833745626762</c:v>
                </c:pt>
                <c:pt idx="691">
                  <c:v>-10.439597974608782</c:v>
                </c:pt>
                <c:pt idx="692">
                  <c:v>-10.449362203088196</c:v>
                </c:pt>
                <c:pt idx="693">
                  <c:v>-10.459126431064918</c:v>
                </c:pt>
                <c:pt idx="694">
                  <c:v>-10.468890658538864</c:v>
                </c:pt>
                <c:pt idx="695">
                  <c:v>-10.47865488550995</c:v>
                </c:pt>
                <c:pt idx="696">
                  <c:v>-10.488419111978089</c:v>
                </c:pt>
                <c:pt idx="697">
                  <c:v>-10.498183337943198</c:v>
                </c:pt>
                <c:pt idx="698">
                  <c:v>-10.507947563405192</c:v>
                </c:pt>
                <c:pt idx="699">
                  <c:v>-10.517711788363986</c:v>
                </c:pt>
                <c:pt idx="700">
                  <c:v>-10.527476012819495</c:v>
                </c:pt>
                <c:pt idx="701">
                  <c:v>-10.537240236771632</c:v>
                </c:pt>
                <c:pt idx="702">
                  <c:v>-10.547004460220315</c:v>
                </c:pt>
                <c:pt idx="703">
                  <c:v>-10.556768683165458</c:v>
                </c:pt>
                <c:pt idx="704">
                  <c:v>-10.566532905606977</c:v>
                </c:pt>
                <c:pt idx="705">
                  <c:v>-10.576297127544786</c:v>
                </c:pt>
                <c:pt idx="706">
                  <c:v>-10.586061348978799</c:v>
                </c:pt>
                <c:pt idx="707">
                  <c:v>-10.595825569908932</c:v>
                </c:pt>
                <c:pt idx="708">
                  <c:v>-10.605589790335102</c:v>
                </c:pt>
                <c:pt idx="709">
                  <c:v>-10.615354010257223</c:v>
                </c:pt>
                <c:pt idx="710">
                  <c:v>-10.625118229675209</c:v>
                </c:pt>
                <c:pt idx="711">
                  <c:v>-10.634882448588975</c:v>
                </c:pt>
                <c:pt idx="712">
                  <c:v>-10.644646666998439</c:v>
                </c:pt>
                <c:pt idx="713">
                  <c:v>-10.654410884903513</c:v>
                </c:pt>
                <c:pt idx="714">
                  <c:v>-10.664175102304112</c:v>
                </c:pt>
                <c:pt idx="715">
                  <c:v>-10.673939319200153</c:v>
                </c:pt>
                <c:pt idx="716">
                  <c:v>-10.683703535591551</c:v>
                </c:pt>
                <c:pt idx="717">
                  <c:v>-10.69346775147822</c:v>
                </c:pt>
                <c:pt idx="718">
                  <c:v>-10.703231966860075</c:v>
                </c:pt>
                <c:pt idx="719">
                  <c:v>-10.712996181737033</c:v>
                </c:pt>
                <c:pt idx="720">
                  <c:v>-10.722760396109008</c:v>
                </c:pt>
                <c:pt idx="721">
                  <c:v>-10.732524609975915</c:v>
                </c:pt>
                <c:pt idx="722">
                  <c:v>-10.742288823337669</c:v>
                </c:pt>
                <c:pt idx="723">
                  <c:v>-10.752053036194184</c:v>
                </c:pt>
                <c:pt idx="724">
                  <c:v>-10.761817248545377</c:v>
                </c:pt>
                <c:pt idx="725">
                  <c:v>-10.771581460391163</c:v>
                </c:pt>
                <c:pt idx="726">
                  <c:v>-10.781345671731456</c:v>
                </c:pt>
                <c:pt idx="727">
                  <c:v>-10.791109882566172</c:v>
                </c:pt>
                <c:pt idx="728">
                  <c:v>-10.800874092895226</c:v>
                </c:pt>
                <c:pt idx="729">
                  <c:v>-10.810638302718534</c:v>
                </c:pt>
                <c:pt idx="730">
                  <c:v>-10.82040251203601</c:v>
                </c:pt>
                <c:pt idx="731">
                  <c:v>-10.830166720847568</c:v>
                </c:pt>
                <c:pt idx="732">
                  <c:v>-10.839930929153127</c:v>
                </c:pt>
                <c:pt idx="733">
                  <c:v>-10.849695136952597</c:v>
                </c:pt>
                <c:pt idx="734">
                  <c:v>-10.859459344245897</c:v>
                </c:pt>
                <c:pt idx="735">
                  <c:v>-10.86922355103294</c:v>
                </c:pt>
                <c:pt idx="736">
                  <c:v>-10.878987757313643</c:v>
                </c:pt>
                <c:pt idx="737">
                  <c:v>-10.888751963087921</c:v>
                </c:pt>
                <c:pt idx="738">
                  <c:v>-10.898516168355687</c:v>
                </c:pt>
                <c:pt idx="739">
                  <c:v>-10.90828037311686</c:v>
                </c:pt>
                <c:pt idx="740">
                  <c:v>-10.918044577371351</c:v>
                </c:pt>
                <c:pt idx="741">
                  <c:v>-10.927808781119078</c:v>
                </c:pt>
                <c:pt idx="742">
                  <c:v>-10.937572984359953</c:v>
                </c:pt>
                <c:pt idx="743">
                  <c:v>-10.947337187093893</c:v>
                </c:pt>
                <c:pt idx="744">
                  <c:v>-10.957101389320815</c:v>
                </c:pt>
                <c:pt idx="745">
                  <c:v>-10.966865591040632</c:v>
                </c:pt>
                <c:pt idx="746">
                  <c:v>-10.976629792253259</c:v>
                </c:pt>
                <c:pt idx="747">
                  <c:v>-10.986393992958613</c:v>
                </c:pt>
                <c:pt idx="748">
                  <c:v>-10.996158193156608</c:v>
                </c:pt>
                <c:pt idx="749">
                  <c:v>-11.005922392847159</c:v>
                </c:pt>
                <c:pt idx="750">
                  <c:v>-11.015686592030182</c:v>
                </c:pt>
                <c:pt idx="751">
                  <c:v>-11.025450790705591</c:v>
                </c:pt>
                <c:pt idx="752">
                  <c:v>-11.035214988873301</c:v>
                </c:pt>
                <c:pt idx="753">
                  <c:v>-11.044979186533229</c:v>
                </c:pt>
                <c:pt idx="754">
                  <c:v>-11.05474338368529</c:v>
                </c:pt>
                <c:pt idx="755">
                  <c:v>-11.064507580329398</c:v>
                </c:pt>
                <c:pt idx="756">
                  <c:v>-11.074271776465467</c:v>
                </c:pt>
                <c:pt idx="757">
                  <c:v>-11.084035972093414</c:v>
                </c:pt>
                <c:pt idx="758">
                  <c:v>-11.093800167213153</c:v>
                </c:pt>
                <c:pt idx="759">
                  <c:v>-11.103564361824601</c:v>
                </c:pt>
                <c:pt idx="760">
                  <c:v>-11.113328555927673</c:v>
                </c:pt>
                <c:pt idx="761">
                  <c:v>-11.123092749522282</c:v>
                </c:pt>
                <c:pt idx="762">
                  <c:v>-11.132856942608345</c:v>
                </c:pt>
                <c:pt idx="763">
                  <c:v>-11.142621135185777</c:v>
                </c:pt>
                <c:pt idx="764">
                  <c:v>-11.152385327254493</c:v>
                </c:pt>
                <c:pt idx="765">
                  <c:v>-11.162149518814408</c:v>
                </c:pt>
                <c:pt idx="766">
                  <c:v>-11.171913709865438</c:v>
                </c:pt>
                <c:pt idx="767">
                  <c:v>-11.181677900407497</c:v>
                </c:pt>
                <c:pt idx="768">
                  <c:v>-11.1914420904405</c:v>
                </c:pt>
                <c:pt idx="769">
                  <c:v>-11.201206279964364</c:v>
                </c:pt>
                <c:pt idx="770">
                  <c:v>-11.210970468979003</c:v>
                </c:pt>
                <c:pt idx="771">
                  <c:v>-11.220734657484332</c:v>
                </c:pt>
                <c:pt idx="772">
                  <c:v>-11.230498845480266</c:v>
                </c:pt>
                <c:pt idx="773">
                  <c:v>-11.240263032966721</c:v>
                </c:pt>
                <c:pt idx="774">
                  <c:v>-11.250027219943613</c:v>
                </c:pt>
                <c:pt idx="775">
                  <c:v>-11.259791406410855</c:v>
                </c:pt>
                <c:pt idx="776">
                  <c:v>-11.269555592368365</c:v>
                </c:pt>
                <c:pt idx="777">
                  <c:v>-11.279319777816056</c:v>
                </c:pt>
                <c:pt idx="778">
                  <c:v>-11.289083962753844</c:v>
                </c:pt>
                <c:pt idx="779">
                  <c:v>-11.298848147181644</c:v>
                </c:pt>
                <c:pt idx="780">
                  <c:v>-11.308612331099372</c:v>
                </c:pt>
                <c:pt idx="781">
                  <c:v>-11.318376514506943</c:v>
                </c:pt>
                <c:pt idx="782">
                  <c:v>-11.328140697404271</c:v>
                </c:pt>
                <c:pt idx="783">
                  <c:v>-11.337904879791271</c:v>
                </c:pt>
                <c:pt idx="784">
                  <c:v>-11.34766906166786</c:v>
                </c:pt>
                <c:pt idx="785">
                  <c:v>-11.357433243033952</c:v>
                </c:pt>
                <c:pt idx="786">
                  <c:v>-11.367197423889463</c:v>
                </c:pt>
                <c:pt idx="787">
                  <c:v>-11.376961604234308</c:v>
                </c:pt>
                <c:pt idx="788">
                  <c:v>-11.386725784068403</c:v>
                </c:pt>
                <c:pt idx="789">
                  <c:v>-11.396489963391662</c:v>
                </c:pt>
                <c:pt idx="790">
                  <c:v>-11.406254142204</c:v>
                </c:pt>
                <c:pt idx="791">
                  <c:v>-11.416018320505334</c:v>
                </c:pt>
                <c:pt idx="792">
                  <c:v>-11.425782498295577</c:v>
                </c:pt>
                <c:pt idx="793">
                  <c:v>-11.435546675574646</c:v>
                </c:pt>
                <c:pt idx="794">
                  <c:v>-11.445310852342455</c:v>
                </c:pt>
                <c:pt idx="795">
                  <c:v>-11.45507502859892</c:v>
                </c:pt>
                <c:pt idx="796">
                  <c:v>-11.464839204343956</c:v>
                </c:pt>
                <c:pt idx="797">
                  <c:v>-11.474603379577479</c:v>
                </c:pt>
                <c:pt idx="798">
                  <c:v>-11.484367554299403</c:v>
                </c:pt>
                <c:pt idx="799">
                  <c:v>-11.494131728509645</c:v>
                </c:pt>
                <c:pt idx="800">
                  <c:v>-11.503895902208118</c:v>
                </c:pt>
                <c:pt idx="801">
                  <c:v>-11.513660075394739</c:v>
                </c:pt>
                <c:pt idx="802">
                  <c:v>-11.523424248069421</c:v>
                </c:pt>
                <c:pt idx="803">
                  <c:v>-11.533188420232083</c:v>
                </c:pt>
                <c:pt idx="804">
                  <c:v>-11.542952591882637</c:v>
                </c:pt>
                <c:pt idx="805">
                  <c:v>-11.552716763020999</c:v>
                </c:pt>
                <c:pt idx="806">
                  <c:v>-11.562480933647086</c:v>
                </c:pt>
                <c:pt idx="807">
                  <c:v>-11.57224510376081</c:v>
                </c:pt>
                <c:pt idx="808">
                  <c:v>-11.58200927336209</c:v>
                </c:pt>
                <c:pt idx="809">
                  <c:v>-11.591773442450839</c:v>
                </c:pt>
                <c:pt idx="810">
                  <c:v>-11.601537611026972</c:v>
                </c:pt>
                <c:pt idx="811">
                  <c:v>-11.611301779090406</c:v>
                </c:pt>
                <c:pt idx="812">
                  <c:v>-11.621065946641053</c:v>
                </c:pt>
                <c:pt idx="813">
                  <c:v>-11.630830113678833</c:v>
                </c:pt>
                <c:pt idx="814">
                  <c:v>-11.640594280203658</c:v>
                </c:pt>
                <c:pt idx="815">
                  <c:v>-11.650358446215444</c:v>
                </c:pt>
                <c:pt idx="816">
                  <c:v>-11.660122611714106</c:v>
                </c:pt>
                <c:pt idx="817">
                  <c:v>-11.66988677669956</c:v>
                </c:pt>
                <c:pt idx="818">
                  <c:v>-11.679650941171721</c:v>
                </c:pt>
                <c:pt idx="819">
                  <c:v>-11.689415105130504</c:v>
                </c:pt>
                <c:pt idx="820">
                  <c:v>-11.699179268575824</c:v>
                </c:pt>
                <c:pt idx="821">
                  <c:v>-11.708943431507597</c:v>
                </c:pt>
                <c:pt idx="822">
                  <c:v>-11.718707593925739</c:v>
                </c:pt>
                <c:pt idx="823">
                  <c:v>-11.728471755830164</c:v>
                </c:pt>
                <c:pt idx="824">
                  <c:v>-11.738235917220788</c:v>
                </c:pt>
                <c:pt idx="825">
                  <c:v>-11.748000078097526</c:v>
                </c:pt>
                <c:pt idx="826">
                  <c:v>-11.757764238460293</c:v>
                </c:pt>
                <c:pt idx="827">
                  <c:v>-11.767528398309004</c:v>
                </c:pt>
                <c:pt idx="828">
                  <c:v>-11.777292557643575</c:v>
                </c:pt>
                <c:pt idx="829">
                  <c:v>-11.787056716463921</c:v>
                </c:pt>
                <c:pt idx="830">
                  <c:v>-11.796820874769958</c:v>
                </c:pt>
                <c:pt idx="831">
                  <c:v>-11.806585032561602</c:v>
                </c:pt>
                <c:pt idx="832">
                  <c:v>-11.816349189838766</c:v>
                </c:pt>
                <c:pt idx="833">
                  <c:v>-11.826113346601366</c:v>
                </c:pt>
                <c:pt idx="834">
                  <c:v>-11.835877502849318</c:v>
                </c:pt>
                <c:pt idx="835">
                  <c:v>-11.845641658582537</c:v>
                </c:pt>
                <c:pt idx="836">
                  <c:v>-11.855405813800939</c:v>
                </c:pt>
                <c:pt idx="837">
                  <c:v>-11.865169968504437</c:v>
                </c:pt>
                <c:pt idx="838">
                  <c:v>-11.874934122692949</c:v>
                </c:pt>
                <c:pt idx="839">
                  <c:v>-11.88469827636639</c:v>
                </c:pt>
                <c:pt idx="840">
                  <c:v>-11.894462429524673</c:v>
                </c:pt>
                <c:pt idx="841">
                  <c:v>-11.904226582167714</c:v>
                </c:pt>
                <c:pt idx="842">
                  <c:v>-11.913990734295432</c:v>
                </c:pt>
                <c:pt idx="843">
                  <c:v>-11.923754885907739</c:v>
                </c:pt>
                <c:pt idx="844">
                  <c:v>-11.933519037004551</c:v>
                </c:pt>
                <c:pt idx="845">
                  <c:v>-11.943283187585783</c:v>
                </c:pt>
                <c:pt idx="846">
                  <c:v>-11.95304733765135</c:v>
                </c:pt>
                <c:pt idx="847">
                  <c:v>-11.962811487201169</c:v>
                </c:pt>
                <c:pt idx="848">
                  <c:v>-11.972575636235153</c:v>
                </c:pt>
                <c:pt idx="849">
                  <c:v>-11.982339784753218</c:v>
                </c:pt>
                <c:pt idx="850">
                  <c:v>-11.992103932755281</c:v>
                </c:pt>
                <c:pt idx="851">
                  <c:v>-12.001868080241255</c:v>
                </c:pt>
                <c:pt idx="852">
                  <c:v>-12.011632227211058</c:v>
                </c:pt>
                <c:pt idx="853">
                  <c:v>-12.021396373664603</c:v>
                </c:pt>
                <c:pt idx="854">
                  <c:v>-12.031160519601807</c:v>
                </c:pt>
                <c:pt idx="855">
                  <c:v>-12.040924665022583</c:v>
                </c:pt>
                <c:pt idx="856">
                  <c:v>-12.050688809926848</c:v>
                </c:pt>
                <c:pt idx="857">
                  <c:v>-12.060452954314519</c:v>
                </c:pt>
                <c:pt idx="858">
                  <c:v>-12.070217098185509</c:v>
                </c:pt>
                <c:pt idx="859">
                  <c:v>-12.079981241539734</c:v>
                </c:pt>
                <c:pt idx="860">
                  <c:v>-12.089745384377109</c:v>
                </c:pt>
                <c:pt idx="861">
                  <c:v>-12.099509526697549</c:v>
                </c:pt>
                <c:pt idx="862">
                  <c:v>-12.10927366850097</c:v>
                </c:pt>
                <c:pt idx="863">
                  <c:v>-12.119037809787288</c:v>
                </c:pt>
                <c:pt idx="864">
                  <c:v>-12.128801950556419</c:v>
                </c:pt>
                <c:pt idx="865">
                  <c:v>-12.138566090808276</c:v>
                </c:pt>
                <c:pt idx="866">
                  <c:v>-12.148330230542776</c:v>
                </c:pt>
                <c:pt idx="867">
                  <c:v>-12.158094369759832</c:v>
                </c:pt>
                <c:pt idx="868">
                  <c:v>-12.167858508459362</c:v>
                </c:pt>
                <c:pt idx="869">
                  <c:v>-12.17762264664128</c:v>
                </c:pt>
                <c:pt idx="870">
                  <c:v>-12.187386784305502</c:v>
                </c:pt>
                <c:pt idx="871">
                  <c:v>-12.197150921451945</c:v>
                </c:pt>
                <c:pt idx="872">
                  <c:v>-12.206915058080522</c:v>
                </c:pt>
                <c:pt idx="873">
                  <c:v>-12.216679194191149</c:v>
                </c:pt>
                <c:pt idx="874">
                  <c:v>-12.226443329783741</c:v>
                </c:pt>
                <c:pt idx="875">
                  <c:v>-12.236207464858214</c:v>
                </c:pt>
                <c:pt idx="876">
                  <c:v>-12.245971599414483</c:v>
                </c:pt>
                <c:pt idx="877">
                  <c:v>-12.255735733452465</c:v>
                </c:pt>
                <c:pt idx="878">
                  <c:v>-12.265499866972071</c:v>
                </c:pt>
                <c:pt idx="879">
                  <c:v>-12.275263999973221</c:v>
                </c:pt>
                <c:pt idx="880">
                  <c:v>-12.285028132455828</c:v>
                </c:pt>
                <c:pt idx="881">
                  <c:v>-12.294792264419808</c:v>
                </c:pt>
                <c:pt idx="882">
                  <c:v>-12.304556395865077</c:v>
                </c:pt>
                <c:pt idx="883">
                  <c:v>-12.314320526791549</c:v>
                </c:pt>
                <c:pt idx="884">
                  <c:v>-12.32408465719914</c:v>
                </c:pt>
                <c:pt idx="885">
                  <c:v>-12.333848787087767</c:v>
                </c:pt>
                <c:pt idx="886">
                  <c:v>-12.343612916457344</c:v>
                </c:pt>
                <c:pt idx="887">
                  <c:v>-12.353377045307786</c:v>
                </c:pt>
                <c:pt idx="888">
                  <c:v>-12.363141173639008</c:v>
                </c:pt>
                <c:pt idx="889">
                  <c:v>-12.372905301450926</c:v>
                </c:pt>
                <c:pt idx="890">
                  <c:v>-12.382669428743457</c:v>
                </c:pt>
                <c:pt idx="891">
                  <c:v>-12.392433555516513</c:v>
                </c:pt>
                <c:pt idx="892">
                  <c:v>-12.402197681770014</c:v>
                </c:pt>
                <c:pt idx="893">
                  <c:v>-12.411961807503872</c:v>
                </c:pt>
                <c:pt idx="894">
                  <c:v>-12.421725932718003</c:v>
                </c:pt>
                <c:pt idx="895">
                  <c:v>-12.431490057412322</c:v>
                </c:pt>
                <c:pt idx="896">
                  <c:v>-12.441254181586746</c:v>
                </c:pt>
                <c:pt idx="897">
                  <c:v>-12.45101830524119</c:v>
                </c:pt>
                <c:pt idx="898">
                  <c:v>-12.460782428375568</c:v>
                </c:pt>
                <c:pt idx="899">
                  <c:v>-12.470546550989797</c:v>
                </c:pt>
                <c:pt idx="900">
                  <c:v>-12.480310673083791</c:v>
                </c:pt>
                <c:pt idx="901">
                  <c:v>-12.490074794657465</c:v>
                </c:pt>
                <c:pt idx="902">
                  <c:v>-12.499838915710736</c:v>
                </c:pt>
                <c:pt idx="903">
                  <c:v>-12.509603036243519</c:v>
                </c:pt>
                <c:pt idx="904">
                  <c:v>-12.519367156255729</c:v>
                </c:pt>
                <c:pt idx="905">
                  <c:v>-12.529131275747282</c:v>
                </c:pt>
                <c:pt idx="906">
                  <c:v>-12.538895394718093</c:v>
                </c:pt>
                <c:pt idx="907">
                  <c:v>-12.548659513168078</c:v>
                </c:pt>
                <c:pt idx="908">
                  <c:v>-12.558423631097153</c:v>
                </c:pt>
                <c:pt idx="909">
                  <c:v>-12.568187748505231</c:v>
                </c:pt>
                <c:pt idx="910">
                  <c:v>-12.57795186539223</c:v>
                </c:pt>
                <c:pt idx="911">
                  <c:v>-12.587715981758064</c:v>
                </c:pt>
                <c:pt idx="912">
                  <c:v>-12.597480097602649</c:v>
                </c:pt>
                <c:pt idx="913">
                  <c:v>-12.607244212925899</c:v>
                </c:pt>
                <c:pt idx="914">
                  <c:v>-12.617008327727731</c:v>
                </c:pt>
                <c:pt idx="915">
                  <c:v>-12.626772442008061</c:v>
                </c:pt>
                <c:pt idx="916">
                  <c:v>-12.636536555766803</c:v>
                </c:pt>
                <c:pt idx="917">
                  <c:v>-12.646300669003873</c:v>
                </c:pt>
                <c:pt idx="918">
                  <c:v>-12.656064781719186</c:v>
                </c:pt>
                <c:pt idx="919">
                  <c:v>-12.665828893912659</c:v>
                </c:pt>
                <c:pt idx="920">
                  <c:v>-12.675593005584206</c:v>
                </c:pt>
                <c:pt idx="921">
                  <c:v>-12.685357116733742</c:v>
                </c:pt>
                <c:pt idx="922">
                  <c:v>-12.695121227361184</c:v>
                </c:pt>
                <c:pt idx="923">
                  <c:v>-12.704885337466447</c:v>
                </c:pt>
                <c:pt idx="924">
                  <c:v>-12.714649447049446</c:v>
                </c:pt>
                <c:pt idx="925">
                  <c:v>-12.724413556110097</c:v>
                </c:pt>
                <c:pt idx="926">
                  <c:v>-12.734177664648314</c:v>
                </c:pt>
                <c:pt idx="927">
                  <c:v>-12.743941772664014</c:v>
                </c:pt>
                <c:pt idx="928">
                  <c:v>-12.753705880157112</c:v>
                </c:pt>
                <c:pt idx="929">
                  <c:v>-12.763469987127523</c:v>
                </c:pt>
                <c:pt idx="930">
                  <c:v>-12.773234093575164</c:v>
                </c:pt>
                <c:pt idx="931">
                  <c:v>-12.782998199499948</c:v>
                </c:pt>
                <c:pt idx="932">
                  <c:v>-12.792762304901792</c:v>
                </c:pt>
                <c:pt idx="933">
                  <c:v>-12.802526409780612</c:v>
                </c:pt>
                <c:pt idx="934">
                  <c:v>-12.812290514136322</c:v>
                </c:pt>
                <c:pt idx="935">
                  <c:v>-12.822054617968838</c:v>
                </c:pt>
                <c:pt idx="936">
                  <c:v>-12.831818721278077</c:v>
                </c:pt>
                <c:pt idx="937">
                  <c:v>-12.841582824063954</c:v>
                </c:pt>
                <c:pt idx="938">
                  <c:v>-12.851346926326382</c:v>
                </c:pt>
                <c:pt idx="939">
                  <c:v>-12.861111028065279</c:v>
                </c:pt>
                <c:pt idx="940">
                  <c:v>-12.870875129280559</c:v>
                </c:pt>
                <c:pt idx="941">
                  <c:v>-12.88063922997214</c:v>
                </c:pt>
                <c:pt idx="942">
                  <c:v>-12.890403330139934</c:v>
                </c:pt>
                <c:pt idx="943">
                  <c:v>-12.900167429783858</c:v>
                </c:pt>
                <c:pt idx="944">
                  <c:v>-12.909931528903828</c:v>
                </c:pt>
                <c:pt idx="945">
                  <c:v>-12.919695627499758</c:v>
                </c:pt>
                <c:pt idx="946">
                  <c:v>-12.929459725571565</c:v>
                </c:pt>
                <c:pt idx="947">
                  <c:v>-12.939223823119164</c:v>
                </c:pt>
                <c:pt idx="948">
                  <c:v>-12.948987920142471</c:v>
                </c:pt>
                <c:pt idx="949">
                  <c:v>-12.958752016641402</c:v>
                </c:pt>
                <c:pt idx="950">
                  <c:v>-12.96851611261587</c:v>
                </c:pt>
                <c:pt idx="951">
                  <c:v>-12.978280208065792</c:v>
                </c:pt>
                <c:pt idx="952">
                  <c:v>-12.988044302991083</c:v>
                </c:pt>
                <c:pt idx="953">
                  <c:v>-12.99780839739166</c:v>
                </c:pt>
                <c:pt idx="954">
                  <c:v>-13.007572491267437</c:v>
                </c:pt>
                <c:pt idx="955">
                  <c:v>-13.017336584618331</c:v>
                </c:pt>
                <c:pt idx="956">
                  <c:v>-13.027100677444256</c:v>
                </c:pt>
                <c:pt idx="957">
                  <c:v>-13.036864769745128</c:v>
                </c:pt>
                <c:pt idx="958">
                  <c:v>-13.046628861520862</c:v>
                </c:pt>
                <c:pt idx="959">
                  <c:v>-13.056392952771375</c:v>
                </c:pt>
                <c:pt idx="960">
                  <c:v>-13.066157043496581</c:v>
                </c:pt>
                <c:pt idx="961">
                  <c:v>-13.075921133696397</c:v>
                </c:pt>
                <c:pt idx="962">
                  <c:v>-13.085685223370737</c:v>
                </c:pt>
                <c:pt idx="963">
                  <c:v>-13.095449312519516</c:v>
                </c:pt>
                <c:pt idx="964">
                  <c:v>-13.105213401142652</c:v>
                </c:pt>
                <c:pt idx="965">
                  <c:v>-13.11497748924006</c:v>
                </c:pt>
                <c:pt idx="966">
                  <c:v>-13.124741576811653</c:v>
                </c:pt>
                <c:pt idx="967">
                  <c:v>-13.134505663857349</c:v>
                </c:pt>
                <c:pt idx="968">
                  <c:v>-13.144269750377063</c:v>
                </c:pt>
                <c:pt idx="969">
                  <c:v>-13.15403383637071</c:v>
                </c:pt>
                <c:pt idx="970">
                  <c:v>-13.163797921838206</c:v>
                </c:pt>
                <c:pt idx="971">
                  <c:v>-13.173562006779466</c:v>
                </c:pt>
                <c:pt idx="972">
                  <c:v>-13.183326091194406</c:v>
                </c:pt>
                <c:pt idx="973">
                  <c:v>-13.193090175082942</c:v>
                </c:pt>
                <c:pt idx="974">
                  <c:v>-13.202854258444988</c:v>
                </c:pt>
                <c:pt idx="975">
                  <c:v>-13.212618341280461</c:v>
                </c:pt>
                <c:pt idx="976">
                  <c:v>-13.222382423589275</c:v>
                </c:pt>
                <c:pt idx="977">
                  <c:v>-13.232146505371349</c:v>
                </c:pt>
                <c:pt idx="978">
                  <c:v>-13.241910586626593</c:v>
                </c:pt>
                <c:pt idx="979">
                  <c:v>-13.251674667354928</c:v>
                </c:pt>
                <c:pt idx="980">
                  <c:v>-13.261438747556266</c:v>
                </c:pt>
                <c:pt idx="981">
                  <c:v>-13.271202827230525</c:v>
                </c:pt>
                <c:pt idx="982">
                  <c:v>-13.280966906377618</c:v>
                </c:pt>
                <c:pt idx="983">
                  <c:v>-13.290730984997461</c:v>
                </c:pt>
                <c:pt idx="984">
                  <c:v>-13.300495063089972</c:v>
                </c:pt>
                <c:pt idx="985">
                  <c:v>-13.310259140655065</c:v>
                </c:pt>
                <c:pt idx="986">
                  <c:v>-13.320023217692654</c:v>
                </c:pt>
                <c:pt idx="987">
                  <c:v>-13.329787294202657</c:v>
                </c:pt>
                <c:pt idx="988">
                  <c:v>-13.339551370184989</c:v>
                </c:pt>
                <c:pt idx="989">
                  <c:v>-13.349315445639565</c:v>
                </c:pt>
                <c:pt idx="990">
                  <c:v>-13.359079520566301</c:v>
                </c:pt>
                <c:pt idx="991">
                  <c:v>-13.368843594965112</c:v>
                </c:pt>
                <c:pt idx="992">
                  <c:v>-13.378607668835913</c:v>
                </c:pt>
                <c:pt idx="993">
                  <c:v>-13.388371742178622</c:v>
                </c:pt>
                <c:pt idx="994">
                  <c:v>-13.398135814993152</c:v>
                </c:pt>
                <c:pt idx="995">
                  <c:v>-13.40789988727942</c:v>
                </c:pt>
                <c:pt idx="996">
                  <c:v>-13.417663959037341</c:v>
                </c:pt>
                <c:pt idx="997">
                  <c:v>-13.427428030266832</c:v>
                </c:pt>
                <c:pt idx="998">
                  <c:v>-13.437192100967806</c:v>
                </c:pt>
                <c:pt idx="999">
                  <c:v>-13.446956171140179</c:v>
                </c:pt>
                <c:pt idx="1000">
                  <c:v>-13.456720240783868</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3.7756484586700528E-4</c:v>
                </c:pt>
                <c:pt idx="2">
                  <c:v>2.7957437508494896E-3</c:v>
                </c:pt>
                <c:pt idx="3">
                  <c:v>9.3249938116656324E-3</c:v>
                </c:pt>
                <c:pt idx="4">
                  <c:v>2.0669933736077555E-2</c:v>
                </c:pt>
                <c:pt idx="5">
                  <c:v>3.6669417151992269E-2</c:v>
                </c:pt>
                <c:pt idx="6">
                  <c:v>5.721167798727228E-2</c:v>
                </c:pt>
                <c:pt idx="7">
                  <c:v>8.2284854319853523E-2</c:v>
                </c:pt>
                <c:pt idx="8">
                  <c:v>0.11192714180599078</c:v>
                </c:pt>
                <c:pt idx="9">
                  <c:v>0.14617667818262467</c:v>
                </c:pt>
                <c:pt idx="10">
                  <c:v>0.18507153917411251</c:v>
                </c:pt>
                <c:pt idx="11">
                  <c:v>0.22864450253195573</c:v>
                </c:pt>
                <c:pt idx="12">
                  <c:v>0.27691778516625704</c:v>
                </c:pt>
                <c:pt idx="13">
                  <c:v>0.3299082320947252</c:v>
                </c:pt>
                <c:pt idx="14">
                  <c:v>0.38763253304363082</c:v>
                </c:pt>
                <c:pt idx="15">
                  <c:v>0.45010721981941487</c:v>
                </c:pt>
                <c:pt idx="16">
                  <c:v>0.51734866368789068</c:v>
                </c:pt>
                <c:pt idx="17">
                  <c:v>0.5893730727619173</c:v>
                </c:pt>
                <c:pt idx="18">
                  <c:v>0.66619648939843057</c:v>
                </c:pt>
                <c:pt idx="19">
                  <c:v>0.74783478760572442</c:v>
                </c:pt>
                <c:pt idx="20">
                  <c:v>0.83438767055270069</c:v>
                </c:pt>
                <c:pt idx="21">
                  <c:v>0.92595717095781005</c:v>
                </c:pt>
                <c:pt idx="22">
                  <c:v>1.0225614159018011</c:v>
                </c:pt>
                <c:pt idx="23">
                  <c:v>1.124215904170133</c:v>
                </c:pt>
                <c:pt idx="24">
                  <c:v>1.2309355377955737</c:v>
                </c:pt>
                <c:pt idx="25">
                  <c:v>1.3427346545055738</c:v>
                </c:pt>
                <c:pt idx="26">
                  <c:v>1.4596270557655866</c:v>
                </c:pt>
                <c:pt idx="27">
                  <c:v>1.5816260311535844</c:v>
                </c:pt>
                <c:pt idx="28">
                  <c:v>1.7087443796551662</c:v>
                </c:pt>
                <c:pt idx="29">
                  <c:v>1.8409944283562258</c:v>
                </c:pt>
                <c:pt idx="30">
                  <c:v>1.9783880489225529</c:v>
                </c:pt>
                <c:pt idx="31">
                  <c:v>2.1209366721867893</c:v>
                </c:pt>
                <c:pt idx="32">
                  <c:v>2.268651301108386</c:v>
                </c:pt>
                <c:pt idx="33">
                  <c:v>2.4215425223283216</c:v>
                </c:pt>
                <c:pt idx="34">
                  <c:v>2.5796205165048827</c:v>
                </c:pt>
                <c:pt idx="35">
                  <c:v>2.7428950675879813</c:v>
                </c:pt>
                <c:pt idx="36">
                  <c:v>2.911375571165832</c:v>
                </c:pt>
                <c:pt idx="37">
                  <c:v>3.0850710419983365</c:v>
                </c:pt>
                <c:pt idx="38">
                  <c:v>3.2639901208353508</c:v>
                </c:pt>
                <c:pt idx="39">
                  <c:v>3.4481410806045165</c:v>
                </c:pt>
                <c:pt idx="40">
                  <c:v>3.6375318320420198</c:v>
                </c:pt>
                <c:pt idx="41">
                  <c:v>3.8321682116587743</c:v>
                </c:pt>
                <c:pt idx="42">
                  <c:v>4.0320522578718636</c:v>
                </c:pt>
                <c:pt idx="43">
                  <c:v>4.2371839183519837</c:v>
                </c:pt>
                <c:pt idx="44">
                  <c:v>4.4475627691578525</c:v>
                </c:pt>
                <c:pt idx="45">
                  <c:v>4.6631880198498337</c:v>
                </c:pt>
                <c:pt idx="46">
                  <c:v>4.8840585183010878</c:v>
                </c:pt>
                <c:pt idx="47">
                  <c:v>5.1101727552397049</c:v>
                </c:pt>
                <c:pt idx="48">
                  <c:v>5.3415288685514755</c:v>
                </c:pt>
                <c:pt idx="49">
                  <c:v>5.5781246473696706</c:v>
                </c:pt>
                <c:pt idx="50">
                  <c:v>5.8199575359753197</c:v>
                </c:pt>
                <c:pt idx="51">
                  <c:v>6.0670246375289691</c:v>
                </c:pt>
                <c:pt idx="52">
                  <c:v>6.3193227176527031</c:v>
                </c:pt>
                <c:pt idx="53">
                  <c:v>6.5768482078792614</c:v>
                </c:pt>
                <c:pt idx="54">
                  <c:v>6.839597208983399</c:v>
                </c:pt>
                <c:pt idx="55">
                  <c:v>7.1075654942090969</c:v>
                </c:pt>
                <c:pt idx="56">
                  <c:v>7.3807485124049075</c:v>
                </c:pt>
                <c:pt idx="57">
                  <c:v>7.6591413910785207</c:v>
                </c:pt>
                <c:pt idx="58">
                  <c:v>7.9427389393805647</c:v>
                </c:pt>
                <c:pt idx="59">
                  <c:v>8.2315356510267179</c:v>
                </c:pt>
                <c:pt idx="60">
                  <c:v>8.5255257071663415</c:v>
                </c:pt>
                <c:pt idx="61">
                  <c:v>8.8247029792050782</c:v>
                </c:pt>
                <c:pt idx="62">
                  <c:v>9.1290610315881882</c:v>
                </c:pt>
                <c:pt idx="63">
                  <c:v>9.4385931245507475</c:v>
                </c:pt>
                <c:pt idx="64">
                  <c:v>9.7532922168402845</c:v>
                </c:pt>
                <c:pt idx="65">
                  <c:v>10.073150968416922</c:v>
                </c:pt>
                <c:pt idx="66">
                  <c:v>10.398161743135617</c:v>
                </c:pt>
                <c:pt idx="67">
                  <c:v>10.728316611414693</c:v>
                </c:pt>
                <c:pt idx="68">
                  <c:v>11.063607352894435</c:v>
                </c:pt>
                <c:pt idx="69">
                  <c:v>11.404025459089219</c:v>
                </c:pt>
                <c:pt idx="70">
                  <c:v>11.749562136036275</c:v>
                </c:pt>
                <c:pt idx="71">
                  <c:v>12.100208306943928</c:v>
                </c:pt>
                <c:pt idx="72">
                  <c:v>12.455954614841872</c:v>
                </c:pt>
                <c:pt idx="73">
                  <c:v>12.816791425235785</c:v>
                </c:pt>
                <c:pt idx="74">
                  <c:v>13.182708828768373</c:v>
                </c:pt>
                <c:pt idx="75">
                  <c:v>13.553696643888715</c:v>
                </c:pt>
                <c:pt idx="76">
                  <c:v>13.929744419531579</c:v>
                </c:pt>
                <c:pt idx="77">
                  <c:v>14.310841437808209</c:v>
                </c:pt>
                <c:pt idx="78">
                  <c:v>14.696976716709926</c:v>
                </c:pt>
                <c:pt idx="79">
                  <c:v>15.088139012825696</c:v>
                </c:pt>
                <c:pt idx="80">
                  <c:v>15.484316824074714</c:v>
                </c:pt>
                <c:pt idx="81">
                  <c:v>15.885496544211476</c:v>
                </c:pt>
                <c:pt idx="82">
                  <c:v>16.291660611273986</c:v>
                </c:pt>
                <c:pt idx="83">
                  <c:v>16.702789354266748</c:v>
                </c:pt>
                <c:pt idx="84">
                  <c:v>17.118862846597189</c:v>
                </c:pt>
                <c:pt idx="85">
                  <c:v>17.53986091021385</c:v>
                </c:pt>
                <c:pt idx="86">
                  <c:v>17.965763119753991</c:v>
                </c:pt>
                <c:pt idx="87">
                  <c:v>18.396548806700626</c:v>
                </c:pt>
                <c:pt idx="88">
                  <c:v>18.832197063548932</c:v>
                </c:pt>
                <c:pt idx="89">
                  <c:v>19.272686747981805</c:v>
                </c:pt>
                <c:pt idx="90">
                  <c:v>19.717996487054343</c:v>
                </c:pt>
                <c:pt idx="91">
                  <c:v>20.168103854130806</c:v>
                </c:pt>
                <c:pt idx="92">
                  <c:v>20.622984543732301</c:v>
                </c:pt>
                <c:pt idx="93">
                  <c:v>21.082613202213533</c:v>
                </c:pt>
                <c:pt idx="94">
                  <c:v>21.546964260840841</c:v>
                </c:pt>
                <c:pt idx="95">
                  <c:v>22.016011940605296</c:v>
                </c:pt>
                <c:pt idx="96">
                  <c:v>22.489730257035799</c:v>
                </c:pt>
                <c:pt idx="97">
                  <c:v>22.968093025011271</c:v>
                </c:pt>
                <c:pt idx="98">
                  <c:v>23.451073863571096</c:v>
                </c:pt>
                <c:pt idx="99">
                  <c:v>23.938646200722843</c:v>
                </c:pt>
                <c:pt idx="100">
                  <c:v>24.430783278246317</c:v>
                </c:pt>
                <c:pt idx="101">
                  <c:v>24.927458022504862</c:v>
                </c:pt>
                <c:pt idx="102">
                  <c:v>25.42864291501029</c:v>
                </c:pt>
                <c:pt idx="103">
                  <c:v>25.934310131253774</c:v>
                </c:pt>
                <c:pt idx="104">
                  <c:v>26.444431679815864</c:v>
                </c:pt>
                <c:pt idx="105">
                  <c:v>26.958979407228618</c:v>
                </c:pt>
                <c:pt idx="106">
                  <c:v>27.47792500282652</c:v>
                </c:pt>
                <c:pt idx="107">
                  <c:v>28.001240003585067</c:v>
                </c:pt>
                <c:pt idx="108">
                  <c:v>28.528895798945847</c:v>
                </c:pt>
                <c:pt idx="109">
                  <c:v>29.060863635626962</c:v>
                </c:pt>
                <c:pt idx="110">
                  <c:v>29.597114622417632</c:v>
                </c:pt>
                <c:pt idx="111">
                  <c:v>30.137621296540289</c:v>
                </c:pt>
                <c:pt idx="112">
                  <c:v>30.682359191709651</c:v>
                </c:pt>
                <c:pt idx="113">
                  <c:v>31.231305278618674</c:v>
                </c:pt>
                <c:pt idx="114">
                  <c:v>31.784436403196107</c:v>
                </c:pt>
                <c:pt idx="115">
                  <c:v>32.341729290325965</c:v>
                </c:pt>
                <c:pt idx="116">
                  <c:v>32.90316054755823</c:v>
                </c:pt>
                <c:pt idx="117">
                  <c:v>33.468706668809915</c:v>
                </c:pt>
                <c:pt idx="118">
                  <c:v>34.038344038055627</c:v>
                </c:pt>
                <c:pt idx="119">
                  <c:v>34.612048933006676</c:v>
                </c:pt>
                <c:pt idx="120">
                  <c:v>35.18979752877798</c:v>
                </c:pt>
                <c:pt idx="121">
                  <c:v>35.771563280358784</c:v>
                </c:pt>
                <c:pt idx="122">
                  <c:v>36.357314303799541</c:v>
                </c:pt>
                <c:pt idx="123">
                  <c:v>36.947016008577293</c:v>
                </c:pt>
                <c:pt idx="124">
                  <c:v>37.540633732009645</c:v>
                </c:pt>
                <c:pt idx="125">
                  <c:v>38.138132744422542</c:v>
                </c:pt>
                <c:pt idx="126">
                  <c:v>38.739478254273273</c:v>
                </c:pt>
                <c:pt idx="127">
                  <c:v>39.344635413227536</c:v>
                </c:pt>
                <c:pt idx="128">
                  <c:v>39.953569321189391</c:v>
                </c:pt>
                <c:pt idx="129">
                  <c:v>40.566245031283039</c:v>
                </c:pt>
                <c:pt idx="130">
                  <c:v>41.182627554785299</c:v>
                </c:pt>
                <c:pt idx="131">
                  <c:v>41.802681171722853</c:v>
                </c:pt>
                <c:pt idx="132">
                  <c:v>42.426368741569732</c:v>
                </c:pt>
                <c:pt idx="133">
                  <c:v>43.053652405215693</c:v>
                </c:pt>
                <c:pt idx="134">
                  <c:v>43.684494286934388</c:v>
                </c:pt>
                <c:pt idx="135">
                  <c:v>44.318856499458924</c:v>
                </c:pt>
                <c:pt idx="136">
                  <c:v>44.956701148993297</c:v>
                </c:pt>
                <c:pt idx="137">
                  <c:v>45.597990340158645</c:v>
                </c:pt>
                <c:pt idx="138">
                  <c:v>46.242686180873598</c:v>
                </c:pt>
                <c:pt idx="139">
                  <c:v>46.890750787167761</c:v>
                </c:pt>
                <c:pt idx="140">
                  <c:v>47.542146287927679</c:v>
                </c:pt>
                <c:pt idx="141">
                  <c:v>48.196826433550257</c:v>
                </c:pt>
                <c:pt idx="142">
                  <c:v>48.854728212407373</c:v>
                </c:pt>
                <c:pt idx="143">
                  <c:v>49.51578029773745</c:v>
                </c:pt>
                <c:pt idx="144">
                  <c:v>50.179911489240965</c:v>
                </c:pt>
                <c:pt idx="145">
                  <c:v>50.8470507227062</c:v>
                </c:pt>
                <c:pt idx="146">
                  <c:v>51.517127079401853</c:v>
                </c:pt>
                <c:pt idx="147">
                  <c:v>52.190069795235814</c:v>
                </c:pt>
                <c:pt idx="148">
                  <c:v>52.865808269679519</c:v>
                </c:pt>
                <c:pt idx="149">
                  <c:v>53.544272074457602</c:v>
                </c:pt>
                <c:pt idx="150">
                  <c:v>54.225390962002649</c:v>
                </c:pt>
                <c:pt idx="151">
                  <c:v>54.909094873674988</c:v>
                </c:pt>
                <c:pt idx="152">
                  <c:v>55.595313947747783</c:v>
                </c:pt>
                <c:pt idx="153">
                  <c:v>56.283978527157657</c:v>
                </c:pt>
                <c:pt idx="154">
                  <c:v>56.975019167021401</c:v>
                </c:pt>
                <c:pt idx="155">
                  <c:v>57.668366641919306</c:v>
                </c:pt>
                <c:pt idx="156">
                  <c:v>58.363911563951156</c:v>
                </c:pt>
                <c:pt idx="157">
                  <c:v>59.061464105107099</c:v>
                </c:pt>
                <c:pt idx="158">
                  <c:v>59.760794733286325</c:v>
                </c:pt>
                <c:pt idx="159">
                  <c:v>60.46167486407078</c:v>
                </c:pt>
                <c:pt idx="160">
                  <c:v>61.163876906868687</c:v>
                </c:pt>
                <c:pt idx="161">
                  <c:v>61.867122744172434</c:v>
                </c:pt>
                <c:pt idx="162">
                  <c:v>62.571032428319249</c:v>
                </c:pt>
                <c:pt idx="163">
                  <c:v>63.275181290622172</c:v>
                </c:pt>
                <c:pt idx="164">
                  <c:v>63.97915685006523</c:v>
                </c:pt>
                <c:pt idx="165">
                  <c:v>64.682603325153636</c:v>
                </c:pt>
                <c:pt idx="166">
                  <c:v>65.385265864451753</c:v>
                </c:pt>
                <c:pt idx="167">
                  <c:v>66.08690302845865</c:v>
                </c:pt>
                <c:pt idx="168">
                  <c:v>66.787226951555709</c:v>
                </c:pt>
                <c:pt idx="169">
                  <c:v>67.485863618948443</c:v>
                </c:pt>
                <c:pt idx="170">
                  <c:v>68.182340706545176</c:v>
                </c:pt>
                <c:pt idx="171">
                  <c:v>68.876334281040059</c:v>
                </c:pt>
                <c:pt idx="172">
                  <c:v>69.56777760308151</c:v>
                </c:pt>
                <c:pt idx="173">
                  <c:v>70.256690960525759</c:v>
                </c:pt>
                <c:pt idx="174">
                  <c:v>70.943094399301444</c:v>
                </c:pt>
                <c:pt idx="175">
                  <c:v>71.627007727271376</c:v>
                </c:pt>
                <c:pt idx="176">
                  <c:v>72.308450518017224</c:v>
                </c:pt>
                <c:pt idx="177">
                  <c:v>72.987442114548912</c:v>
                </c:pt>
                <c:pt idx="178">
                  <c:v>73.664001632940597</c:v>
                </c:pt>
                <c:pt idx="179">
                  <c:v>74.338147965894933</c:v>
                </c:pt>
                <c:pt idx="180">
                  <c:v>75.009899786237298</c:v>
                </c:pt>
                <c:pt idx="181">
                  <c:v>75.679275550341686</c:v>
                </c:pt>
                <c:pt idx="182">
                  <c:v>76.346293501489839</c:v>
                </c:pt>
                <c:pt idx="183">
                  <c:v>77.01097167316513</c:v>
                </c:pt>
                <c:pt idx="184">
                  <c:v>77.673327892282828</c:v>
                </c:pt>
                <c:pt idx="185">
                  <c:v>78.333379782358108</c:v>
                </c:pt>
                <c:pt idx="186">
                  <c:v>78.991144766613289</c:v>
                </c:pt>
                <c:pt idx="187">
                  <c:v>79.646640071025743</c:v>
                </c:pt>
                <c:pt idx="188">
                  <c:v>80.299882727317751</c:v>
                </c:pt>
                <c:pt idx="189">
                  <c:v>80.950889575889676</c:v>
                </c:pt>
                <c:pt idx="190">
                  <c:v>81.599677268697761</c:v>
                </c:pt>
                <c:pt idx="191">
                  <c:v>82.246262272077757</c:v>
                </c:pt>
                <c:pt idx="192">
                  <c:v>82.890660869515614</c:v>
                </c:pt>
                <c:pt idx="193">
                  <c:v>83.53288916436648</c:v>
                </c:pt>
                <c:pt idx="194">
                  <c:v>84.172963082523097</c:v>
                </c:pt>
                <c:pt idx="195">
                  <c:v>84.810898375034782</c:v>
                </c:pt>
                <c:pt idx="196">
                  <c:v>85.446710620677976</c:v>
                </c:pt>
                <c:pt idx="197">
                  <c:v>86.080415228479637</c:v>
                </c:pt>
                <c:pt idx="198">
                  <c:v>86.712027440194277</c:v>
                </c:pt>
                <c:pt idx="199">
                  <c:v>87.341562332735876</c:v>
                </c:pt>
                <c:pt idx="200">
                  <c:v>87.969034820565511</c:v>
                </c:pt>
                <c:pt idx="201">
                  <c:v>94.131469113873678</c:v>
                </c:pt>
                <c:pt idx="202">
                  <c:v>100.09699985361267</c:v>
                </c:pt>
                <c:pt idx="203">
                  <c:v>105.87915482120538</c:v>
                </c:pt>
                <c:pt idx="204">
                  <c:v>111.49010352572378</c:v>
                </c:pt>
                <c:pt idx="205">
                  <c:v>116.94083562577717</c:v>
                </c:pt>
                <c:pt idx="206">
                  <c:v>122.24131073361198</c:v>
                </c:pt>
                <c:pt idx="207">
                  <c:v>127.40058497406027</c:v>
                </c:pt>
                <c:pt idx="208">
                  <c:v>132.42691852398119</c:v>
                </c:pt>
                <c:pt idx="209">
                  <c:v>137.32786748355832</c:v>
                </c:pt>
                <c:pt idx="210">
                  <c:v>142.11036275815687</c:v>
                </c:pt>
                <c:pt idx="211">
                  <c:v>146.78077810739214</c:v>
                </c:pt>
                <c:pt idx="212">
                  <c:v>151.34498910958635</c:v>
                </c:pt>
                <c:pt idx="213">
                  <c:v>155.80842446774292</c:v>
                </c:pt>
                <c:pt idx="214">
                  <c:v>160.17611082743878</c:v>
                </c:pt>
                <c:pt idx="215">
                  <c:v>164.45271207259853</c:v>
                </c:pt>
                <c:pt idx="216">
                  <c:v>168.64256390064438</c:v>
                </c:pt>
                <c:pt idx="217">
                  <c:v>172.74970434540438</c:v>
                </c:pt>
                <c:pt idx="218">
                  <c:v>176.77790080782037</c:v>
                </c:pt>
                <c:pt idx="219">
                  <c:v>180.73067406584107</c:v>
                </c:pt>
                <c:pt idx="220">
                  <c:v>184.61131966197144</c:v>
                </c:pt>
                <c:pt idx="221">
                  <c:v>188.42292700668892</c:v>
                </c:pt>
                <c:pt idx="222">
                  <c:v>192.16839648590729</c:v>
                </c:pt>
                <c:pt idx="223">
                  <c:v>195.85045481894988</c:v>
                </c:pt>
                <c:pt idx="224">
                  <c:v>199.47166887856042</c:v>
                </c:pt>
                <c:pt idx="225">
                  <c:v>203.0344581551106</c:v>
                </c:pt>
                <c:pt idx="226">
                  <c:v>206.54110602237984</c:v>
                </c:pt>
                <c:pt idx="227">
                  <c:v>209.99376994129088</c:v>
                </c:pt>
                <c:pt idx="228">
                  <c:v>213.39449072014335</c:v>
                </c:pt>
                <c:pt idx="229">
                  <c:v>216.74520093467331</c:v>
                </c:pt>
                <c:pt idx="230">
                  <c:v>220.04773259825026</c:v>
                </c:pt>
                <c:pt idx="231">
                  <c:v>223.3038241613537</c:v>
                </c:pt>
                <c:pt idx="232">
                  <c:v>226.51512690985751</c:v>
                </c:pt>
                <c:pt idx="233">
                  <c:v>229.68321082335319</c:v>
                </c:pt>
                <c:pt idx="234">
                  <c:v>232.8095699475609</c:v>
                </c:pt>
                <c:pt idx="235">
                  <c:v>235.89562732864565</c:v>
                </c:pt>
                <c:pt idx="236">
                  <c:v>238.94273955183397</c:v>
                </c:pt>
                <c:pt idx="237">
                  <c:v>241.95220092199824</c:v>
                </c:pt>
                <c:pt idx="238">
                  <c:v>244.92524731974211</c:v>
                </c:pt>
                <c:pt idx="239">
                  <c:v>247.86305976289916</c:v>
                </c:pt>
                <c:pt idx="240">
                  <c:v>250.7667677001763</c:v>
                </c:pt>
                <c:pt idx="241">
                  <c:v>253.63745206087535</c:v>
                </c:pt>
                <c:pt idx="242">
                  <c:v>256.47614808215775</c:v>
                </c:pt>
                <c:pt idx="243">
                  <c:v>259.28384793313762</c:v>
                </c:pt>
                <c:pt idx="244">
                  <c:v>262.06150315315733</c:v>
                </c:pt>
                <c:pt idx="245">
                  <c:v>264.81002691988806</c:v>
                </c:pt>
                <c:pt idx="246">
                  <c:v>267.5302961613761</c:v>
                </c:pt>
                <c:pt idx="247">
                  <c:v>270.2231535248016</c:v>
                </c:pt>
                <c:pt idx="248">
                  <c:v>272.88940921350894</c:v>
                </c:pt>
                <c:pt idx="249">
                  <c:v>275.52984270278915</c:v>
                </c:pt>
                <c:pt idx="250">
                  <c:v>278.14520434392989</c:v>
                </c:pt>
                <c:pt idx="251">
                  <c:v>280.73621686518419</c:v>
                </c:pt>
                <c:pt idx="252">
                  <c:v>283.30357677753312</c:v>
                </c:pt>
                <c:pt idx="253">
                  <c:v>285.84795569241976</c:v>
                </c:pt>
                <c:pt idx="254">
                  <c:v>288.37000155800507</c:v>
                </c:pt>
                <c:pt idx="255">
                  <c:v>290.8703398199296</c:v>
                </c:pt>
                <c:pt idx="256">
                  <c:v>293.34957451205469</c:v>
                </c:pt>
                <c:pt idx="257">
                  <c:v>295.80828928219512</c:v>
                </c:pt>
                <c:pt idx="258">
                  <c:v>298.24704835743728</c:v>
                </c:pt>
                <c:pt idx="259">
                  <c:v>300.66639745325864</c:v>
                </c:pt>
                <c:pt idx="260">
                  <c:v>303.06686463031986</c:v>
                </c:pt>
                <c:pt idx="261">
                  <c:v>305.44896110248948</c:v>
                </c:pt>
                <c:pt idx="262">
                  <c:v>307.81318199937635</c:v>
                </c:pt>
                <c:pt idx="263">
                  <c:v>310.16000708638683</c:v>
                </c:pt>
                <c:pt idx="264">
                  <c:v>312.48990144508673</c:v>
                </c:pt>
                <c:pt idx="265">
                  <c:v>314.80331611643368</c:v>
                </c:pt>
                <c:pt idx="266">
                  <c:v>317.10068870924687</c:v>
                </c:pt>
                <c:pt idx="267">
                  <c:v>319.38244397610202</c:v>
                </c:pt>
                <c:pt idx="268">
                  <c:v>321.64899435867284</c:v>
                </c:pt>
                <c:pt idx="269">
                  <c:v>323.90074050438864</c:v>
                </c:pt>
                <c:pt idx="270">
                  <c:v>326.13807175613834</c:v>
                </c:pt>
                <c:pt idx="271">
                  <c:v>328.3613666166213</c:v>
                </c:pt>
                <c:pt idx="272">
                  <c:v>330.57099318882837</c:v>
                </c:pt>
                <c:pt idx="273">
                  <c:v>332.76730959402528</c:v>
                </c:pt>
                <c:pt idx="274">
                  <c:v>334.95066436850982</c:v>
                </c:pt>
                <c:pt idx="275">
                  <c:v>337.12139684032059</c:v>
                </c:pt>
                <c:pt idx="276">
                  <c:v>339.27983748698631</c:v>
                </c:pt>
                <c:pt idx="277">
                  <c:v>341.42630827532508</c:v>
                </c:pt>
                <c:pt idx="278">
                  <c:v>343.56112298422494</c:v>
                </c:pt>
                <c:pt idx="279">
                  <c:v>345.68458751126798</c:v>
                </c:pt>
                <c:pt idx="280">
                  <c:v>347.79700016399153</c:v>
                </c:pt>
                <c:pt idx="281">
                  <c:v>349.89865193651843</c:v>
                </c:pt>
                <c:pt idx="282">
                  <c:v>351.98982677222801</c:v>
                </c:pt>
                <c:pt idx="283">
                  <c:v>354.07080181308265</c:v>
                </c:pt>
                <c:pt idx="284">
                  <c:v>356.14184763617146</c:v>
                </c:pt>
                <c:pt idx="285">
                  <c:v>358.20322847798013</c:v>
                </c:pt>
                <c:pt idx="286">
                  <c:v>360.25520244684617</c:v>
                </c:pt>
                <c:pt idx="287">
                  <c:v>362.29802172400991</c:v>
                </c:pt>
                <c:pt idx="288">
                  <c:v>364.33193275362447</c:v>
                </c:pt>
                <c:pt idx="289">
                  <c:v>366.35717642204082</c:v>
                </c:pt>
                <c:pt idx="290">
                  <c:v>368.37398822663766</c:v>
                </c:pt>
                <c:pt idx="291">
                  <c:v>370.38259843441944</c:v>
                </c:pt>
                <c:pt idx="292">
                  <c:v>372.38323223055903</c:v>
                </c:pt>
                <c:pt idx="293">
                  <c:v>374.37610985701446</c:v>
                </c:pt>
                <c:pt idx="294">
                  <c:v>376.36144674129974</c:v>
                </c:pt>
                <c:pt idx="295">
                  <c:v>378.3394536154413</c:v>
                </c:pt>
                <c:pt idx="296">
                  <c:v>380.31033662509816</c:v>
                </c:pt>
                <c:pt idx="297">
                  <c:v>382.27429742877166</c:v>
                </c:pt>
                <c:pt idx="298">
                  <c:v>384.23153328697259</c:v>
                </c:pt>
                <c:pt idx="299">
                  <c:v>386.18223714115618</c:v>
                </c:pt>
                <c:pt idx="300">
                  <c:v>388.12659768217196</c:v>
                </c:pt>
                <c:pt idx="301">
                  <c:v>390.06479940791019</c:v>
                </c:pt>
                <c:pt idx="302">
                  <c:v>391.99702266975908</c:v>
                </c:pt>
                <c:pt idx="303">
                  <c:v>393.92344370741375</c:v>
                </c:pt>
                <c:pt idx="304">
                  <c:v>395.84423467150526</c:v>
                </c:pt>
                <c:pt idx="305">
                  <c:v>397.75956363344039</c:v>
                </c:pt>
                <c:pt idx="306">
                  <c:v>399.66959458176689</c:v>
                </c:pt>
                <c:pt idx="307">
                  <c:v>401.5744874043034</c:v>
                </c:pt>
                <c:pt idx="308">
                  <c:v>403.47439785520089</c:v>
                </c:pt>
                <c:pt idx="309">
                  <c:v>405.36947750604014</c:v>
                </c:pt>
                <c:pt idx="310">
                  <c:v>407.25987368001785</c:v>
                </c:pt>
                <c:pt idx="311">
                  <c:v>409.14572936824436</c:v>
                </c:pt>
                <c:pt idx="312">
                  <c:v>411.0271831271744</c:v>
                </c:pt>
                <c:pt idx="313">
                  <c:v>412.90436895623037</c:v>
                </c:pt>
                <c:pt idx="314">
                  <c:v>414.77741615477311</c:v>
                </c:pt>
                <c:pt idx="315">
                  <c:v>416.64644915773795</c:v>
                </c:pt>
                <c:pt idx="316">
                  <c:v>418.51158734951207</c:v>
                </c:pt>
                <c:pt idx="317">
                  <c:v>420.37294485599705</c:v>
                </c:pt>
                <c:pt idx="318">
                  <c:v>422.23063031530461</c:v>
                </c:pt>
                <c:pt idx="319">
                  <c:v>424.08474662819202</c:v>
                </c:pt>
                <c:pt idx="320">
                  <c:v>425.93539069017316</c:v>
                </c:pt>
                <c:pt idx="321">
                  <c:v>427.78265310824327</c:v>
                </c:pt>
                <c:pt idx="322">
                  <c:v>429.626617906322</c:v>
                </c:pt>
                <c:pt idx="323">
                  <c:v>431.46736222480814</c:v>
                </c:pt>
                <c:pt idx="324">
                  <c:v>433.30495602099182</c:v>
                </c:pt>
                <c:pt idx="325">
                  <c:v>435.13946177837789</c:v>
                </c:pt>
                <c:pt idx="326">
                  <c:v>436.97093423411121</c:v>
                </c:pt>
                <c:pt idx="327">
                  <c:v>438.79942013449875</c:v>
                </c:pt>
                <c:pt idx="328">
                  <c:v>440.62495802893528</c:v>
                </c:pt>
                <c:pt idx="329">
                  <c:v>442.44757811221422</c:v>
                </c:pt>
                <c:pt idx="330">
                  <c:v>444.26730212415373</c:v>
                </c:pt>
                <c:pt idx="331">
                  <c:v>446.08414331368328</c:v>
                </c:pt>
                <c:pt idx="332">
                  <c:v>447.89810647210584</c:v>
                </c:pt>
                <c:pt idx="333">
                  <c:v>449.70918803736942</c:v>
                </c:pt>
                <c:pt idx="334">
                  <c:v>451.51737626811035</c:v>
                </c:pt>
                <c:pt idx="335">
                  <c:v>453.32265148327213</c:v>
                </c:pt>
                <c:pt idx="336">
                  <c:v>455.12498636053505</c:v>
                </c:pt>
                <c:pt idx="337">
                  <c:v>456.92434628483267</c:v>
                </c:pt>
                <c:pt idx="338">
                  <c:v>458.72068973699908</c:v>
                </c:pt>
                <c:pt idx="339">
                  <c:v>460.51396871211028</c:v>
                </c:pt>
                <c:pt idx="340">
                  <c:v>462.30412915727635</c:v>
                </c:pt>
                <c:pt idx="341">
                  <c:v>464.09111141937939</c:v>
                </c:pt>
                <c:pt idx="342">
                  <c:v>465.87485069436917</c:v>
                </c:pt>
                <c:pt idx="343">
                  <c:v>467.65527747105932</c:v>
                </c:pt>
                <c:pt idx="344">
                  <c:v>469.43231796376654</c:v>
                </c:pt>
                <c:pt idx="345">
                  <c:v>471.20589452949378</c:v>
                </c:pt>
                <c:pt idx="346">
                  <c:v>472.97592606659549</c:v>
                </c:pt>
                <c:pt idx="347">
                  <c:v>474.74232839293791</c:v>
                </c:pt>
                <c:pt idx="348">
                  <c:v>476.50501460245903</c:v>
                </c:pt>
                <c:pt idx="349">
                  <c:v>478.26389539974764</c:v>
                </c:pt>
                <c:pt idx="350">
                  <c:v>480.01887941280705</c:v>
                </c:pt>
                <c:pt idx="351">
                  <c:v>481.76987348457243</c:v>
                </c:pt>
                <c:pt idx="352">
                  <c:v>483.51678294403166</c:v>
                </c:pt>
                <c:pt idx="353">
                  <c:v>485.2595118579822</c:v>
                </c:pt>
                <c:pt idx="354">
                  <c:v>486.9979632645626</c:v>
                </c:pt>
                <c:pt idx="355">
                  <c:v>488.73203938974314</c:v>
                </c:pt>
                <c:pt idx="356">
                  <c:v>490.46164184796527</c:v>
                </c:pt>
                <c:pt idx="357">
                  <c:v>492.18667182809082</c:v>
                </c:pt>
                <c:pt idx="358">
                  <c:v>493.90703026577512</c:v>
                </c:pt>
                <c:pt idx="359">
                  <c:v>495.62261800331697</c:v>
                </c:pt>
                <c:pt idx="360">
                  <c:v>497.3333359379692</c:v>
                </c:pt>
                <c:pt idx="361">
                  <c:v>499.03908515962206</c:v>
                </c:pt>
                <c:pt idx="362">
                  <c:v>500.73976707869951</c:v>
                </c:pt>
                <c:pt idx="363">
                  <c:v>502.43528354503752</c:v>
                </c:pt>
                <c:pt idx="364">
                  <c:v>504.12553695844656</c:v>
                </c:pt>
                <c:pt idx="365">
                  <c:v>505.81043037159719</c:v>
                </c:pt>
                <c:pt idx="366">
                  <c:v>507.48986758580787</c:v>
                </c:pt>
                <c:pt idx="367">
                  <c:v>509.16375324026086</c:v>
                </c:pt>
                <c:pt idx="368">
                  <c:v>510.83199289512152</c:v>
                </c:pt>
                <c:pt idx="369">
                  <c:v>512.49449310899172</c:v>
                </c:pt>
                <c:pt idx="370">
                  <c:v>514.15116151108612</c:v>
                </c:pt>
                <c:pt idx="371">
                  <c:v>515.80190686848471</c:v>
                </c:pt>
                <c:pt idx="372">
                  <c:v>517.44663914877981</c:v>
                </c:pt>
                <c:pt idx="373">
                  <c:v>519.08526957840684</c:v>
                </c:pt>
                <c:pt idx="374">
                  <c:v>520.7177106969225</c:v>
                </c:pt>
                <c:pt idx="375">
                  <c:v>522.34387640746672</c:v>
                </c:pt>
                <c:pt idx="376">
                  <c:v>523.96368202362783</c:v>
                </c:pt>
                <c:pt idx="377">
                  <c:v>525.57704431290699</c:v>
                </c:pt>
                <c:pt idx="378">
                  <c:v>527.1838815369639</c:v>
                </c:pt>
                <c:pt idx="379">
                  <c:v>528.78411348880934</c:v>
                </c:pt>
                <c:pt idx="380">
                  <c:v>530.37766152709628</c:v>
                </c:pt>
                <c:pt idx="381">
                  <c:v>531.96444860765018</c:v>
                </c:pt>
                <c:pt idx="382">
                  <c:v>533.54439931236777</c:v>
                </c:pt>
                <c:pt idx="383">
                  <c:v>535.11743987560317</c:v>
                </c:pt>
                <c:pt idx="384">
                  <c:v>536.68349820815388</c:v>
                </c:pt>
                <c:pt idx="385">
                  <c:v>538.24250391894941</c:v>
                </c:pt>
                <c:pt idx="386">
                  <c:v>539.79438833453901</c:v>
                </c:pt>
                <c:pt idx="387">
                  <c:v>541.33908451647051</c:v>
                </c:pt>
                <c:pt idx="388">
                  <c:v>542.87652727664374</c:v>
                </c:pt>
                <c:pt idx="389">
                  <c:v>544.40665319072082</c:v>
                </c:pt>
                <c:pt idx="390">
                  <c:v>545.9294006096676</c:v>
                </c:pt>
                <c:pt idx="391">
                  <c:v>547.44470966950053</c:v>
                </c:pt>
                <c:pt idx="392">
                  <c:v>548.95252229930566</c:v>
                </c:pt>
                <c:pt idx="393">
                  <c:v>550.4527822275968</c:v>
                </c:pt>
                <c:pt idx="394">
                  <c:v>551.94543498707526</c:v>
                </c:pt>
                <c:pt idx="395">
                  <c:v>553.43042791785115</c:v>
                </c:pt>
                <c:pt idx="396">
                  <c:v>554.90771016918461</c:v>
                </c:pt>
                <c:pt idx="397">
                  <c:v>556.3772326998029</c:v>
                </c:pt>
                <c:pt idx="398">
                  <c:v>557.83894827684674</c:v>
                </c:pt>
                <c:pt idx="399">
                  <c:v>559.29281147349877</c:v>
                </c:pt>
                <c:pt idx="400">
                  <c:v>560.73877866534508</c:v>
                </c:pt>
                <c:pt idx="401">
                  <c:v>562.17680802551786</c:v>
                </c:pt>
                <c:pt idx="402">
                  <c:v>563.6068595186681</c:v>
                </c:pt>
                <c:pt idx="403">
                  <c:v>565.02889489381505</c:v>
                </c:pt>
                <c:pt idx="404">
                  <c:v>566.44287767611672</c:v>
                </c:pt>
                <c:pt idx="405">
                  <c:v>567.8487731576073</c:v>
                </c:pt>
                <c:pt idx="406">
                  <c:v>569.24654838694335</c:v>
                </c:pt>
                <c:pt idx="407">
                  <c:v>570.6361721582025</c:v>
                </c:pt>
                <c:pt idx="408">
                  <c:v>572.01761499877477</c:v>
                </c:pt>
                <c:pt idx="409">
                  <c:v>573.39084915638807</c:v>
                </c:pt>
                <c:pt idx="410">
                  <c:v>574.75584858530658</c:v>
                </c:pt>
                <c:pt idx="411">
                  <c:v>576.1125889317417</c:v>
                </c:pt>
                <c:pt idx="412">
                  <c:v>577.46104751851306</c:v>
                </c:pt>
                <c:pt idx="413">
                  <c:v>578.80120332899662</c:v>
                </c:pt>
                <c:pt idx="414">
                  <c:v>580.13303699039659</c:v>
                </c:pt>
                <c:pt idx="415">
                  <c:v>581.45653075637688</c:v>
                </c:pt>
                <c:pt idx="416">
                  <c:v>582.77166848908666</c:v>
                </c:pt>
                <c:pt idx="417">
                  <c:v>584.07843564061443</c:v>
                </c:pt>
                <c:pt idx="418">
                  <c:v>585.37681923390392</c:v>
                </c:pt>
                <c:pt idx="419">
                  <c:v>586.66680784316441</c:v>
                </c:pt>
                <c:pt idx="420">
                  <c:v>587.94839157380738</c:v>
                </c:pt>
                <c:pt idx="421">
                  <c:v>589.22156204194141</c:v>
                </c:pt>
                <c:pt idx="422">
                  <c:v>590.48631235345408</c:v>
                </c:pt>
                <c:pt idx="423">
                  <c:v>591.74263708271326</c:v>
                </c:pt>
                <c:pt idx="424">
                  <c:v>592.99053225091393</c:v>
                </c:pt>
                <c:pt idx="425">
                  <c:v>594.22999530410141</c:v>
                </c:pt>
                <c:pt idx="426">
                  <c:v>595.46102509089701</c:v>
                </c:pt>
                <c:pt idx="427">
                  <c:v>596.6836218399535</c:v>
                </c:pt>
                <c:pt idx="428">
                  <c:v>597.89778713716669</c:v>
                </c:pt>
                <c:pt idx="429">
                  <c:v>599.10352390266848</c:v>
                </c:pt>
                <c:pt idx="430">
                  <c:v>600.30083636762618</c:v>
                </c:pt>
                <c:pt idx="431">
                  <c:v>601.48973005087203</c:v>
                </c:pt>
                <c:pt idx="432">
                  <c:v>602.6702117353866</c:v>
                </c:pt>
                <c:pt idx="433">
                  <c:v>603.84228944465792</c:v>
                </c:pt>
                <c:pt idx="434">
                  <c:v>605.00597241893979</c:v>
                </c:pt>
                <c:pt idx="435">
                  <c:v>606.16127109142849</c:v>
                </c:pt>
                <c:pt idx="436">
                  <c:v>607.30819706438047</c:v>
                </c:pt>
                <c:pt idx="437">
                  <c:v>608.44676308518922</c:v>
                </c:pt>
                <c:pt idx="438">
                  <c:v>609.57698302244182</c:v>
                </c:pt>
                <c:pt idx="439">
                  <c:v>610.69887184197285</c:v>
                </c:pt>
                <c:pt idx="440">
                  <c:v>611.81244558293338</c:v>
                </c:pt>
                <c:pt idx="441">
                  <c:v>612.91772133389338</c:v>
                </c:pt>
                <c:pt idx="442">
                  <c:v>614.01471720899281</c:v>
                </c:pt>
                <c:pt idx="443">
                  <c:v>615.10345232415773</c:v>
                </c:pt>
                <c:pt idx="444">
                  <c:v>616.18394677339688</c:v>
                </c:pt>
                <c:pt idx="445">
                  <c:v>617.25622160519299</c:v>
                </c:pt>
                <c:pt idx="446">
                  <c:v>618.32029879900324</c:v>
                </c:pt>
                <c:pt idx="447">
                  <c:v>619.37620124188163</c:v>
                </c:pt>
                <c:pt idx="448">
                  <c:v>620.42395270523639</c:v>
                </c:pt>
                <c:pt idx="449">
                  <c:v>621.46357782173493</c:v>
                </c:pt>
                <c:pt idx="450">
                  <c:v>622.49510206236744</c:v>
                </c:pt>
                <c:pt idx="451">
                  <c:v>623.51855171367981</c:v>
                </c:pt>
                <c:pt idx="452">
                  <c:v>624.53395385518752</c:v>
                </c:pt>
                <c:pt idx="453">
                  <c:v>625.54133633697961</c:v>
                </c:pt>
                <c:pt idx="454">
                  <c:v>626.54072775752149</c:v>
                </c:pt>
                <c:pt idx="455">
                  <c:v>627.53215744166732</c:v>
                </c:pt>
                <c:pt idx="456">
                  <c:v>628.51565541888783</c:v>
                </c:pt>
                <c:pt idx="457">
                  <c:v>629.49125240172384</c:v>
                </c:pt>
                <c:pt idx="458">
                  <c:v>630.458979764471</c:v>
                </c:pt>
                <c:pt idx="459">
                  <c:v>631.41886952210336</c:v>
                </c:pt>
                <c:pt idx="460">
                  <c:v>632.3709543094426</c:v>
                </c:pt>
                <c:pt idx="461">
                  <c:v>633.31526736057742</c:v>
                </c:pt>
                <c:pt idx="462">
                  <c:v>634.25184248854032</c:v>
                </c:pt>
                <c:pt idx="463">
                  <c:v>635.18071406524587</c:v>
                </c:pt>
                <c:pt idx="464">
                  <c:v>636.1019170016948</c:v>
                </c:pt>
                <c:pt idx="465">
                  <c:v>637.01548672844922</c:v>
                </c:pt>
                <c:pt idx="466">
                  <c:v>637.92145917638197</c:v>
                </c:pt>
                <c:pt idx="467">
                  <c:v>638.81987075770371</c:v>
                </c:pt>
                <c:pt idx="468">
                  <c:v>639.71075834727128</c:v>
                </c:pt>
                <c:pt idx="469">
                  <c:v>640.59415926417944</c:v>
                </c:pt>
                <c:pt idx="470">
                  <c:v>641.47011125363929</c:v>
                </c:pt>
                <c:pt idx="471">
                  <c:v>642.33865246914422</c:v>
                </c:pt>
                <c:pt idx="472">
                  <c:v>643.19982145492622</c:v>
                </c:pt>
                <c:pt idx="473">
                  <c:v>644.05365712870366</c:v>
                </c:pt>
                <c:pt idx="474">
                  <c:v>644.90019876472127</c:v>
                </c:pt>
                <c:pt idx="475">
                  <c:v>645.73948597708386</c:v>
                </c:pt>
                <c:pt idx="476">
                  <c:v>646.5715587033842</c:v>
                </c:pt>
                <c:pt idx="477">
                  <c:v>647.39645718862482</c:v>
                </c:pt>
                <c:pt idx="478">
                  <c:v>648.21422196943456</c:v>
                </c:pt>
                <c:pt idx="479">
                  <c:v>649.02489385857939</c:v>
                </c:pt>
                <c:pt idx="480">
                  <c:v>649.82851392976693</c:v>
                </c:pt>
                <c:pt idx="481">
                  <c:v>650.62512350274449</c:v>
                </c:pt>
                <c:pt idx="482">
                  <c:v>651.4147641286894</c:v>
                </c:pt>
                <c:pt idx="483">
                  <c:v>652.19747757589096</c:v>
                </c:pt>
                <c:pt idx="484">
                  <c:v>652.97330581572237</c:v>
                </c:pt>
                <c:pt idx="485">
                  <c:v>653.7422910089017</c:v>
                </c:pt>
                <c:pt idx="486">
                  <c:v>654.50447549204011</c:v>
                </c:pt>
                <c:pt idx="487">
                  <c:v>655.25990176447567</c:v>
                </c:pt>
                <c:pt idx="488">
                  <c:v>656.00861247539046</c:v>
                </c:pt>
                <c:pt idx="489">
                  <c:v>656.7506504112099</c:v>
                </c:pt>
                <c:pt idx="490">
                  <c:v>657.48605848328145</c:v>
                </c:pt>
                <c:pt idx="491">
                  <c:v>658.21487971583008</c:v>
                </c:pt>
                <c:pt idx="492">
                  <c:v>658.93715723418882</c:v>
                </c:pt>
                <c:pt idx="493">
                  <c:v>659.65293425330185</c:v>
                </c:pt>
                <c:pt idx="494">
                  <c:v>660.36225406649669</c:v>
                </c:pt>
                <c:pt idx="495">
                  <c:v>661.06516003452361</c:v>
                </c:pt>
                <c:pt idx="496">
                  <c:v>661.761695574859</c:v>
                </c:pt>
                <c:pt idx="497">
                  <c:v>662.45190415127013</c:v>
                </c:pt>
                <c:pt idx="498">
                  <c:v>663.13582926363767</c:v>
                </c:pt>
                <c:pt idx="499">
                  <c:v>663.81351443803385</c:v>
                </c:pt>
                <c:pt idx="500">
                  <c:v>664.48500321705228</c:v>
                </c:pt>
                <c:pt idx="501">
                  <c:v>665.15033915038657</c:v>
                </c:pt>
                <c:pt idx="502">
                  <c:v>665.80956578565474</c:v>
                </c:pt>
                <c:pt idx="503">
                  <c:v>666.46272665946572</c:v>
                </c:pt>
                <c:pt idx="504">
                  <c:v>667.10986528872502</c:v>
                </c:pt>
                <c:pt idx="505">
                  <c:v>667.75102516217578</c:v>
                </c:pt>
                <c:pt idx="506">
                  <c:v>668.3862497321719</c:v>
                </c:pt>
                <c:pt idx="507">
                  <c:v>669.01558240668032</c:v>
                </c:pt>
                <c:pt idx="508">
                  <c:v>669.6390665415081</c:v>
                </c:pt>
                <c:pt idx="509">
                  <c:v>670.25674543275147</c:v>
                </c:pt>
                <c:pt idx="510">
                  <c:v>670.86866230946316</c:v>
                </c:pt>
                <c:pt idx="511">
                  <c:v>671.47486032653455</c:v>
                </c:pt>
                <c:pt idx="512">
                  <c:v>672.07538255778888</c:v>
                </c:pt>
                <c:pt idx="513">
                  <c:v>672.67027198928236</c:v>
                </c:pt>
                <c:pt idx="514">
                  <c:v>673.2595715128092</c:v>
                </c:pt>
                <c:pt idx="515">
                  <c:v>673.84332391960754</c:v>
                </c:pt>
                <c:pt idx="516">
                  <c:v>674.42157189426223</c:v>
                </c:pt>
                <c:pt idx="517">
                  <c:v>674.99435800880121</c:v>
                </c:pt>
                <c:pt idx="518">
                  <c:v>675.56172471698244</c:v>
                </c:pt>
                <c:pt idx="519">
                  <c:v>676.12371434876638</c:v>
                </c:pt>
                <c:pt idx="520">
                  <c:v>676.68036910497244</c:v>
                </c:pt>
                <c:pt idx="521">
                  <c:v>677.23173105211481</c:v>
                </c:pt>
                <c:pt idx="522">
                  <c:v>677.77784211741402</c:v>
                </c:pt>
                <c:pt idx="523">
                  <c:v>678.31874408398153</c:v>
                </c:pt>
                <c:pt idx="524">
                  <c:v>678.85447858617363</c:v>
                </c:pt>
                <c:pt idx="525">
                  <c:v>679.3850871051111</c:v>
                </c:pt>
                <c:pt idx="526">
                  <c:v>679.91061096436147</c:v>
                </c:pt>
                <c:pt idx="527">
                  <c:v>680.43109132578059</c:v>
                </c:pt>
                <c:pt idx="528">
                  <c:v>680.94656918550959</c:v>
                </c:pt>
                <c:pt idx="529">
                  <c:v>681.45708537012524</c:v>
                </c:pt>
                <c:pt idx="530">
                  <c:v>681.9626805329392</c:v>
                </c:pt>
                <c:pt idx="531">
                  <c:v>682.46339515044349</c:v>
                </c:pt>
                <c:pt idx="532">
                  <c:v>682.95926951889896</c:v>
                </c:pt>
                <c:pt idx="533">
                  <c:v>683.45034375106377</c:v>
                </c:pt>
                <c:pt idx="534">
                  <c:v>683.93665777305841</c:v>
                </c:pt>
                <c:pt idx="535">
                  <c:v>684.41825132136489</c:v>
                </c:pt>
                <c:pt idx="536">
                  <c:v>684.89516393995586</c:v>
                </c:pt>
                <c:pt idx="537">
                  <c:v>685.36743497755185</c:v>
                </c:pt>
                <c:pt idx="538">
                  <c:v>685.83510358500348</c:v>
                </c:pt>
                <c:pt idx="539">
                  <c:v>686.2982087127948</c:v>
                </c:pt>
                <c:pt idx="540">
                  <c:v>686.75678910866634</c:v>
                </c:pt>
                <c:pt idx="541">
                  <c:v>687.21088331535373</c:v>
                </c:pt>
                <c:pt idx="542">
                  <c:v>687.66052966843972</c:v>
                </c:pt>
                <c:pt idx="543">
                  <c:v>688.10576629431716</c:v>
                </c:pt>
                <c:pt idx="544">
                  <c:v>688.54663110825959</c:v>
                </c:pt>
                <c:pt idx="545">
                  <c:v>688.9831618125969</c:v>
                </c:pt>
                <c:pt idx="546">
                  <c:v>689.41539589499394</c:v>
                </c:pt>
                <c:pt idx="547">
                  <c:v>689.84337062682891</c:v>
                </c:pt>
                <c:pt idx="548">
                  <c:v>690.26712306166928</c:v>
                </c:pt>
                <c:pt idx="549">
                  <c:v>690.68669003384286</c:v>
                </c:pt>
                <c:pt idx="550">
                  <c:v>691.10210815710093</c:v>
                </c:pt>
                <c:pt idx="551">
                  <c:v>691.51341382337216</c:v>
                </c:pt>
                <c:pt idx="552">
                  <c:v>691.92064320160398</c:v>
                </c:pt>
                <c:pt idx="553">
                  <c:v>692.32383223668921</c:v>
                </c:pt>
                <c:pt idx="554">
                  <c:v>692.72301664847589</c:v>
                </c:pt>
                <c:pt idx="555">
                  <c:v>693.11823193085854</c:v>
                </c:pt>
                <c:pt idx="556">
                  <c:v>693.50951335094726</c:v>
                </c:pt>
                <c:pt idx="557">
                  <c:v>693.89689594831407</c:v>
                </c:pt>
                <c:pt idx="558">
                  <c:v>694.28041453431331</c:v>
                </c:pt>
                <c:pt idx="559">
                  <c:v>694.66010369147477</c:v>
                </c:pt>
                <c:pt idx="560">
                  <c:v>695.03599777296643</c:v>
                </c:pt>
                <c:pt idx="561">
                  <c:v>695.40813090212623</c:v>
                </c:pt>
                <c:pt idx="562">
                  <c:v>695.77653697205994</c:v>
                </c:pt>
                <c:pt idx="563">
                  <c:v>696.14124964530311</c:v>
                </c:pt>
                <c:pt idx="564">
                  <c:v>696.50230235354616</c:v>
                </c:pt>
                <c:pt idx="565">
                  <c:v>696.85972829741968</c:v>
                </c:pt>
                <c:pt idx="566">
                  <c:v>697.21356044633899</c:v>
                </c:pt>
                <c:pt idx="567">
                  <c:v>697.56383153840545</c:v>
                </c:pt>
                <c:pt idx="568">
                  <c:v>697.91057408036374</c:v>
                </c:pt>
                <c:pt idx="569">
                  <c:v>698.25382034761208</c:v>
                </c:pt>
                <c:pt idx="570">
                  <c:v>698.25382034761208</c:v>
                </c:pt>
                <c:pt idx="571">
                  <c:v>698.25382034761208</c:v>
                </c:pt>
                <c:pt idx="572">
                  <c:v>698.25382034761208</c:v>
                </c:pt>
                <c:pt idx="573">
                  <c:v>698.25382034761208</c:v>
                </c:pt>
                <c:pt idx="574">
                  <c:v>698.25382034761208</c:v>
                </c:pt>
                <c:pt idx="575">
                  <c:v>698.25382034761208</c:v>
                </c:pt>
                <c:pt idx="576">
                  <c:v>698.25382034761208</c:v>
                </c:pt>
                <c:pt idx="577">
                  <c:v>698.25382034761208</c:v>
                </c:pt>
                <c:pt idx="578">
                  <c:v>698.25382034761208</c:v>
                </c:pt>
                <c:pt idx="579">
                  <c:v>698.25382034761208</c:v>
                </c:pt>
                <c:pt idx="580">
                  <c:v>698.25382034761208</c:v>
                </c:pt>
                <c:pt idx="581">
                  <c:v>698.25382034761208</c:v>
                </c:pt>
                <c:pt idx="582">
                  <c:v>698.25382034761208</c:v>
                </c:pt>
                <c:pt idx="583">
                  <c:v>698.25382034761208</c:v>
                </c:pt>
                <c:pt idx="584">
                  <c:v>698.25382034761208</c:v>
                </c:pt>
                <c:pt idx="585">
                  <c:v>698.25382034761208</c:v>
                </c:pt>
                <c:pt idx="586">
                  <c:v>698.25382034761208</c:v>
                </c:pt>
                <c:pt idx="587">
                  <c:v>698.25382034761208</c:v>
                </c:pt>
                <c:pt idx="588">
                  <c:v>698.25382034761208</c:v>
                </c:pt>
                <c:pt idx="589">
                  <c:v>698.25382034761208</c:v>
                </c:pt>
                <c:pt idx="590">
                  <c:v>698.25382034761208</c:v>
                </c:pt>
                <c:pt idx="591">
                  <c:v>698.25382034761208</c:v>
                </c:pt>
                <c:pt idx="592">
                  <c:v>698.25382034761208</c:v>
                </c:pt>
                <c:pt idx="593">
                  <c:v>698.25382034761208</c:v>
                </c:pt>
                <c:pt idx="594">
                  <c:v>698.25382034761208</c:v>
                </c:pt>
                <c:pt idx="595">
                  <c:v>698.25382034761208</c:v>
                </c:pt>
                <c:pt idx="596">
                  <c:v>698.25382034761208</c:v>
                </c:pt>
                <c:pt idx="597">
                  <c:v>698.25382034761208</c:v>
                </c:pt>
                <c:pt idx="598">
                  <c:v>698.25382034761208</c:v>
                </c:pt>
                <c:pt idx="599">
                  <c:v>698.25382034761208</c:v>
                </c:pt>
                <c:pt idx="600">
                  <c:v>698.25382034761208</c:v>
                </c:pt>
                <c:pt idx="601">
                  <c:v>698.25382034761208</c:v>
                </c:pt>
                <c:pt idx="602">
                  <c:v>698.25382034761208</c:v>
                </c:pt>
                <c:pt idx="603">
                  <c:v>698.25382034761208</c:v>
                </c:pt>
                <c:pt idx="604">
                  <c:v>698.25382034761208</c:v>
                </c:pt>
                <c:pt idx="605">
                  <c:v>698.25382034761208</c:v>
                </c:pt>
                <c:pt idx="606">
                  <c:v>698.25382034761208</c:v>
                </c:pt>
                <c:pt idx="607">
                  <c:v>698.25382034761208</c:v>
                </c:pt>
                <c:pt idx="608">
                  <c:v>698.25382034761208</c:v>
                </c:pt>
                <c:pt idx="609">
                  <c:v>698.25382034761208</c:v>
                </c:pt>
                <c:pt idx="610">
                  <c:v>698.25382034761208</c:v>
                </c:pt>
                <c:pt idx="611">
                  <c:v>698.25382034761208</c:v>
                </c:pt>
                <c:pt idx="612">
                  <c:v>698.25382034761208</c:v>
                </c:pt>
                <c:pt idx="613">
                  <c:v>698.25382034761208</c:v>
                </c:pt>
                <c:pt idx="614">
                  <c:v>698.25382034761208</c:v>
                </c:pt>
                <c:pt idx="615">
                  <c:v>698.25382034761208</c:v>
                </c:pt>
                <c:pt idx="616">
                  <c:v>698.25382034761208</c:v>
                </c:pt>
                <c:pt idx="617">
                  <c:v>698.25382034761208</c:v>
                </c:pt>
                <c:pt idx="618">
                  <c:v>698.25382034761208</c:v>
                </c:pt>
                <c:pt idx="619">
                  <c:v>698.25382034761208</c:v>
                </c:pt>
                <c:pt idx="620">
                  <c:v>698.25382034761208</c:v>
                </c:pt>
                <c:pt idx="621">
                  <c:v>698.25382034761208</c:v>
                </c:pt>
                <c:pt idx="622">
                  <c:v>698.25382034761208</c:v>
                </c:pt>
                <c:pt idx="623">
                  <c:v>698.25382034761208</c:v>
                </c:pt>
                <c:pt idx="624">
                  <c:v>698.25382034761208</c:v>
                </c:pt>
                <c:pt idx="625">
                  <c:v>698.25382034761208</c:v>
                </c:pt>
                <c:pt idx="626">
                  <c:v>698.25382034761208</c:v>
                </c:pt>
                <c:pt idx="627">
                  <c:v>698.25382034761208</c:v>
                </c:pt>
                <c:pt idx="628">
                  <c:v>698.25382034761208</c:v>
                </c:pt>
                <c:pt idx="629">
                  <c:v>698.25382034761208</c:v>
                </c:pt>
                <c:pt idx="630">
                  <c:v>698.25382034761208</c:v>
                </c:pt>
                <c:pt idx="631">
                  <c:v>698.25382034761208</c:v>
                </c:pt>
                <c:pt idx="632">
                  <c:v>698.25382034761208</c:v>
                </c:pt>
                <c:pt idx="633">
                  <c:v>698.25382034761208</c:v>
                </c:pt>
                <c:pt idx="634">
                  <c:v>698.25382034761208</c:v>
                </c:pt>
                <c:pt idx="635">
                  <c:v>698.25382034761208</c:v>
                </c:pt>
                <c:pt idx="636">
                  <c:v>698.25382034761208</c:v>
                </c:pt>
                <c:pt idx="637">
                  <c:v>698.25382034761208</c:v>
                </c:pt>
                <c:pt idx="638">
                  <c:v>698.25382034761208</c:v>
                </c:pt>
                <c:pt idx="639">
                  <c:v>698.25382034761208</c:v>
                </c:pt>
                <c:pt idx="640">
                  <c:v>698.25382034761208</c:v>
                </c:pt>
                <c:pt idx="641">
                  <c:v>698.25382034761208</c:v>
                </c:pt>
                <c:pt idx="642">
                  <c:v>698.25382034761208</c:v>
                </c:pt>
                <c:pt idx="643">
                  <c:v>698.25382034761208</c:v>
                </c:pt>
                <c:pt idx="644">
                  <c:v>698.25382034761208</c:v>
                </c:pt>
                <c:pt idx="645">
                  <c:v>698.25382034761208</c:v>
                </c:pt>
                <c:pt idx="646">
                  <c:v>698.25382034761208</c:v>
                </c:pt>
                <c:pt idx="647">
                  <c:v>698.25382034761208</c:v>
                </c:pt>
                <c:pt idx="648">
                  <c:v>698.25382034761208</c:v>
                </c:pt>
                <c:pt idx="649">
                  <c:v>698.25382034761208</c:v>
                </c:pt>
                <c:pt idx="650">
                  <c:v>698.25382034761208</c:v>
                </c:pt>
                <c:pt idx="651">
                  <c:v>698.25382034761208</c:v>
                </c:pt>
                <c:pt idx="652">
                  <c:v>698.25382034761208</c:v>
                </c:pt>
                <c:pt idx="653">
                  <c:v>698.25382034761208</c:v>
                </c:pt>
                <c:pt idx="654">
                  <c:v>698.25382034761208</c:v>
                </c:pt>
                <c:pt idx="655">
                  <c:v>698.25382034761208</c:v>
                </c:pt>
                <c:pt idx="656">
                  <c:v>698.25382034761208</c:v>
                </c:pt>
                <c:pt idx="657">
                  <c:v>698.25382034761208</c:v>
                </c:pt>
                <c:pt idx="658">
                  <c:v>698.25382034761208</c:v>
                </c:pt>
                <c:pt idx="659">
                  <c:v>698.25382034761208</c:v>
                </c:pt>
                <c:pt idx="660">
                  <c:v>698.25382034761208</c:v>
                </c:pt>
                <c:pt idx="661">
                  <c:v>698.25382034761208</c:v>
                </c:pt>
                <c:pt idx="662">
                  <c:v>698.25382034761208</c:v>
                </c:pt>
                <c:pt idx="663">
                  <c:v>698.25382034761208</c:v>
                </c:pt>
                <c:pt idx="664">
                  <c:v>698.25382034761208</c:v>
                </c:pt>
                <c:pt idx="665">
                  <c:v>698.25382034761208</c:v>
                </c:pt>
                <c:pt idx="666">
                  <c:v>698.25382034761208</c:v>
                </c:pt>
                <c:pt idx="667">
                  <c:v>698.25382034761208</c:v>
                </c:pt>
                <c:pt idx="668">
                  <c:v>698.25382034761208</c:v>
                </c:pt>
                <c:pt idx="669">
                  <c:v>698.25382034761208</c:v>
                </c:pt>
                <c:pt idx="670">
                  <c:v>698.25382034761208</c:v>
                </c:pt>
                <c:pt idx="671">
                  <c:v>698.25382034761208</c:v>
                </c:pt>
                <c:pt idx="672">
                  <c:v>698.25382034761208</c:v>
                </c:pt>
                <c:pt idx="673">
                  <c:v>698.25382034761208</c:v>
                </c:pt>
                <c:pt idx="674">
                  <c:v>698.25382034761208</c:v>
                </c:pt>
                <c:pt idx="675">
                  <c:v>698.25382034761208</c:v>
                </c:pt>
                <c:pt idx="676">
                  <c:v>698.25382034761208</c:v>
                </c:pt>
                <c:pt idx="677">
                  <c:v>698.25382034761208</c:v>
                </c:pt>
                <c:pt idx="678">
                  <c:v>698.25382034761208</c:v>
                </c:pt>
                <c:pt idx="679">
                  <c:v>698.25382034761208</c:v>
                </c:pt>
                <c:pt idx="680">
                  <c:v>698.25382034761208</c:v>
                </c:pt>
                <c:pt idx="681">
                  <c:v>698.25382034761208</c:v>
                </c:pt>
                <c:pt idx="682">
                  <c:v>698.25382034761208</c:v>
                </c:pt>
                <c:pt idx="683">
                  <c:v>698.25382034761208</c:v>
                </c:pt>
                <c:pt idx="684">
                  <c:v>698.25382034761208</c:v>
                </c:pt>
                <c:pt idx="685">
                  <c:v>698.25382034761208</c:v>
                </c:pt>
                <c:pt idx="686">
                  <c:v>698.25382034761208</c:v>
                </c:pt>
                <c:pt idx="687">
                  <c:v>698.25382034761208</c:v>
                </c:pt>
                <c:pt idx="688">
                  <c:v>698.25382034761208</c:v>
                </c:pt>
                <c:pt idx="689">
                  <c:v>698.25382034761208</c:v>
                </c:pt>
                <c:pt idx="690">
                  <c:v>698.25382034761208</c:v>
                </c:pt>
                <c:pt idx="691">
                  <c:v>698.25382034761208</c:v>
                </c:pt>
                <c:pt idx="692">
                  <c:v>698.25382034761208</c:v>
                </c:pt>
                <c:pt idx="693">
                  <c:v>698.25382034761208</c:v>
                </c:pt>
                <c:pt idx="694">
                  <c:v>698.25382034761208</c:v>
                </c:pt>
                <c:pt idx="695">
                  <c:v>698.25382034761208</c:v>
                </c:pt>
                <c:pt idx="696">
                  <c:v>698.25382034761208</c:v>
                </c:pt>
                <c:pt idx="697">
                  <c:v>698.25382034761208</c:v>
                </c:pt>
                <c:pt idx="698">
                  <c:v>698.25382034761208</c:v>
                </c:pt>
                <c:pt idx="699">
                  <c:v>698.25382034761208</c:v>
                </c:pt>
                <c:pt idx="700">
                  <c:v>698.25382034761208</c:v>
                </c:pt>
                <c:pt idx="701">
                  <c:v>698.25382034761208</c:v>
                </c:pt>
                <c:pt idx="702">
                  <c:v>698.25382034761208</c:v>
                </c:pt>
                <c:pt idx="703">
                  <c:v>698.25382034761208</c:v>
                </c:pt>
                <c:pt idx="704">
                  <c:v>698.25382034761208</c:v>
                </c:pt>
                <c:pt idx="705">
                  <c:v>698.25382034761208</c:v>
                </c:pt>
                <c:pt idx="706">
                  <c:v>698.25382034761208</c:v>
                </c:pt>
                <c:pt idx="707">
                  <c:v>698.25382034761208</c:v>
                </c:pt>
                <c:pt idx="708">
                  <c:v>698.25382034761208</c:v>
                </c:pt>
                <c:pt idx="709">
                  <c:v>698.25382034761208</c:v>
                </c:pt>
                <c:pt idx="710">
                  <c:v>698.25382034761208</c:v>
                </c:pt>
                <c:pt idx="711">
                  <c:v>698.25382034761208</c:v>
                </c:pt>
                <c:pt idx="712">
                  <c:v>698.25382034761208</c:v>
                </c:pt>
                <c:pt idx="713">
                  <c:v>698.25382034761208</c:v>
                </c:pt>
                <c:pt idx="714">
                  <c:v>698.25382034761208</c:v>
                </c:pt>
                <c:pt idx="715">
                  <c:v>698.25382034761208</c:v>
                </c:pt>
                <c:pt idx="716">
                  <c:v>698.25382034761208</c:v>
                </c:pt>
                <c:pt idx="717">
                  <c:v>698.25382034761208</c:v>
                </c:pt>
                <c:pt idx="718">
                  <c:v>698.25382034761208</c:v>
                </c:pt>
                <c:pt idx="719">
                  <c:v>698.25382034761208</c:v>
                </c:pt>
                <c:pt idx="720">
                  <c:v>698.25382034761208</c:v>
                </c:pt>
                <c:pt idx="721">
                  <c:v>698.25382034761208</c:v>
                </c:pt>
                <c:pt idx="722">
                  <c:v>698.25382034761208</c:v>
                </c:pt>
                <c:pt idx="723">
                  <c:v>698.25382034761208</c:v>
                </c:pt>
                <c:pt idx="724">
                  <c:v>698.25382034761208</c:v>
                </c:pt>
                <c:pt idx="725">
                  <c:v>698.25382034761208</c:v>
                </c:pt>
                <c:pt idx="726">
                  <c:v>698.25382034761208</c:v>
                </c:pt>
                <c:pt idx="727">
                  <c:v>698.25382034761208</c:v>
                </c:pt>
                <c:pt idx="728">
                  <c:v>698.25382034761208</c:v>
                </c:pt>
                <c:pt idx="729">
                  <c:v>698.25382034761208</c:v>
                </c:pt>
                <c:pt idx="730">
                  <c:v>698.25382034761208</c:v>
                </c:pt>
                <c:pt idx="731">
                  <c:v>698.25382034761208</c:v>
                </c:pt>
                <c:pt idx="732">
                  <c:v>698.25382034761208</c:v>
                </c:pt>
                <c:pt idx="733">
                  <c:v>698.25382034761208</c:v>
                </c:pt>
                <c:pt idx="734">
                  <c:v>698.25382034761208</c:v>
                </c:pt>
                <c:pt idx="735">
                  <c:v>698.25382034761208</c:v>
                </c:pt>
                <c:pt idx="736">
                  <c:v>698.25382034761208</c:v>
                </c:pt>
                <c:pt idx="737">
                  <c:v>698.25382034761208</c:v>
                </c:pt>
                <c:pt idx="738">
                  <c:v>698.25382034761208</c:v>
                </c:pt>
                <c:pt idx="739">
                  <c:v>698.25382034761208</c:v>
                </c:pt>
                <c:pt idx="740">
                  <c:v>698.25382034761208</c:v>
                </c:pt>
                <c:pt idx="741">
                  <c:v>698.25382034761208</c:v>
                </c:pt>
                <c:pt idx="742">
                  <c:v>698.25382034761208</c:v>
                </c:pt>
                <c:pt idx="743">
                  <c:v>698.25382034761208</c:v>
                </c:pt>
                <c:pt idx="744">
                  <c:v>698.25382034761208</c:v>
                </c:pt>
                <c:pt idx="745">
                  <c:v>698.25382034761208</c:v>
                </c:pt>
                <c:pt idx="746">
                  <c:v>698.25382034761208</c:v>
                </c:pt>
                <c:pt idx="747">
                  <c:v>698.25382034761208</c:v>
                </c:pt>
                <c:pt idx="748">
                  <c:v>698.25382034761208</c:v>
                </c:pt>
                <c:pt idx="749">
                  <c:v>698.25382034761208</c:v>
                </c:pt>
                <c:pt idx="750">
                  <c:v>698.25382034761208</c:v>
                </c:pt>
                <c:pt idx="751">
                  <c:v>698.25382034761208</c:v>
                </c:pt>
                <c:pt idx="752">
                  <c:v>698.25382034761208</c:v>
                </c:pt>
                <c:pt idx="753">
                  <c:v>698.25382034761208</c:v>
                </c:pt>
                <c:pt idx="754">
                  <c:v>698.25382034761208</c:v>
                </c:pt>
                <c:pt idx="755">
                  <c:v>698.25382034761208</c:v>
                </c:pt>
                <c:pt idx="756">
                  <c:v>698.25382034761208</c:v>
                </c:pt>
                <c:pt idx="757">
                  <c:v>698.25382034761208</c:v>
                </c:pt>
                <c:pt idx="758">
                  <c:v>698.25382034761208</c:v>
                </c:pt>
                <c:pt idx="759">
                  <c:v>698.25382034761208</c:v>
                </c:pt>
                <c:pt idx="760">
                  <c:v>698.25382034761208</c:v>
                </c:pt>
                <c:pt idx="761">
                  <c:v>698.25382034761208</c:v>
                </c:pt>
                <c:pt idx="762">
                  <c:v>698.25382034761208</c:v>
                </c:pt>
                <c:pt idx="763">
                  <c:v>698.25382034761208</c:v>
                </c:pt>
                <c:pt idx="764">
                  <c:v>698.25382034761208</c:v>
                </c:pt>
                <c:pt idx="765">
                  <c:v>698.25382034761208</c:v>
                </c:pt>
                <c:pt idx="766">
                  <c:v>698.25382034761208</c:v>
                </c:pt>
                <c:pt idx="767">
                  <c:v>698.25382034761208</c:v>
                </c:pt>
                <c:pt idx="768">
                  <c:v>698.25382034761208</c:v>
                </c:pt>
                <c:pt idx="769">
                  <c:v>698.25382034761208</c:v>
                </c:pt>
                <c:pt idx="770">
                  <c:v>698.25382034761208</c:v>
                </c:pt>
                <c:pt idx="771">
                  <c:v>698.25382034761208</c:v>
                </c:pt>
                <c:pt idx="772">
                  <c:v>698.25382034761208</c:v>
                </c:pt>
                <c:pt idx="773">
                  <c:v>698.25382034761208</c:v>
                </c:pt>
                <c:pt idx="774">
                  <c:v>698.25382034761208</c:v>
                </c:pt>
                <c:pt idx="775">
                  <c:v>698.25382034761208</c:v>
                </c:pt>
                <c:pt idx="776">
                  <c:v>698.25382034761208</c:v>
                </c:pt>
                <c:pt idx="777">
                  <c:v>698.25382034761208</c:v>
                </c:pt>
                <c:pt idx="778">
                  <c:v>698.25382034761208</c:v>
                </c:pt>
                <c:pt idx="779">
                  <c:v>698.25382034761208</c:v>
                </c:pt>
                <c:pt idx="780">
                  <c:v>698.25382034761208</c:v>
                </c:pt>
                <c:pt idx="781">
                  <c:v>698.25382034761208</c:v>
                </c:pt>
                <c:pt idx="782">
                  <c:v>698.25382034761208</c:v>
                </c:pt>
                <c:pt idx="783">
                  <c:v>698.25382034761208</c:v>
                </c:pt>
                <c:pt idx="784">
                  <c:v>698.25382034761208</c:v>
                </c:pt>
                <c:pt idx="785">
                  <c:v>698.25382034761208</c:v>
                </c:pt>
                <c:pt idx="786">
                  <c:v>698.25382034761208</c:v>
                </c:pt>
                <c:pt idx="787">
                  <c:v>698.25382034761208</c:v>
                </c:pt>
                <c:pt idx="788">
                  <c:v>698.25382034761208</c:v>
                </c:pt>
                <c:pt idx="789">
                  <c:v>698.25382034761208</c:v>
                </c:pt>
                <c:pt idx="790">
                  <c:v>698.25382034761208</c:v>
                </c:pt>
                <c:pt idx="791">
                  <c:v>698.25382034761208</c:v>
                </c:pt>
                <c:pt idx="792">
                  <c:v>698.25382034761208</c:v>
                </c:pt>
                <c:pt idx="793">
                  <c:v>698.25382034761208</c:v>
                </c:pt>
                <c:pt idx="794">
                  <c:v>698.25382034761208</c:v>
                </c:pt>
                <c:pt idx="795">
                  <c:v>698.25382034761208</c:v>
                </c:pt>
                <c:pt idx="796">
                  <c:v>698.25382034761208</c:v>
                </c:pt>
                <c:pt idx="797">
                  <c:v>698.25382034761208</c:v>
                </c:pt>
                <c:pt idx="798">
                  <c:v>698.25382034761208</c:v>
                </c:pt>
                <c:pt idx="799">
                  <c:v>698.25382034761208</c:v>
                </c:pt>
                <c:pt idx="800">
                  <c:v>698.25382034761208</c:v>
                </c:pt>
                <c:pt idx="801">
                  <c:v>698.25382034761208</c:v>
                </c:pt>
                <c:pt idx="802">
                  <c:v>698.25382034761208</c:v>
                </c:pt>
                <c:pt idx="803">
                  <c:v>698.25382034761208</c:v>
                </c:pt>
                <c:pt idx="804">
                  <c:v>698.25382034761208</c:v>
                </c:pt>
                <c:pt idx="805">
                  <c:v>698.25382034761208</c:v>
                </c:pt>
                <c:pt idx="806">
                  <c:v>698.25382034761208</c:v>
                </c:pt>
                <c:pt idx="807">
                  <c:v>698.25382034761208</c:v>
                </c:pt>
                <c:pt idx="808">
                  <c:v>698.25382034761208</c:v>
                </c:pt>
                <c:pt idx="809">
                  <c:v>698.25382034761208</c:v>
                </c:pt>
                <c:pt idx="810">
                  <c:v>698.25382034761208</c:v>
                </c:pt>
                <c:pt idx="811">
                  <c:v>698.25382034761208</c:v>
                </c:pt>
                <c:pt idx="812">
                  <c:v>698.25382034761208</c:v>
                </c:pt>
                <c:pt idx="813">
                  <c:v>698.25382034761208</c:v>
                </c:pt>
                <c:pt idx="814">
                  <c:v>698.25382034761208</c:v>
                </c:pt>
                <c:pt idx="815">
                  <c:v>698.25382034761208</c:v>
                </c:pt>
                <c:pt idx="816">
                  <c:v>698.25382034761208</c:v>
                </c:pt>
                <c:pt idx="817">
                  <c:v>698.25382034761208</c:v>
                </c:pt>
                <c:pt idx="818">
                  <c:v>698.25382034761208</c:v>
                </c:pt>
                <c:pt idx="819">
                  <c:v>698.25382034761208</c:v>
                </c:pt>
                <c:pt idx="820">
                  <c:v>698.25382034761208</c:v>
                </c:pt>
                <c:pt idx="821">
                  <c:v>698.25382034761208</c:v>
                </c:pt>
                <c:pt idx="822">
                  <c:v>698.25382034761208</c:v>
                </c:pt>
                <c:pt idx="823">
                  <c:v>698.25382034761208</c:v>
                </c:pt>
                <c:pt idx="824">
                  <c:v>698.25382034761208</c:v>
                </c:pt>
                <c:pt idx="825">
                  <c:v>698.25382034761208</c:v>
                </c:pt>
                <c:pt idx="826">
                  <c:v>698.25382034761208</c:v>
                </c:pt>
                <c:pt idx="827">
                  <c:v>698.25382034761208</c:v>
                </c:pt>
                <c:pt idx="828">
                  <c:v>698.25382034761208</c:v>
                </c:pt>
                <c:pt idx="829">
                  <c:v>698.25382034761208</c:v>
                </c:pt>
                <c:pt idx="830">
                  <c:v>698.25382034761208</c:v>
                </c:pt>
                <c:pt idx="831">
                  <c:v>698.25382034761208</c:v>
                </c:pt>
                <c:pt idx="832">
                  <c:v>698.25382034761208</c:v>
                </c:pt>
                <c:pt idx="833">
                  <c:v>698.25382034761208</c:v>
                </c:pt>
                <c:pt idx="834">
                  <c:v>698.25382034761208</c:v>
                </c:pt>
                <c:pt idx="835">
                  <c:v>698.25382034761208</c:v>
                </c:pt>
                <c:pt idx="836">
                  <c:v>698.25382034761208</c:v>
                </c:pt>
                <c:pt idx="837">
                  <c:v>698.25382034761208</c:v>
                </c:pt>
                <c:pt idx="838">
                  <c:v>698.25382034761208</c:v>
                </c:pt>
                <c:pt idx="839">
                  <c:v>698.25382034761208</c:v>
                </c:pt>
                <c:pt idx="840">
                  <c:v>698.25382034761208</c:v>
                </c:pt>
                <c:pt idx="841">
                  <c:v>698.25382034761208</c:v>
                </c:pt>
                <c:pt idx="842">
                  <c:v>698.25382034761208</c:v>
                </c:pt>
                <c:pt idx="843">
                  <c:v>698.25382034761208</c:v>
                </c:pt>
                <c:pt idx="844">
                  <c:v>698.25382034761208</c:v>
                </c:pt>
                <c:pt idx="845">
                  <c:v>698.25382034761208</c:v>
                </c:pt>
                <c:pt idx="846">
                  <c:v>698.25382034761208</c:v>
                </c:pt>
                <c:pt idx="847">
                  <c:v>698.25382034761208</c:v>
                </c:pt>
                <c:pt idx="848">
                  <c:v>698.25382034761208</c:v>
                </c:pt>
                <c:pt idx="849">
                  <c:v>698.25382034761208</c:v>
                </c:pt>
                <c:pt idx="850">
                  <c:v>698.25382034761208</c:v>
                </c:pt>
                <c:pt idx="851">
                  <c:v>698.25382034761208</c:v>
                </c:pt>
                <c:pt idx="852">
                  <c:v>698.25382034761208</c:v>
                </c:pt>
                <c:pt idx="853">
                  <c:v>698.25382034761208</c:v>
                </c:pt>
                <c:pt idx="854">
                  <c:v>698.25382034761208</c:v>
                </c:pt>
                <c:pt idx="855">
                  <c:v>698.25382034761208</c:v>
                </c:pt>
                <c:pt idx="856">
                  <c:v>698.25382034761208</c:v>
                </c:pt>
                <c:pt idx="857">
                  <c:v>698.25382034761208</c:v>
                </c:pt>
                <c:pt idx="858">
                  <c:v>698.25382034761208</c:v>
                </c:pt>
                <c:pt idx="859">
                  <c:v>698.25382034761208</c:v>
                </c:pt>
                <c:pt idx="860">
                  <c:v>698.25382034761208</c:v>
                </c:pt>
                <c:pt idx="861">
                  <c:v>698.25382034761208</c:v>
                </c:pt>
                <c:pt idx="862">
                  <c:v>698.25382034761208</c:v>
                </c:pt>
                <c:pt idx="863">
                  <c:v>698.25382034761208</c:v>
                </c:pt>
                <c:pt idx="864">
                  <c:v>698.25382034761208</c:v>
                </c:pt>
                <c:pt idx="865">
                  <c:v>698.25382034761208</c:v>
                </c:pt>
                <c:pt idx="866">
                  <c:v>698.25382034761208</c:v>
                </c:pt>
                <c:pt idx="867">
                  <c:v>698.25382034761208</c:v>
                </c:pt>
                <c:pt idx="868">
                  <c:v>698.25382034761208</c:v>
                </c:pt>
                <c:pt idx="869">
                  <c:v>698.25382034761208</c:v>
                </c:pt>
                <c:pt idx="870">
                  <c:v>698.25382034761208</c:v>
                </c:pt>
                <c:pt idx="871">
                  <c:v>698.25382034761208</c:v>
                </c:pt>
                <c:pt idx="872">
                  <c:v>698.25382034761208</c:v>
                </c:pt>
                <c:pt idx="873">
                  <c:v>698.25382034761208</c:v>
                </c:pt>
                <c:pt idx="874">
                  <c:v>698.25382034761208</c:v>
                </c:pt>
                <c:pt idx="875">
                  <c:v>698.25382034761208</c:v>
                </c:pt>
                <c:pt idx="876">
                  <c:v>698.25382034761208</c:v>
                </c:pt>
                <c:pt idx="877">
                  <c:v>698.25382034761208</c:v>
                </c:pt>
                <c:pt idx="878">
                  <c:v>698.25382034761208</c:v>
                </c:pt>
                <c:pt idx="879">
                  <c:v>698.25382034761208</c:v>
                </c:pt>
                <c:pt idx="880">
                  <c:v>698.25382034761208</c:v>
                </c:pt>
                <c:pt idx="881">
                  <c:v>698.25382034761208</c:v>
                </c:pt>
                <c:pt idx="882">
                  <c:v>698.25382034761208</c:v>
                </c:pt>
                <c:pt idx="883">
                  <c:v>698.25382034761208</c:v>
                </c:pt>
                <c:pt idx="884">
                  <c:v>698.25382034761208</c:v>
                </c:pt>
                <c:pt idx="885">
                  <c:v>698.25382034761208</c:v>
                </c:pt>
                <c:pt idx="886">
                  <c:v>698.25382034761208</c:v>
                </c:pt>
                <c:pt idx="887">
                  <c:v>698.25382034761208</c:v>
                </c:pt>
                <c:pt idx="888">
                  <c:v>698.25382034761208</c:v>
                </c:pt>
                <c:pt idx="889">
                  <c:v>698.25382034761208</c:v>
                </c:pt>
                <c:pt idx="890">
                  <c:v>698.25382034761208</c:v>
                </c:pt>
                <c:pt idx="891">
                  <c:v>698.25382034761208</c:v>
                </c:pt>
                <c:pt idx="892">
                  <c:v>698.25382034761208</c:v>
                </c:pt>
                <c:pt idx="893">
                  <c:v>698.25382034761208</c:v>
                </c:pt>
                <c:pt idx="894">
                  <c:v>698.25382034761208</c:v>
                </c:pt>
                <c:pt idx="895">
                  <c:v>698.25382034761208</c:v>
                </c:pt>
                <c:pt idx="896">
                  <c:v>698.25382034761208</c:v>
                </c:pt>
                <c:pt idx="897">
                  <c:v>698.25382034761208</c:v>
                </c:pt>
                <c:pt idx="898">
                  <c:v>698.25382034761208</c:v>
                </c:pt>
                <c:pt idx="899">
                  <c:v>698.25382034761208</c:v>
                </c:pt>
                <c:pt idx="900">
                  <c:v>698.25382034761208</c:v>
                </c:pt>
                <c:pt idx="901">
                  <c:v>698.25382034761208</c:v>
                </c:pt>
                <c:pt idx="902">
                  <c:v>698.25382034761208</c:v>
                </c:pt>
                <c:pt idx="903">
                  <c:v>698.25382034761208</c:v>
                </c:pt>
                <c:pt idx="904">
                  <c:v>698.25382034761208</c:v>
                </c:pt>
                <c:pt idx="905">
                  <c:v>698.25382034761208</c:v>
                </c:pt>
                <c:pt idx="906">
                  <c:v>698.25382034761208</c:v>
                </c:pt>
                <c:pt idx="907">
                  <c:v>698.25382034761208</c:v>
                </c:pt>
                <c:pt idx="908">
                  <c:v>698.25382034761208</c:v>
                </c:pt>
                <c:pt idx="909">
                  <c:v>698.25382034761208</c:v>
                </c:pt>
                <c:pt idx="910">
                  <c:v>698.25382034761208</c:v>
                </c:pt>
                <c:pt idx="911">
                  <c:v>698.25382034761208</c:v>
                </c:pt>
                <c:pt idx="912">
                  <c:v>698.25382034761208</c:v>
                </c:pt>
                <c:pt idx="913">
                  <c:v>698.25382034761208</c:v>
                </c:pt>
                <c:pt idx="914">
                  <c:v>698.25382034761208</c:v>
                </c:pt>
                <c:pt idx="915">
                  <c:v>698.25382034761208</c:v>
                </c:pt>
                <c:pt idx="916">
                  <c:v>698.25382034761208</c:v>
                </c:pt>
                <c:pt idx="917">
                  <c:v>698.25382034761208</c:v>
                </c:pt>
                <c:pt idx="918">
                  <c:v>698.25382034761208</c:v>
                </c:pt>
                <c:pt idx="919">
                  <c:v>698.25382034761208</c:v>
                </c:pt>
                <c:pt idx="920">
                  <c:v>698.25382034761208</c:v>
                </c:pt>
                <c:pt idx="921">
                  <c:v>698.25382034761208</c:v>
                </c:pt>
                <c:pt idx="922">
                  <c:v>698.25382034761208</c:v>
                </c:pt>
                <c:pt idx="923">
                  <c:v>698.25382034761208</c:v>
                </c:pt>
                <c:pt idx="924">
                  <c:v>698.25382034761208</c:v>
                </c:pt>
                <c:pt idx="925">
                  <c:v>698.25382034761208</c:v>
                </c:pt>
                <c:pt idx="926">
                  <c:v>698.25382034761208</c:v>
                </c:pt>
                <c:pt idx="927">
                  <c:v>698.25382034761208</c:v>
                </c:pt>
                <c:pt idx="928">
                  <c:v>698.25382034761208</c:v>
                </c:pt>
                <c:pt idx="929">
                  <c:v>698.25382034761208</c:v>
                </c:pt>
                <c:pt idx="930">
                  <c:v>698.25382034761208</c:v>
                </c:pt>
                <c:pt idx="931">
                  <c:v>698.25382034761208</c:v>
                </c:pt>
                <c:pt idx="932">
                  <c:v>698.25382034761208</c:v>
                </c:pt>
                <c:pt idx="933">
                  <c:v>698.25382034761208</c:v>
                </c:pt>
                <c:pt idx="934">
                  <c:v>698.25382034761208</c:v>
                </c:pt>
                <c:pt idx="935">
                  <c:v>698.25382034761208</c:v>
                </c:pt>
                <c:pt idx="936">
                  <c:v>698.25382034761208</c:v>
                </c:pt>
                <c:pt idx="937">
                  <c:v>698.25382034761208</c:v>
                </c:pt>
                <c:pt idx="938">
                  <c:v>698.25382034761208</c:v>
                </c:pt>
                <c:pt idx="939">
                  <c:v>698.25382034761208</c:v>
                </c:pt>
                <c:pt idx="940">
                  <c:v>698.25382034761208</c:v>
                </c:pt>
                <c:pt idx="941">
                  <c:v>698.25382034761208</c:v>
                </c:pt>
                <c:pt idx="942">
                  <c:v>698.25382034761208</c:v>
                </c:pt>
                <c:pt idx="943">
                  <c:v>698.25382034761208</c:v>
                </c:pt>
                <c:pt idx="944">
                  <c:v>698.25382034761208</c:v>
                </c:pt>
                <c:pt idx="945">
                  <c:v>698.25382034761208</c:v>
                </c:pt>
                <c:pt idx="946">
                  <c:v>698.25382034761208</c:v>
                </c:pt>
                <c:pt idx="947">
                  <c:v>698.25382034761208</c:v>
                </c:pt>
                <c:pt idx="948">
                  <c:v>698.25382034761208</c:v>
                </c:pt>
                <c:pt idx="949">
                  <c:v>698.25382034761208</c:v>
                </c:pt>
                <c:pt idx="950">
                  <c:v>698.25382034761208</c:v>
                </c:pt>
                <c:pt idx="951">
                  <c:v>698.25382034761208</c:v>
                </c:pt>
                <c:pt idx="952">
                  <c:v>698.25382034761208</c:v>
                </c:pt>
                <c:pt idx="953">
                  <c:v>698.25382034761208</c:v>
                </c:pt>
                <c:pt idx="954">
                  <c:v>698.25382034761208</c:v>
                </c:pt>
                <c:pt idx="955">
                  <c:v>698.25382034761208</c:v>
                </c:pt>
                <c:pt idx="956">
                  <c:v>698.25382034761208</c:v>
                </c:pt>
                <c:pt idx="957">
                  <c:v>698.25382034761208</c:v>
                </c:pt>
                <c:pt idx="958">
                  <c:v>698.25382034761208</c:v>
                </c:pt>
                <c:pt idx="959">
                  <c:v>698.25382034761208</c:v>
                </c:pt>
                <c:pt idx="960">
                  <c:v>698.25382034761208</c:v>
                </c:pt>
                <c:pt idx="961">
                  <c:v>698.25382034761208</c:v>
                </c:pt>
                <c:pt idx="962">
                  <c:v>698.25382034761208</c:v>
                </c:pt>
                <c:pt idx="963">
                  <c:v>698.25382034761208</c:v>
                </c:pt>
                <c:pt idx="964">
                  <c:v>698.25382034761208</c:v>
                </c:pt>
                <c:pt idx="965">
                  <c:v>698.25382034761208</c:v>
                </c:pt>
                <c:pt idx="966">
                  <c:v>698.25382034761208</c:v>
                </c:pt>
                <c:pt idx="967">
                  <c:v>698.25382034761208</c:v>
                </c:pt>
                <c:pt idx="968">
                  <c:v>698.25382034761208</c:v>
                </c:pt>
                <c:pt idx="969">
                  <c:v>698.25382034761208</c:v>
                </c:pt>
                <c:pt idx="970">
                  <c:v>698.25382034761208</c:v>
                </c:pt>
                <c:pt idx="971">
                  <c:v>698.25382034761208</c:v>
                </c:pt>
                <c:pt idx="972">
                  <c:v>698.25382034761208</c:v>
                </c:pt>
                <c:pt idx="973">
                  <c:v>698.25382034761208</c:v>
                </c:pt>
                <c:pt idx="974">
                  <c:v>698.25382034761208</c:v>
                </c:pt>
                <c:pt idx="975">
                  <c:v>698.25382034761208</c:v>
                </c:pt>
                <c:pt idx="976">
                  <c:v>698.25382034761208</c:v>
                </c:pt>
                <c:pt idx="977">
                  <c:v>698.25382034761208</c:v>
                </c:pt>
                <c:pt idx="978">
                  <c:v>698.25382034761208</c:v>
                </c:pt>
                <c:pt idx="979">
                  <c:v>698.25382034761208</c:v>
                </c:pt>
                <c:pt idx="980">
                  <c:v>698.25382034761208</c:v>
                </c:pt>
                <c:pt idx="981">
                  <c:v>698.25382034761208</c:v>
                </c:pt>
                <c:pt idx="982">
                  <c:v>698.25382034761208</c:v>
                </c:pt>
                <c:pt idx="983">
                  <c:v>698.25382034761208</c:v>
                </c:pt>
                <c:pt idx="984">
                  <c:v>698.25382034761208</c:v>
                </c:pt>
                <c:pt idx="985">
                  <c:v>698.25382034761208</c:v>
                </c:pt>
                <c:pt idx="986">
                  <c:v>698.25382034761208</c:v>
                </c:pt>
                <c:pt idx="987">
                  <c:v>698.25382034761208</c:v>
                </c:pt>
                <c:pt idx="988">
                  <c:v>698.25382034761208</c:v>
                </c:pt>
                <c:pt idx="989">
                  <c:v>698.25382034761208</c:v>
                </c:pt>
                <c:pt idx="990">
                  <c:v>698.25382034761208</c:v>
                </c:pt>
                <c:pt idx="991">
                  <c:v>698.25382034761208</c:v>
                </c:pt>
                <c:pt idx="992">
                  <c:v>698.25382034761208</c:v>
                </c:pt>
                <c:pt idx="993">
                  <c:v>698.25382034761208</c:v>
                </c:pt>
                <c:pt idx="994">
                  <c:v>698.25382034761208</c:v>
                </c:pt>
                <c:pt idx="995">
                  <c:v>698.25382034761208</c:v>
                </c:pt>
                <c:pt idx="996">
                  <c:v>698.25382034761208</c:v>
                </c:pt>
                <c:pt idx="997">
                  <c:v>698.25382034761208</c:v>
                </c:pt>
                <c:pt idx="998">
                  <c:v>698.25382034761208</c:v>
                </c:pt>
                <c:pt idx="999">
                  <c:v>698.25382034761208</c:v>
                </c:pt>
                <c:pt idx="1000">
                  <c:v>698.25382034761208</c:v>
                </c:pt>
              </c:numCache>
            </c:numRef>
          </c:xVal>
          <c:yVal>
            <c:numRef>
              <c:f>Calculs!$K$4:$K$1004</c:f>
              <c:numCache>
                <c:formatCode>0.00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1663.4997805476075</c:v>
                </c:pt>
                <c:pt idx="360">
                  <c:v>1660.6511003887822</c:v>
                </c:pt>
                <c:pt idx="361">
                  <c:v>1657.7125957328028</c:v>
                </c:pt>
                <c:pt idx="362">
                  <c:v>1654.6847221815735</c:v>
                </c:pt>
                <c:pt idx="363">
                  <c:v>1651.5679467784007</c:v>
                </c:pt>
                <c:pt idx="364">
                  <c:v>1648.3627478022847</c:v>
                </c:pt>
                <c:pt idx="365">
                  <c:v>1645.0696145526226</c:v>
                </c:pt>
                <c:pt idx="366">
                  <c:v>1641.6890471252154</c:v>
                </c:pt>
                <c:pt idx="367">
                  <c:v>1638.2215561803957</c:v>
                </c:pt>
                <c:pt idx="368">
                  <c:v>1634.6676627040154</c:v>
                </c:pt>
                <c:pt idx="369">
                  <c:v>1631.0278977619778</c:v>
                </c:pt>
                <c:pt idx="370">
                  <c:v>1627.3028022489402</c:v>
                </c:pt>
                <c:pt idx="371">
                  <c:v>1623.4929266317702</c:v>
                </c:pt>
                <c:pt idx="372">
                  <c:v>1619.5988306882989</c:v>
                </c:pt>
                <c:pt idx="373">
                  <c:v>1615.6210832418797</c:v>
                </c:pt>
                <c:pt idx="374">
                  <c:v>1611.5602618922285</c:v>
                </c:pt>
                <c:pt idx="375">
                  <c:v>1607.416952742997</c:v>
                </c:pt>
                <c:pt idx="376">
                  <c:v>1603.1917501265054</c:v>
                </c:pt>
                <c:pt idx="377">
                  <c:v>1598.8852563260402</c:v>
                </c:pt>
                <c:pt idx="378">
                  <c:v>1594.4980812961005</c:v>
                </c:pt>
                <c:pt idx="379">
                  <c:v>1590.0308423809654</c:v>
                </c:pt>
                <c:pt idx="380">
                  <c:v>1585.484164031931</c:v>
                </c:pt>
                <c:pt idx="381">
                  <c:v>1580.8586775235572</c:v>
                </c:pt>
                <c:pt idx="382">
                  <c:v>1576.1550206692466</c:v>
                </c:pt>
                <c:pt idx="383">
                  <c:v>1571.3738375364685</c:v>
                </c:pt>
                <c:pt idx="384">
                  <c:v>1566.5157781619255</c:v>
                </c:pt>
                <c:pt idx="385">
                  <c:v>1561.5814982669522</c:v>
                </c:pt>
                <c:pt idx="386">
                  <c:v>1556.5716589734216</c:v>
                </c:pt>
                <c:pt idx="387">
                  <c:v>1551.4869265204263</c:v>
                </c:pt>
                <c:pt idx="388">
                  <c:v>1546.3279719819918</c:v>
                </c:pt>
                <c:pt idx="389">
                  <c:v>1541.095470986065</c:v>
                </c:pt>
                <c:pt idx="390">
                  <c:v>1535.79010343502</c:v>
                </c:pt>
                <c:pt idx="391">
                  <c:v>1530.412553227904</c:v>
                </c:pt>
                <c:pt idx="392">
                  <c:v>1524.9635079846453</c:v>
                </c:pt>
                <c:pt idx="393">
                  <c:v>1519.4436587724304</c:v>
                </c:pt>
                <c:pt idx="394">
                  <c:v>1513.8536998344521</c:v>
                </c:pt>
                <c:pt idx="395">
                  <c:v>1508.1943283212202</c:v>
                </c:pt>
                <c:pt idx="396">
                  <c:v>1502.4662440246182</c:v>
                </c:pt>
                <c:pt idx="397">
                  <c:v>1496.6701491148795</c:v>
                </c:pt>
                <c:pt idx="398">
                  <c:v>1490.8067478806504</c:v>
                </c:pt>
                <c:pt idx="399">
                  <c:v>1484.8767464722985</c:v>
                </c:pt>
                <c:pt idx="400">
                  <c:v>1478.8808526486132</c:v>
                </c:pt>
                <c:pt idx="401">
                  <c:v>1472.8197755270437</c:v>
                </c:pt>
                <c:pt idx="402">
                  <c:v>1466.6942253376044</c:v>
                </c:pt>
                <c:pt idx="403">
                  <c:v>1460.5049131805752</c:v>
                </c:pt>
                <c:pt idx="404">
                  <c:v>1454.252550788113</c:v>
                </c:pt>
                <c:pt idx="405">
                  <c:v>1447.9378502898865</c:v>
                </c:pt>
                <c:pt idx="406">
                  <c:v>1441.5615239828323</c:v>
                </c:pt>
                <c:pt idx="407">
                  <c:v>1435.1242841051321</c:v>
                </c:pt>
                <c:pt idx="408">
                  <c:v>1428.6268426144929</c:v>
                </c:pt>
                <c:pt idx="409">
                  <c:v>1422.0699109708157</c:v>
                </c:pt>
                <c:pt idx="410">
                  <c:v>1415.4541999233202</c:v>
                </c:pt>
                <c:pt idx="411">
                  <c:v>1408.780419302195</c:v>
                </c:pt>
                <c:pt idx="412">
                  <c:v>1402.0492778148312</c:v>
                </c:pt>
                <c:pt idx="413">
                  <c:v>1395.2614828466901</c:v>
                </c:pt>
                <c:pt idx="414">
                  <c:v>1388.4177402668538</c:v>
                </c:pt>
                <c:pt idx="415">
                  <c:v>1381.5187542382946</c:v>
                </c:pt>
                <c:pt idx="416">
                  <c:v>1374.5652270328978</c:v>
                </c:pt>
                <c:pt idx="417">
                  <c:v>1367.5578588512662</c:v>
                </c:pt>
                <c:pt idx="418">
                  <c:v>1360.497347647324</c:v>
                </c:pt>
                <c:pt idx="419">
                  <c:v>1353.3843889577379</c:v>
                </c:pt>
                <c:pt idx="420">
                  <c:v>1346.2196757361644</c:v>
                </c:pt>
                <c:pt idx="421">
                  <c:v>1339.0038981923281</c:v>
                </c:pt>
                <c:pt idx="422">
                  <c:v>1331.7377436359284</c:v>
                </c:pt>
                <c:pt idx="423">
                  <c:v>1324.4218963253704</c:v>
                </c:pt>
                <c:pt idx="424">
                  <c:v>1317.0570373213091</c:v>
                </c:pt>
                <c:pt idx="425">
                  <c:v>1309.6438443449895</c:v>
                </c:pt>
                <c:pt idx="426">
                  <c:v>1302.182991641366</c:v>
                </c:pt>
                <c:pt idx="427">
                  <c:v>1294.6751498469739</c:v>
                </c:pt>
                <c:pt idx="428">
                  <c:v>1287.1209858625257</c:v>
                </c:pt>
                <c:pt idx="429">
                  <c:v>1279.5211627302001</c:v>
                </c:pt>
                <c:pt idx="430">
                  <c:v>1271.8763395155879</c:v>
                </c:pt>
                <c:pt idx="431">
                  <c:v>1264.1871711942542</c:v>
                </c:pt>
                <c:pt idx="432">
                  <c:v>1256.454308542875</c:v>
                </c:pt>
                <c:pt idx="433">
                  <c:v>1248.6783980349014</c:v>
                </c:pt>
                <c:pt idx="434">
                  <c:v>1240.8600817407028</c:v>
                </c:pt>
                <c:pt idx="435">
                  <c:v>1232.9999972321352</c:v>
                </c:pt>
                <c:pt idx="436">
                  <c:v>1225.0987774914831</c:v>
                </c:pt>
                <c:pt idx="437">
                  <c:v>1217.1570508247141</c:v>
                </c:pt>
                <c:pt idx="438">
                  <c:v>1209.175440778989</c:v>
                </c:pt>
                <c:pt idx="439">
                  <c:v>1201.1545660643651</c:v>
                </c:pt>
                <c:pt idx="440">
                  <c:v>1193.0950404796276</c:v>
                </c:pt>
                <c:pt idx="441">
                  <c:v>1184.9974728421857</c:v>
                </c:pt>
                <c:pt idx="442">
                  <c:v>1176.8624669219635</c:v>
                </c:pt>
                <c:pt idx="443">
                  <c:v>1168.6906213792172</c:v>
                </c:pt>
                <c:pt idx="444">
                  <c:v>1160.4825297062107</c:v>
                </c:pt>
                <c:pt idx="445">
                  <c:v>1152.2387801726748</c:v>
                </c:pt>
                <c:pt idx="446">
                  <c:v>1143.9599557749768</c:v>
                </c:pt>
                <c:pt idx="447">
                  <c:v>1135.6466341889309</c:v>
                </c:pt>
                <c:pt idx="448">
                  <c:v>1127.299387726169</c:v>
                </c:pt>
                <c:pt idx="449">
                  <c:v>1118.9187832940011</c:v>
                </c:pt>
                <c:pt idx="450">
                  <c:v>1110.5053823586857</c:v>
                </c:pt>
                <c:pt idx="451">
                  <c:v>1102.0597409120357</c:v>
                </c:pt>
                <c:pt idx="452">
                  <c:v>1093.5824094412824</c:v>
                </c:pt>
                <c:pt idx="453">
                  <c:v>1085.0739329021176</c:v>
                </c:pt>
                <c:pt idx="454">
                  <c:v>1076.5348506948417</c:v>
                </c:pt>
                <c:pt idx="455">
                  <c:v>1067.9656966435334</c:v>
                </c:pt>
                <c:pt idx="456">
                  <c:v>1059.3669989781692</c:v>
                </c:pt>
                <c:pt idx="457">
                  <c:v>1050.7392803196105</c:v>
                </c:pt>
                <c:pt idx="458">
                  <c:v>1042.0830576673848</c:v>
                </c:pt>
                <c:pt idx="459">
                  <c:v>1033.3988423901799</c:v>
                </c:pt>
                <c:pt idx="460">
                  <c:v>1024.6871402189788</c:v>
                </c:pt>
                <c:pt idx="461">
                  <c:v>1015.9484512427538</c:v>
                </c:pt>
                <c:pt idx="462">
                  <c:v>1007.183269906648</c:v>
                </c:pt>
                <c:pt idx="463">
                  <c:v>998.39208501256712</c:v>
                </c:pt>
                <c:pt idx="464">
                  <c:v>989.5753797221065</c:v>
                </c:pt>
                <c:pt idx="465">
                  <c:v>980.7336315617398</c:v>
                </c:pt>
                <c:pt idx="466">
                  <c:v>971.86731243019608</c:v>
                </c:pt>
                <c:pt idx="467">
                  <c:v>962.97688860795267</c:v>
                </c:pt>
                <c:pt idx="468">
                  <c:v>954.06282076877142</c:v>
                </c:pt>
                <c:pt idx="469">
                  <c:v>945.12556399320795</c:v>
                </c:pt>
                <c:pt idx="470">
                  <c:v>936.16556778402435</c:v>
                </c:pt>
                <c:pt idx="471">
                  <c:v>927.18327608343543</c:v>
                </c:pt>
                <c:pt idx="472">
                  <c:v>918.17912729212117</c:v>
                </c:pt>
                <c:pt idx="473">
                  <c:v>909.15355428993803</c:v>
                </c:pt>
                <c:pt idx="474">
                  <c:v>900.10698445826301</c:v>
                </c:pt>
                <c:pt idx="475">
                  <c:v>891.03983970390641</c:v>
                </c:pt>
                <c:pt idx="476">
                  <c:v>881.95253648452865</c:v>
                </c:pt>
                <c:pt idx="477">
                  <c:v>872.84548583549883</c:v>
                </c:pt>
                <c:pt idx="478">
                  <c:v>863.71909339813374</c:v>
                </c:pt>
                <c:pt idx="479">
                  <c:v>854.57375944925661</c:v>
                </c:pt>
                <c:pt idx="480">
                  <c:v>845.40987893201714</c:v>
                </c:pt>
                <c:pt idx="481">
                  <c:v>836.22784148791379</c:v>
                </c:pt>
                <c:pt idx="482">
                  <c:v>827.02803148996281</c:v>
                </c:pt>
                <c:pt idx="483">
                  <c:v>817.81082807695714</c:v>
                </c:pt>
                <c:pt idx="484">
                  <c:v>808.57660518876253</c:v>
                </c:pt>
                <c:pt idx="485">
                  <c:v>799.32573160259585</c:v>
                </c:pt>
                <c:pt idx="486">
                  <c:v>790.058570970235</c:v>
                </c:pt>
                <c:pt idx="487">
                  <c:v>780.77548185610988</c:v>
                </c:pt>
                <c:pt idx="488">
                  <c:v>771.47681777622358</c:v>
                </c:pt>
                <c:pt idx="489">
                  <c:v>762.16292723785716</c:v>
                </c:pt>
                <c:pt idx="490">
                  <c:v>752.83415378001007</c:v>
                </c:pt>
                <c:pt idx="491">
                  <c:v>743.49083601453083</c:v>
                </c:pt>
                <c:pt idx="492">
                  <c:v>734.13330766789261</c:v>
                </c:pt>
                <c:pt idx="493">
                  <c:v>724.7618976235716</c:v>
                </c:pt>
                <c:pt idx="494">
                  <c:v>715.37692996498481</c:v>
                </c:pt>
                <c:pt idx="495">
                  <c:v>705.97872401894665</c:v>
                </c:pt>
                <c:pt idx="496">
                  <c:v>696.56759439960445</c:v>
                </c:pt>
                <c:pt idx="497">
                  <c:v>687.14385105281417</c:v>
                </c:pt>
                <c:pt idx="498">
                  <c:v>677.70779930091896</c:v>
                </c:pt>
                <c:pt idx="499">
                  <c:v>668.25973988789315</c:v>
                </c:pt>
                <c:pt idx="500">
                  <c:v>658.79996902481787</c:v>
                </c:pt>
                <c:pt idx="501">
                  <c:v>649.32877843565268</c:v>
                </c:pt>
                <c:pt idx="502">
                  <c:v>639.84645540327062</c:v>
                </c:pt>
                <c:pt idx="503">
                  <c:v>630.35328281572481</c:v>
                </c:pt>
                <c:pt idx="504">
                  <c:v>620.84953921271506</c:v>
                </c:pt>
                <c:pt idx="505">
                  <c:v>611.33549883222497</c:v>
                </c:pt>
                <c:pt idx="506">
                  <c:v>601.81143165729998</c:v>
                </c:pt>
                <c:pt idx="507">
                  <c:v>592.27760346293917</c:v>
                </c:pt>
                <c:pt idx="508">
                  <c:v>582.73427586307298</c:v>
                </c:pt>
                <c:pt idx="509">
                  <c:v>573.18170635760123</c:v>
                </c:pt>
                <c:pt idx="510">
                  <c:v>563.62014837946663</c:v>
                </c:pt>
                <c:pt idx="511">
                  <c:v>554.04985134173899</c:v>
                </c:pt>
                <c:pt idx="512">
                  <c:v>544.47106068468736</c:v>
                </c:pt>
                <c:pt idx="513">
                  <c:v>534.88401792281763</c:v>
                </c:pt>
                <c:pt idx="514">
                  <c:v>525.28896069185396</c:v>
                </c:pt>
                <c:pt idx="515">
                  <c:v>515.68612279564354</c:v>
                </c:pt>
                <c:pt idx="516">
                  <c:v>506.07573425296505</c:v>
                </c:pt>
                <c:pt idx="517">
                  <c:v>496.45802134422144</c:v>
                </c:pt>
                <c:pt idx="518">
                  <c:v>486.83320665799926</c:v>
                </c:pt>
                <c:pt idx="519">
                  <c:v>477.20150913747671</c:v>
                </c:pt>
                <c:pt idx="520">
                  <c:v>467.56314412666427</c:v>
                </c:pt>
                <c:pt idx="521">
                  <c:v>457.91832341646159</c:v>
                </c:pt>
                <c:pt idx="522">
                  <c:v>448.26725529051555</c:v>
                </c:pt>
                <c:pt idx="523">
                  <c:v>438.6101445708652</c:v>
                </c:pt>
                <c:pt idx="524">
                  <c:v>428.94719266335954</c:v>
                </c:pt>
                <c:pt idx="525">
                  <c:v>419.27859760283525</c:v>
                </c:pt>
                <c:pt idx="526">
                  <c:v>409.60455409804155</c:v>
                </c:pt>
                <c:pt idx="527">
                  <c:v>399.9252535763008</c:v>
                </c:pt>
                <c:pt idx="528">
                  <c:v>390.24088422789316</c:v>
                </c:pt>
                <c:pt idx="529">
                  <c:v>380.55163105015498</c:v>
                </c:pt>
                <c:pt idx="530">
                  <c:v>370.85767589128062</c:v>
                </c:pt>
                <c:pt idx="531">
                  <c:v>361.15919749381857</c:v>
                </c:pt>
                <c:pt idx="532">
                  <c:v>351.45637153785236</c:v>
                </c:pt>
                <c:pt idx="533">
                  <c:v>341.7493706838585</c:v>
                </c:pt>
                <c:pt idx="534">
                  <c:v>332.03836461523281</c:v>
                </c:pt>
                <c:pt idx="535">
                  <c:v>322.32352008047849</c:v>
                </c:pt>
                <c:pt idx="536">
                  <c:v>312.60500093504845</c:v>
                </c:pt>
                <c:pt idx="537">
                  <c:v>302.88296818283538</c:v>
                </c:pt>
                <c:pt idx="538">
                  <c:v>293.15758001730427</c:v>
                </c:pt>
                <c:pt idx="539">
                  <c:v>283.42899186226089</c:v>
                </c:pt>
                <c:pt idx="540">
                  <c:v>273.69735641225151</c:v>
                </c:pt>
                <c:pt idx="541">
                  <c:v>263.96282367258942</c:v>
                </c:pt>
                <c:pt idx="542">
                  <c:v>254.2255409990031</c:v>
                </c:pt>
                <c:pt idx="543">
                  <c:v>244.4856531369029</c:v>
                </c:pt>
                <c:pt idx="544">
                  <c:v>234.74330226026203</c:v>
                </c:pt>
                <c:pt idx="545">
                  <c:v>224.99862801010892</c:v>
                </c:pt>
                <c:pt idx="546">
                  <c:v>215.25176753262789</c:v>
                </c:pt>
                <c:pt idx="547">
                  <c:v>205.50285551686562</c:v>
                </c:pt>
                <c:pt idx="548">
                  <c:v>195.75202423204109</c:v>
                </c:pt>
                <c:pt idx="549">
                  <c:v>185.99940356445717</c:v>
                </c:pt>
                <c:pt idx="550">
                  <c:v>176.24512105401192</c:v>
                </c:pt>
                <c:pt idx="551">
                  <c:v>166.48930193030847</c:v>
                </c:pt>
                <c:pt idx="552">
                  <c:v>156.73206914836226</c:v>
                </c:pt>
                <c:pt idx="553">
                  <c:v>146.9735434239048</c:v>
                </c:pt>
                <c:pt idx="554">
                  <c:v>137.21384326828326</c:v>
                </c:pt>
                <c:pt idx="555">
                  <c:v>127.45308502295562</c:v>
                </c:pt>
                <c:pt idx="556">
                  <c:v>117.69138289358128</c:v>
                </c:pt>
                <c:pt idx="557">
                  <c:v>107.92884898370703</c:v>
                </c:pt>
                <c:pt idx="558">
                  <c:v>98.165593328048828</c:v>
                </c:pt>
                <c:pt idx="559">
                  <c:v>88.401723925369836</c:v>
                </c:pt>
                <c:pt idx="560">
                  <c:v>78.637346770955375</c:v>
                </c:pt>
                <c:pt idx="561">
                  <c:v>68.872565888685699</c:v>
                </c:pt>
                <c:pt idx="562">
                  <c:v>59.107483362707576</c:v>
                </c:pt>
                <c:pt idx="563">
                  <c:v>49.342199368705977</c:v>
                </c:pt>
                <c:pt idx="564">
                  <c:v>39.576812204777156</c:v>
                </c:pt>
                <c:pt idx="565">
                  <c:v>29.811418321904696</c:v>
                </c:pt>
                <c:pt idx="566">
                  <c:v>20.046112354040158</c:v>
                </c:pt>
                <c:pt idx="567">
                  <c:v>10.280987147790155</c:v>
                </c:pt>
                <c:pt idx="568">
                  <c:v>0.51613379171178408</c:v>
                </c:pt>
                <c:pt idx="569">
                  <c:v>-9.2483583547815389</c:v>
                </c:pt>
                <c:pt idx="570">
                  <c:v>-9.2581226439515962</c:v>
                </c:pt>
                <c:pt idx="571">
                  <c:v>-9.2678869326293345</c:v>
                </c:pt>
                <c:pt idx="572">
                  <c:v>-9.2776512208146702</c:v>
                </c:pt>
                <c:pt idx="573">
                  <c:v>-9.2874155085075163</c:v>
                </c:pt>
                <c:pt idx="574">
                  <c:v>-9.2971797957077893</c:v>
                </c:pt>
                <c:pt idx="575">
                  <c:v>-9.3069440824154022</c:v>
                </c:pt>
                <c:pt idx="576">
                  <c:v>-9.3167083686302714</c:v>
                </c:pt>
                <c:pt idx="577">
                  <c:v>-9.3264726543523118</c:v>
                </c:pt>
                <c:pt idx="578">
                  <c:v>-9.3362369395814362</c:v>
                </c:pt>
                <c:pt idx="579">
                  <c:v>-9.3460012243175612</c:v>
                </c:pt>
                <c:pt idx="580">
                  <c:v>-9.3557655085606015</c:v>
                </c:pt>
                <c:pt idx="581">
                  <c:v>-9.3655297923104719</c:v>
                </c:pt>
                <c:pt idx="582">
                  <c:v>-9.375294075567087</c:v>
                </c:pt>
                <c:pt idx="583">
                  <c:v>-9.3850583583303635</c:v>
                </c:pt>
                <c:pt idx="584">
                  <c:v>-9.3948226406002142</c:v>
                </c:pt>
                <c:pt idx="585">
                  <c:v>-9.4045869223765557</c:v>
                </c:pt>
                <c:pt idx="586">
                  <c:v>-9.4143512036593009</c:v>
                </c:pt>
                <c:pt idx="587">
                  <c:v>-9.4241154844483663</c:v>
                </c:pt>
                <c:pt idx="588">
                  <c:v>-9.4338797647436667</c:v>
                </c:pt>
                <c:pt idx="589">
                  <c:v>-9.4436440445451151</c:v>
                </c:pt>
                <c:pt idx="590">
                  <c:v>-9.4534083238526279</c:v>
                </c:pt>
                <c:pt idx="591">
                  <c:v>-9.4631726026661198</c:v>
                </c:pt>
                <c:pt idx="592">
                  <c:v>-9.4729368809855075</c:v>
                </c:pt>
                <c:pt idx="593">
                  <c:v>-9.4827011588107037</c:v>
                </c:pt>
                <c:pt idx="594">
                  <c:v>-9.4924654361416234</c:v>
                </c:pt>
                <c:pt idx="595">
                  <c:v>-9.502229712978183</c:v>
                </c:pt>
                <c:pt idx="596">
                  <c:v>-9.5119939893202954</c:v>
                </c:pt>
                <c:pt idx="597">
                  <c:v>-9.5217582651678772</c:v>
                </c:pt>
                <c:pt idx="598">
                  <c:v>-9.531522540520843</c:v>
                </c:pt>
                <c:pt idx="599">
                  <c:v>-9.5412868153791077</c:v>
                </c:pt>
                <c:pt idx="600">
                  <c:v>-9.551051089742586</c:v>
                </c:pt>
                <c:pt idx="601">
                  <c:v>-9.5608153636111926</c:v>
                </c:pt>
                <c:pt idx="602">
                  <c:v>-9.5705796369848422</c:v>
                </c:pt>
                <c:pt idx="603">
                  <c:v>-9.5803439098634495</c:v>
                </c:pt>
                <c:pt idx="604">
                  <c:v>-9.5901081822469312</c:v>
                </c:pt>
                <c:pt idx="605">
                  <c:v>-9.5998724541352001</c:v>
                </c:pt>
                <c:pt idx="606">
                  <c:v>-9.6096367255281727</c:v>
                </c:pt>
                <c:pt idx="607">
                  <c:v>-9.6194009964257639</c:v>
                </c:pt>
                <c:pt idx="608">
                  <c:v>-9.6291652668278882</c:v>
                </c:pt>
                <c:pt idx="609">
                  <c:v>-9.6389295367344605</c:v>
                </c:pt>
                <c:pt idx="610">
                  <c:v>-9.6486938061453955</c:v>
                </c:pt>
                <c:pt idx="611">
                  <c:v>-9.6584580750606079</c:v>
                </c:pt>
                <c:pt idx="612">
                  <c:v>-9.6682223434800143</c:v>
                </c:pt>
                <c:pt idx="613">
                  <c:v>-9.6779866114035276</c:v>
                </c:pt>
                <c:pt idx="614">
                  <c:v>-9.6877508788310642</c:v>
                </c:pt>
                <c:pt idx="615">
                  <c:v>-9.697515145762539</c:v>
                </c:pt>
                <c:pt idx="616">
                  <c:v>-9.7072794121978649</c:v>
                </c:pt>
                <c:pt idx="617">
                  <c:v>-9.7170436781369585</c:v>
                </c:pt>
                <c:pt idx="618">
                  <c:v>-9.7268079435797361</c:v>
                </c:pt>
                <c:pt idx="619">
                  <c:v>-9.7365722085261108</c:v>
                </c:pt>
                <c:pt idx="620">
                  <c:v>-9.7463364729759974</c:v>
                </c:pt>
                <c:pt idx="621">
                  <c:v>-9.7561007369293122</c:v>
                </c:pt>
                <c:pt idx="622">
                  <c:v>-9.7658650003859684</c:v>
                </c:pt>
                <c:pt idx="623">
                  <c:v>-9.7756292633458823</c:v>
                </c:pt>
                <c:pt idx="624">
                  <c:v>-9.7853935258089688</c:v>
                </c:pt>
                <c:pt idx="625">
                  <c:v>-9.7951577877751426</c:v>
                </c:pt>
                <c:pt idx="626">
                  <c:v>-9.8049220492443183</c:v>
                </c:pt>
                <c:pt idx="627">
                  <c:v>-9.8146863102164126</c:v>
                </c:pt>
                <c:pt idx="628">
                  <c:v>-9.8244505706913383</c:v>
                </c:pt>
                <c:pt idx="629">
                  <c:v>-9.834214830669012</c:v>
                </c:pt>
                <c:pt idx="630">
                  <c:v>-9.8439790901493467</c:v>
                </c:pt>
                <c:pt idx="631">
                  <c:v>-9.8537433491322588</c:v>
                </c:pt>
                <c:pt idx="632">
                  <c:v>-9.8635076076176631</c:v>
                </c:pt>
                <c:pt idx="633">
                  <c:v>-9.8732718656054743</c:v>
                </c:pt>
                <c:pt idx="634">
                  <c:v>-9.883036123095609</c:v>
                </c:pt>
                <c:pt idx="635">
                  <c:v>-9.89280038008798</c:v>
                </c:pt>
                <c:pt idx="636">
                  <c:v>-9.902564636582504</c:v>
                </c:pt>
                <c:pt idx="637">
                  <c:v>-9.9123288925790938</c:v>
                </c:pt>
                <c:pt idx="638">
                  <c:v>-9.922093148077666</c:v>
                </c:pt>
                <c:pt idx="639">
                  <c:v>-9.9318574030781352</c:v>
                </c:pt>
                <c:pt idx="640">
                  <c:v>-9.9416216575804164</c:v>
                </c:pt>
                <c:pt idx="641">
                  <c:v>-9.9513859115844259</c:v>
                </c:pt>
                <c:pt idx="642">
                  <c:v>-9.9611501650900767</c:v>
                </c:pt>
                <c:pt idx="643">
                  <c:v>-9.9709144180972853</c:v>
                </c:pt>
                <c:pt idx="644">
                  <c:v>-9.9806786706059647</c:v>
                </c:pt>
                <c:pt idx="645">
                  <c:v>-9.9904429226160314</c:v>
                </c:pt>
                <c:pt idx="646">
                  <c:v>-10.0002071741274</c:v>
                </c:pt>
                <c:pt idx="647">
                  <c:v>-10.009971425139986</c:v>
                </c:pt>
                <c:pt idx="648">
                  <c:v>-10.019735675653704</c:v>
                </c:pt>
                <c:pt idx="649">
                  <c:v>-10.029499925668469</c:v>
                </c:pt>
                <c:pt idx="650">
                  <c:v>-10.039264175184197</c:v>
                </c:pt>
                <c:pt idx="651">
                  <c:v>-10.049028424200802</c:v>
                </c:pt>
                <c:pt idx="652">
                  <c:v>-10.0587926727182</c:v>
                </c:pt>
                <c:pt idx="653">
                  <c:v>-10.068556920736304</c:v>
                </c:pt>
                <c:pt idx="654">
                  <c:v>-10.07832116825503</c:v>
                </c:pt>
                <c:pt idx="655">
                  <c:v>-10.088085415274294</c:v>
                </c:pt>
                <c:pt idx="656">
                  <c:v>-10.09784966179401</c:v>
                </c:pt>
                <c:pt idx="657">
                  <c:v>-10.107613907814093</c:v>
                </c:pt>
                <c:pt idx="658">
                  <c:v>-10.117378153334458</c:v>
                </c:pt>
                <c:pt idx="659">
                  <c:v>-10.127142398355021</c:v>
                </c:pt>
                <c:pt idx="660">
                  <c:v>-10.136906642875696</c:v>
                </c:pt>
                <c:pt idx="661">
                  <c:v>-10.146670886896398</c:v>
                </c:pt>
                <c:pt idx="662">
                  <c:v>-10.156435130417043</c:v>
                </c:pt>
                <c:pt idx="663">
                  <c:v>-10.166199373437545</c:v>
                </c:pt>
                <c:pt idx="664">
                  <c:v>-10.175963615957819</c:v>
                </c:pt>
                <c:pt idx="665">
                  <c:v>-10.185727857977781</c:v>
                </c:pt>
                <c:pt idx="666">
                  <c:v>-10.195492099497345</c:v>
                </c:pt>
                <c:pt idx="667">
                  <c:v>-10.205256340516428</c:v>
                </c:pt>
                <c:pt idx="668">
                  <c:v>-10.215020581034942</c:v>
                </c:pt>
                <c:pt idx="669">
                  <c:v>-10.224784821052804</c:v>
                </c:pt>
                <c:pt idx="670">
                  <c:v>-10.234549060569929</c:v>
                </c:pt>
                <c:pt idx="671">
                  <c:v>-10.244313299586231</c:v>
                </c:pt>
                <c:pt idx="672">
                  <c:v>-10.254077538101626</c:v>
                </c:pt>
                <c:pt idx="673">
                  <c:v>-10.263841776116029</c:v>
                </c:pt>
                <c:pt idx="674">
                  <c:v>-10.273606013629355</c:v>
                </c:pt>
                <c:pt idx="675">
                  <c:v>-10.283370250641518</c:v>
                </c:pt>
                <c:pt idx="676">
                  <c:v>-10.293134487152434</c:v>
                </c:pt>
                <c:pt idx="677">
                  <c:v>-10.302898723162018</c:v>
                </c:pt>
                <c:pt idx="678">
                  <c:v>-10.312662958670186</c:v>
                </c:pt>
                <c:pt idx="679">
                  <c:v>-10.322427193676852</c:v>
                </c:pt>
                <c:pt idx="680">
                  <c:v>-10.332191428181931</c:v>
                </c:pt>
                <c:pt idx="681">
                  <c:v>-10.341955662185338</c:v>
                </c:pt>
                <c:pt idx="682">
                  <c:v>-10.351719895686989</c:v>
                </c:pt>
                <c:pt idx="683">
                  <c:v>-10.361484128686797</c:v>
                </c:pt>
                <c:pt idx="684">
                  <c:v>-10.37124836118468</c:v>
                </c:pt>
                <c:pt idx="685">
                  <c:v>-10.381012593180552</c:v>
                </c:pt>
                <c:pt idx="686">
                  <c:v>-10.390776824674326</c:v>
                </c:pt>
                <c:pt idx="687">
                  <c:v>-10.400541055665919</c:v>
                </c:pt>
                <c:pt idx="688">
                  <c:v>-10.410305286155246</c:v>
                </c:pt>
                <c:pt idx="689">
                  <c:v>-10.420069516142222</c:v>
                </c:pt>
                <c:pt idx="690">
                  <c:v>-10.429833745626762</c:v>
                </c:pt>
                <c:pt idx="691">
                  <c:v>-10.439597974608782</c:v>
                </c:pt>
                <c:pt idx="692">
                  <c:v>-10.449362203088196</c:v>
                </c:pt>
                <c:pt idx="693">
                  <c:v>-10.459126431064918</c:v>
                </c:pt>
                <c:pt idx="694">
                  <c:v>-10.468890658538864</c:v>
                </c:pt>
                <c:pt idx="695">
                  <c:v>-10.47865488550995</c:v>
                </c:pt>
                <c:pt idx="696">
                  <c:v>-10.488419111978089</c:v>
                </c:pt>
                <c:pt idx="697">
                  <c:v>-10.498183337943198</c:v>
                </c:pt>
                <c:pt idx="698">
                  <c:v>-10.507947563405192</c:v>
                </c:pt>
                <c:pt idx="699">
                  <c:v>-10.517711788363986</c:v>
                </c:pt>
                <c:pt idx="700">
                  <c:v>-10.527476012819495</c:v>
                </c:pt>
                <c:pt idx="701">
                  <c:v>-10.537240236771632</c:v>
                </c:pt>
                <c:pt idx="702">
                  <c:v>-10.547004460220315</c:v>
                </c:pt>
                <c:pt idx="703">
                  <c:v>-10.556768683165458</c:v>
                </c:pt>
                <c:pt idx="704">
                  <c:v>-10.566532905606977</c:v>
                </c:pt>
                <c:pt idx="705">
                  <c:v>-10.576297127544786</c:v>
                </c:pt>
                <c:pt idx="706">
                  <c:v>-10.586061348978799</c:v>
                </c:pt>
                <c:pt idx="707">
                  <c:v>-10.595825569908932</c:v>
                </c:pt>
                <c:pt idx="708">
                  <c:v>-10.605589790335102</c:v>
                </c:pt>
                <c:pt idx="709">
                  <c:v>-10.615354010257223</c:v>
                </c:pt>
                <c:pt idx="710">
                  <c:v>-10.625118229675209</c:v>
                </c:pt>
                <c:pt idx="711">
                  <c:v>-10.634882448588975</c:v>
                </c:pt>
                <c:pt idx="712">
                  <c:v>-10.644646666998439</c:v>
                </c:pt>
                <c:pt idx="713">
                  <c:v>-10.654410884903513</c:v>
                </c:pt>
                <c:pt idx="714">
                  <c:v>-10.664175102304112</c:v>
                </c:pt>
                <c:pt idx="715">
                  <c:v>-10.673939319200153</c:v>
                </c:pt>
                <c:pt idx="716">
                  <c:v>-10.683703535591551</c:v>
                </c:pt>
                <c:pt idx="717">
                  <c:v>-10.69346775147822</c:v>
                </c:pt>
                <c:pt idx="718">
                  <c:v>-10.703231966860075</c:v>
                </c:pt>
                <c:pt idx="719">
                  <c:v>-10.712996181737033</c:v>
                </c:pt>
                <c:pt idx="720">
                  <c:v>-10.722760396109008</c:v>
                </c:pt>
                <c:pt idx="721">
                  <c:v>-10.732524609975915</c:v>
                </c:pt>
                <c:pt idx="722">
                  <c:v>-10.742288823337669</c:v>
                </c:pt>
                <c:pt idx="723">
                  <c:v>-10.752053036194184</c:v>
                </c:pt>
                <c:pt idx="724">
                  <c:v>-10.761817248545377</c:v>
                </c:pt>
                <c:pt idx="725">
                  <c:v>-10.771581460391163</c:v>
                </c:pt>
                <c:pt idx="726">
                  <c:v>-10.781345671731456</c:v>
                </c:pt>
                <c:pt idx="727">
                  <c:v>-10.791109882566172</c:v>
                </c:pt>
                <c:pt idx="728">
                  <c:v>-10.800874092895226</c:v>
                </c:pt>
                <c:pt idx="729">
                  <c:v>-10.810638302718534</c:v>
                </c:pt>
                <c:pt idx="730">
                  <c:v>-10.82040251203601</c:v>
                </c:pt>
                <c:pt idx="731">
                  <c:v>-10.830166720847568</c:v>
                </c:pt>
                <c:pt idx="732">
                  <c:v>-10.839930929153127</c:v>
                </c:pt>
                <c:pt idx="733">
                  <c:v>-10.849695136952597</c:v>
                </c:pt>
                <c:pt idx="734">
                  <c:v>-10.859459344245897</c:v>
                </c:pt>
                <c:pt idx="735">
                  <c:v>-10.86922355103294</c:v>
                </c:pt>
                <c:pt idx="736">
                  <c:v>-10.878987757313643</c:v>
                </c:pt>
                <c:pt idx="737">
                  <c:v>-10.888751963087921</c:v>
                </c:pt>
                <c:pt idx="738">
                  <c:v>-10.898516168355687</c:v>
                </c:pt>
                <c:pt idx="739">
                  <c:v>-10.90828037311686</c:v>
                </c:pt>
                <c:pt idx="740">
                  <c:v>-10.918044577371351</c:v>
                </c:pt>
                <c:pt idx="741">
                  <c:v>-10.927808781119078</c:v>
                </c:pt>
                <c:pt idx="742">
                  <c:v>-10.937572984359953</c:v>
                </c:pt>
                <c:pt idx="743">
                  <c:v>-10.947337187093893</c:v>
                </c:pt>
                <c:pt idx="744">
                  <c:v>-10.957101389320815</c:v>
                </c:pt>
                <c:pt idx="745">
                  <c:v>-10.966865591040632</c:v>
                </c:pt>
                <c:pt idx="746">
                  <c:v>-10.976629792253259</c:v>
                </c:pt>
                <c:pt idx="747">
                  <c:v>-10.986393992958613</c:v>
                </c:pt>
                <c:pt idx="748">
                  <c:v>-10.996158193156608</c:v>
                </c:pt>
                <c:pt idx="749">
                  <c:v>-11.005922392847159</c:v>
                </c:pt>
                <c:pt idx="750">
                  <c:v>-11.015686592030182</c:v>
                </c:pt>
                <c:pt idx="751">
                  <c:v>-11.025450790705591</c:v>
                </c:pt>
                <c:pt idx="752">
                  <c:v>-11.035214988873301</c:v>
                </c:pt>
                <c:pt idx="753">
                  <c:v>-11.044979186533229</c:v>
                </c:pt>
                <c:pt idx="754">
                  <c:v>-11.05474338368529</c:v>
                </c:pt>
                <c:pt idx="755">
                  <c:v>-11.064507580329398</c:v>
                </c:pt>
                <c:pt idx="756">
                  <c:v>-11.074271776465467</c:v>
                </c:pt>
                <c:pt idx="757">
                  <c:v>-11.084035972093414</c:v>
                </c:pt>
                <c:pt idx="758">
                  <c:v>-11.093800167213153</c:v>
                </c:pt>
                <c:pt idx="759">
                  <c:v>-11.103564361824601</c:v>
                </c:pt>
                <c:pt idx="760">
                  <c:v>-11.113328555927673</c:v>
                </c:pt>
                <c:pt idx="761">
                  <c:v>-11.123092749522282</c:v>
                </c:pt>
                <c:pt idx="762">
                  <c:v>-11.132856942608345</c:v>
                </c:pt>
                <c:pt idx="763">
                  <c:v>-11.142621135185777</c:v>
                </c:pt>
                <c:pt idx="764">
                  <c:v>-11.152385327254493</c:v>
                </c:pt>
                <c:pt idx="765">
                  <c:v>-11.162149518814408</c:v>
                </c:pt>
                <c:pt idx="766">
                  <c:v>-11.171913709865438</c:v>
                </c:pt>
                <c:pt idx="767">
                  <c:v>-11.181677900407497</c:v>
                </c:pt>
                <c:pt idx="768">
                  <c:v>-11.1914420904405</c:v>
                </c:pt>
                <c:pt idx="769">
                  <c:v>-11.201206279964364</c:v>
                </c:pt>
                <c:pt idx="770">
                  <c:v>-11.210970468979003</c:v>
                </c:pt>
                <c:pt idx="771">
                  <c:v>-11.220734657484332</c:v>
                </c:pt>
                <c:pt idx="772">
                  <c:v>-11.230498845480266</c:v>
                </c:pt>
                <c:pt idx="773">
                  <c:v>-11.240263032966721</c:v>
                </c:pt>
                <c:pt idx="774">
                  <c:v>-11.250027219943613</c:v>
                </c:pt>
                <c:pt idx="775">
                  <c:v>-11.259791406410855</c:v>
                </c:pt>
                <c:pt idx="776">
                  <c:v>-11.269555592368365</c:v>
                </c:pt>
                <c:pt idx="777">
                  <c:v>-11.279319777816056</c:v>
                </c:pt>
                <c:pt idx="778">
                  <c:v>-11.289083962753844</c:v>
                </c:pt>
                <c:pt idx="779">
                  <c:v>-11.298848147181644</c:v>
                </c:pt>
                <c:pt idx="780">
                  <c:v>-11.308612331099372</c:v>
                </c:pt>
                <c:pt idx="781">
                  <c:v>-11.318376514506943</c:v>
                </c:pt>
                <c:pt idx="782">
                  <c:v>-11.328140697404271</c:v>
                </c:pt>
                <c:pt idx="783">
                  <c:v>-11.337904879791271</c:v>
                </c:pt>
                <c:pt idx="784">
                  <c:v>-11.34766906166786</c:v>
                </c:pt>
                <c:pt idx="785">
                  <c:v>-11.357433243033952</c:v>
                </c:pt>
                <c:pt idx="786">
                  <c:v>-11.367197423889463</c:v>
                </c:pt>
                <c:pt idx="787">
                  <c:v>-11.376961604234308</c:v>
                </c:pt>
                <c:pt idx="788">
                  <c:v>-11.386725784068403</c:v>
                </c:pt>
                <c:pt idx="789">
                  <c:v>-11.396489963391662</c:v>
                </c:pt>
                <c:pt idx="790">
                  <c:v>-11.406254142204</c:v>
                </c:pt>
                <c:pt idx="791">
                  <c:v>-11.416018320505334</c:v>
                </c:pt>
                <c:pt idx="792">
                  <c:v>-11.425782498295577</c:v>
                </c:pt>
                <c:pt idx="793">
                  <c:v>-11.435546675574646</c:v>
                </c:pt>
                <c:pt idx="794">
                  <c:v>-11.445310852342455</c:v>
                </c:pt>
                <c:pt idx="795">
                  <c:v>-11.45507502859892</c:v>
                </c:pt>
                <c:pt idx="796">
                  <c:v>-11.464839204343956</c:v>
                </c:pt>
                <c:pt idx="797">
                  <c:v>-11.474603379577479</c:v>
                </c:pt>
                <c:pt idx="798">
                  <c:v>-11.484367554299403</c:v>
                </c:pt>
                <c:pt idx="799">
                  <c:v>-11.494131728509645</c:v>
                </c:pt>
                <c:pt idx="800">
                  <c:v>-11.503895902208118</c:v>
                </c:pt>
                <c:pt idx="801">
                  <c:v>-11.513660075394739</c:v>
                </c:pt>
                <c:pt idx="802">
                  <c:v>-11.523424248069421</c:v>
                </c:pt>
                <c:pt idx="803">
                  <c:v>-11.533188420232083</c:v>
                </c:pt>
                <c:pt idx="804">
                  <c:v>-11.542952591882637</c:v>
                </c:pt>
                <c:pt idx="805">
                  <c:v>-11.552716763020999</c:v>
                </c:pt>
                <c:pt idx="806">
                  <c:v>-11.562480933647086</c:v>
                </c:pt>
                <c:pt idx="807">
                  <c:v>-11.57224510376081</c:v>
                </c:pt>
                <c:pt idx="808">
                  <c:v>-11.58200927336209</c:v>
                </c:pt>
                <c:pt idx="809">
                  <c:v>-11.591773442450839</c:v>
                </c:pt>
                <c:pt idx="810">
                  <c:v>-11.601537611026972</c:v>
                </c:pt>
                <c:pt idx="811">
                  <c:v>-11.611301779090406</c:v>
                </c:pt>
                <c:pt idx="812">
                  <c:v>-11.621065946641053</c:v>
                </c:pt>
                <c:pt idx="813">
                  <c:v>-11.630830113678833</c:v>
                </c:pt>
                <c:pt idx="814">
                  <c:v>-11.640594280203658</c:v>
                </c:pt>
                <c:pt idx="815">
                  <c:v>-11.650358446215444</c:v>
                </c:pt>
                <c:pt idx="816">
                  <c:v>-11.660122611714106</c:v>
                </c:pt>
                <c:pt idx="817">
                  <c:v>-11.66988677669956</c:v>
                </c:pt>
                <c:pt idx="818">
                  <c:v>-11.679650941171721</c:v>
                </c:pt>
                <c:pt idx="819">
                  <c:v>-11.689415105130504</c:v>
                </c:pt>
                <c:pt idx="820">
                  <c:v>-11.699179268575824</c:v>
                </c:pt>
                <c:pt idx="821">
                  <c:v>-11.708943431507597</c:v>
                </c:pt>
                <c:pt idx="822">
                  <c:v>-11.718707593925739</c:v>
                </c:pt>
                <c:pt idx="823">
                  <c:v>-11.728471755830164</c:v>
                </c:pt>
                <c:pt idx="824">
                  <c:v>-11.738235917220788</c:v>
                </c:pt>
                <c:pt idx="825">
                  <c:v>-11.748000078097526</c:v>
                </c:pt>
                <c:pt idx="826">
                  <c:v>-11.757764238460293</c:v>
                </c:pt>
                <c:pt idx="827">
                  <c:v>-11.767528398309004</c:v>
                </c:pt>
                <c:pt idx="828">
                  <c:v>-11.777292557643575</c:v>
                </c:pt>
                <c:pt idx="829">
                  <c:v>-11.787056716463921</c:v>
                </c:pt>
                <c:pt idx="830">
                  <c:v>-11.796820874769958</c:v>
                </c:pt>
                <c:pt idx="831">
                  <c:v>-11.806585032561602</c:v>
                </c:pt>
                <c:pt idx="832">
                  <c:v>-11.816349189838766</c:v>
                </c:pt>
                <c:pt idx="833">
                  <c:v>-11.826113346601366</c:v>
                </c:pt>
                <c:pt idx="834">
                  <c:v>-11.835877502849318</c:v>
                </c:pt>
                <c:pt idx="835">
                  <c:v>-11.845641658582537</c:v>
                </c:pt>
                <c:pt idx="836">
                  <c:v>-11.855405813800939</c:v>
                </c:pt>
                <c:pt idx="837">
                  <c:v>-11.865169968504437</c:v>
                </c:pt>
                <c:pt idx="838">
                  <c:v>-11.874934122692949</c:v>
                </c:pt>
                <c:pt idx="839">
                  <c:v>-11.88469827636639</c:v>
                </c:pt>
                <c:pt idx="840">
                  <c:v>-11.894462429524673</c:v>
                </c:pt>
                <c:pt idx="841">
                  <c:v>-11.904226582167714</c:v>
                </c:pt>
                <c:pt idx="842">
                  <c:v>-11.913990734295432</c:v>
                </c:pt>
                <c:pt idx="843">
                  <c:v>-11.923754885907739</c:v>
                </c:pt>
                <c:pt idx="844">
                  <c:v>-11.933519037004551</c:v>
                </c:pt>
                <c:pt idx="845">
                  <c:v>-11.943283187585783</c:v>
                </c:pt>
                <c:pt idx="846">
                  <c:v>-11.95304733765135</c:v>
                </c:pt>
                <c:pt idx="847">
                  <c:v>-11.962811487201169</c:v>
                </c:pt>
                <c:pt idx="848">
                  <c:v>-11.972575636235153</c:v>
                </c:pt>
                <c:pt idx="849">
                  <c:v>-11.982339784753218</c:v>
                </c:pt>
                <c:pt idx="850">
                  <c:v>-11.992103932755281</c:v>
                </c:pt>
                <c:pt idx="851">
                  <c:v>-12.001868080241255</c:v>
                </c:pt>
                <c:pt idx="852">
                  <c:v>-12.011632227211058</c:v>
                </c:pt>
                <c:pt idx="853">
                  <c:v>-12.021396373664603</c:v>
                </c:pt>
                <c:pt idx="854">
                  <c:v>-12.031160519601807</c:v>
                </c:pt>
                <c:pt idx="855">
                  <c:v>-12.040924665022583</c:v>
                </c:pt>
                <c:pt idx="856">
                  <c:v>-12.050688809926848</c:v>
                </c:pt>
                <c:pt idx="857">
                  <c:v>-12.060452954314519</c:v>
                </c:pt>
                <c:pt idx="858">
                  <c:v>-12.070217098185509</c:v>
                </c:pt>
                <c:pt idx="859">
                  <c:v>-12.079981241539734</c:v>
                </c:pt>
                <c:pt idx="860">
                  <c:v>-12.089745384377109</c:v>
                </c:pt>
                <c:pt idx="861">
                  <c:v>-12.099509526697549</c:v>
                </c:pt>
                <c:pt idx="862">
                  <c:v>-12.10927366850097</c:v>
                </c:pt>
                <c:pt idx="863">
                  <c:v>-12.119037809787288</c:v>
                </c:pt>
                <c:pt idx="864">
                  <c:v>-12.128801950556419</c:v>
                </c:pt>
                <c:pt idx="865">
                  <c:v>-12.138566090808276</c:v>
                </c:pt>
                <c:pt idx="866">
                  <c:v>-12.148330230542776</c:v>
                </c:pt>
                <c:pt idx="867">
                  <c:v>-12.158094369759832</c:v>
                </c:pt>
                <c:pt idx="868">
                  <c:v>-12.167858508459362</c:v>
                </c:pt>
                <c:pt idx="869">
                  <c:v>-12.17762264664128</c:v>
                </c:pt>
                <c:pt idx="870">
                  <c:v>-12.187386784305502</c:v>
                </c:pt>
                <c:pt idx="871">
                  <c:v>-12.197150921451945</c:v>
                </c:pt>
                <c:pt idx="872">
                  <c:v>-12.206915058080522</c:v>
                </c:pt>
                <c:pt idx="873">
                  <c:v>-12.216679194191149</c:v>
                </c:pt>
                <c:pt idx="874">
                  <c:v>-12.226443329783741</c:v>
                </c:pt>
                <c:pt idx="875">
                  <c:v>-12.236207464858214</c:v>
                </c:pt>
                <c:pt idx="876">
                  <c:v>-12.245971599414483</c:v>
                </c:pt>
                <c:pt idx="877">
                  <c:v>-12.255735733452465</c:v>
                </c:pt>
                <c:pt idx="878">
                  <c:v>-12.265499866972071</c:v>
                </c:pt>
                <c:pt idx="879">
                  <c:v>-12.275263999973221</c:v>
                </c:pt>
                <c:pt idx="880">
                  <c:v>-12.285028132455828</c:v>
                </c:pt>
                <c:pt idx="881">
                  <c:v>-12.294792264419808</c:v>
                </c:pt>
                <c:pt idx="882">
                  <c:v>-12.304556395865077</c:v>
                </c:pt>
                <c:pt idx="883">
                  <c:v>-12.314320526791549</c:v>
                </c:pt>
                <c:pt idx="884">
                  <c:v>-12.32408465719914</c:v>
                </c:pt>
                <c:pt idx="885">
                  <c:v>-12.333848787087767</c:v>
                </c:pt>
                <c:pt idx="886">
                  <c:v>-12.343612916457344</c:v>
                </c:pt>
                <c:pt idx="887">
                  <c:v>-12.353377045307786</c:v>
                </c:pt>
                <c:pt idx="888">
                  <c:v>-12.363141173639008</c:v>
                </c:pt>
                <c:pt idx="889">
                  <c:v>-12.372905301450926</c:v>
                </c:pt>
                <c:pt idx="890">
                  <c:v>-12.382669428743457</c:v>
                </c:pt>
                <c:pt idx="891">
                  <c:v>-12.392433555516513</c:v>
                </c:pt>
                <c:pt idx="892">
                  <c:v>-12.402197681770014</c:v>
                </c:pt>
                <c:pt idx="893">
                  <c:v>-12.411961807503872</c:v>
                </c:pt>
                <c:pt idx="894">
                  <c:v>-12.421725932718003</c:v>
                </c:pt>
                <c:pt idx="895">
                  <c:v>-12.431490057412322</c:v>
                </c:pt>
                <c:pt idx="896">
                  <c:v>-12.441254181586746</c:v>
                </c:pt>
                <c:pt idx="897">
                  <c:v>-12.45101830524119</c:v>
                </c:pt>
                <c:pt idx="898">
                  <c:v>-12.460782428375568</c:v>
                </c:pt>
                <c:pt idx="899">
                  <c:v>-12.470546550989797</c:v>
                </c:pt>
                <c:pt idx="900">
                  <c:v>-12.480310673083791</c:v>
                </c:pt>
                <c:pt idx="901">
                  <c:v>-12.490074794657465</c:v>
                </c:pt>
                <c:pt idx="902">
                  <c:v>-12.499838915710736</c:v>
                </c:pt>
                <c:pt idx="903">
                  <c:v>-12.509603036243519</c:v>
                </c:pt>
                <c:pt idx="904">
                  <c:v>-12.519367156255729</c:v>
                </c:pt>
                <c:pt idx="905">
                  <c:v>-12.529131275747282</c:v>
                </c:pt>
                <c:pt idx="906">
                  <c:v>-12.538895394718093</c:v>
                </c:pt>
                <c:pt idx="907">
                  <c:v>-12.548659513168078</c:v>
                </c:pt>
                <c:pt idx="908">
                  <c:v>-12.558423631097153</c:v>
                </c:pt>
                <c:pt idx="909">
                  <c:v>-12.568187748505231</c:v>
                </c:pt>
                <c:pt idx="910">
                  <c:v>-12.57795186539223</c:v>
                </c:pt>
                <c:pt idx="911">
                  <c:v>-12.587715981758064</c:v>
                </c:pt>
                <c:pt idx="912">
                  <c:v>-12.597480097602649</c:v>
                </c:pt>
                <c:pt idx="913">
                  <c:v>-12.607244212925899</c:v>
                </c:pt>
                <c:pt idx="914">
                  <c:v>-12.617008327727731</c:v>
                </c:pt>
                <c:pt idx="915">
                  <c:v>-12.626772442008061</c:v>
                </c:pt>
                <c:pt idx="916">
                  <c:v>-12.636536555766803</c:v>
                </c:pt>
                <c:pt idx="917">
                  <c:v>-12.646300669003873</c:v>
                </c:pt>
                <c:pt idx="918">
                  <c:v>-12.656064781719186</c:v>
                </c:pt>
                <c:pt idx="919">
                  <c:v>-12.665828893912659</c:v>
                </c:pt>
                <c:pt idx="920">
                  <c:v>-12.675593005584206</c:v>
                </c:pt>
                <c:pt idx="921">
                  <c:v>-12.685357116733742</c:v>
                </c:pt>
                <c:pt idx="922">
                  <c:v>-12.695121227361184</c:v>
                </c:pt>
                <c:pt idx="923">
                  <c:v>-12.704885337466447</c:v>
                </c:pt>
                <c:pt idx="924">
                  <c:v>-12.714649447049446</c:v>
                </c:pt>
                <c:pt idx="925">
                  <c:v>-12.724413556110097</c:v>
                </c:pt>
                <c:pt idx="926">
                  <c:v>-12.734177664648314</c:v>
                </c:pt>
                <c:pt idx="927">
                  <c:v>-12.743941772664014</c:v>
                </c:pt>
                <c:pt idx="928">
                  <c:v>-12.753705880157112</c:v>
                </c:pt>
                <c:pt idx="929">
                  <c:v>-12.763469987127523</c:v>
                </c:pt>
                <c:pt idx="930">
                  <c:v>-12.773234093575164</c:v>
                </c:pt>
                <c:pt idx="931">
                  <c:v>-12.782998199499948</c:v>
                </c:pt>
                <c:pt idx="932">
                  <c:v>-12.792762304901792</c:v>
                </c:pt>
                <c:pt idx="933">
                  <c:v>-12.802526409780612</c:v>
                </c:pt>
                <c:pt idx="934">
                  <c:v>-12.812290514136322</c:v>
                </c:pt>
                <c:pt idx="935">
                  <c:v>-12.822054617968838</c:v>
                </c:pt>
                <c:pt idx="936">
                  <c:v>-12.831818721278077</c:v>
                </c:pt>
                <c:pt idx="937">
                  <c:v>-12.841582824063954</c:v>
                </c:pt>
                <c:pt idx="938">
                  <c:v>-12.851346926326382</c:v>
                </c:pt>
                <c:pt idx="939">
                  <c:v>-12.861111028065279</c:v>
                </c:pt>
                <c:pt idx="940">
                  <c:v>-12.870875129280559</c:v>
                </c:pt>
                <c:pt idx="941">
                  <c:v>-12.88063922997214</c:v>
                </c:pt>
                <c:pt idx="942">
                  <c:v>-12.890403330139934</c:v>
                </c:pt>
                <c:pt idx="943">
                  <c:v>-12.900167429783858</c:v>
                </c:pt>
                <c:pt idx="944">
                  <c:v>-12.909931528903828</c:v>
                </c:pt>
                <c:pt idx="945">
                  <c:v>-12.919695627499758</c:v>
                </c:pt>
                <c:pt idx="946">
                  <c:v>-12.929459725571565</c:v>
                </c:pt>
                <c:pt idx="947">
                  <c:v>-12.939223823119164</c:v>
                </c:pt>
                <c:pt idx="948">
                  <c:v>-12.948987920142471</c:v>
                </c:pt>
                <c:pt idx="949">
                  <c:v>-12.958752016641402</c:v>
                </c:pt>
                <c:pt idx="950">
                  <c:v>-12.96851611261587</c:v>
                </c:pt>
                <c:pt idx="951">
                  <c:v>-12.978280208065792</c:v>
                </c:pt>
                <c:pt idx="952">
                  <c:v>-12.988044302991083</c:v>
                </c:pt>
                <c:pt idx="953">
                  <c:v>-12.99780839739166</c:v>
                </c:pt>
                <c:pt idx="954">
                  <c:v>-13.007572491267437</c:v>
                </c:pt>
                <c:pt idx="955">
                  <c:v>-13.017336584618331</c:v>
                </c:pt>
                <c:pt idx="956">
                  <c:v>-13.027100677444256</c:v>
                </c:pt>
                <c:pt idx="957">
                  <c:v>-13.036864769745128</c:v>
                </c:pt>
                <c:pt idx="958">
                  <c:v>-13.046628861520862</c:v>
                </c:pt>
                <c:pt idx="959">
                  <c:v>-13.056392952771375</c:v>
                </c:pt>
                <c:pt idx="960">
                  <c:v>-13.066157043496581</c:v>
                </c:pt>
                <c:pt idx="961">
                  <c:v>-13.075921133696397</c:v>
                </c:pt>
                <c:pt idx="962">
                  <c:v>-13.085685223370737</c:v>
                </c:pt>
                <c:pt idx="963">
                  <c:v>-13.095449312519516</c:v>
                </c:pt>
                <c:pt idx="964">
                  <c:v>-13.105213401142652</c:v>
                </c:pt>
                <c:pt idx="965">
                  <c:v>-13.11497748924006</c:v>
                </c:pt>
                <c:pt idx="966">
                  <c:v>-13.124741576811653</c:v>
                </c:pt>
                <c:pt idx="967">
                  <c:v>-13.134505663857349</c:v>
                </c:pt>
                <c:pt idx="968">
                  <c:v>-13.144269750377063</c:v>
                </c:pt>
                <c:pt idx="969">
                  <c:v>-13.15403383637071</c:v>
                </c:pt>
                <c:pt idx="970">
                  <c:v>-13.163797921838206</c:v>
                </c:pt>
                <c:pt idx="971">
                  <c:v>-13.173562006779466</c:v>
                </c:pt>
                <c:pt idx="972">
                  <c:v>-13.183326091194406</c:v>
                </c:pt>
                <c:pt idx="973">
                  <c:v>-13.193090175082942</c:v>
                </c:pt>
                <c:pt idx="974">
                  <c:v>-13.202854258444988</c:v>
                </c:pt>
                <c:pt idx="975">
                  <c:v>-13.212618341280461</c:v>
                </c:pt>
                <c:pt idx="976">
                  <c:v>-13.222382423589275</c:v>
                </c:pt>
                <c:pt idx="977">
                  <c:v>-13.232146505371349</c:v>
                </c:pt>
                <c:pt idx="978">
                  <c:v>-13.241910586626593</c:v>
                </c:pt>
                <c:pt idx="979">
                  <c:v>-13.251674667354928</c:v>
                </c:pt>
                <c:pt idx="980">
                  <c:v>-13.261438747556266</c:v>
                </c:pt>
                <c:pt idx="981">
                  <c:v>-13.271202827230525</c:v>
                </c:pt>
                <c:pt idx="982">
                  <c:v>-13.280966906377618</c:v>
                </c:pt>
                <c:pt idx="983">
                  <c:v>-13.290730984997461</c:v>
                </c:pt>
                <c:pt idx="984">
                  <c:v>-13.300495063089972</c:v>
                </c:pt>
                <c:pt idx="985">
                  <c:v>-13.310259140655065</c:v>
                </c:pt>
                <c:pt idx="986">
                  <c:v>-13.320023217692654</c:v>
                </c:pt>
                <c:pt idx="987">
                  <c:v>-13.329787294202657</c:v>
                </c:pt>
                <c:pt idx="988">
                  <c:v>-13.339551370184989</c:v>
                </c:pt>
                <c:pt idx="989">
                  <c:v>-13.349315445639565</c:v>
                </c:pt>
                <c:pt idx="990">
                  <c:v>-13.359079520566301</c:v>
                </c:pt>
                <c:pt idx="991">
                  <c:v>-13.368843594965112</c:v>
                </c:pt>
                <c:pt idx="992">
                  <c:v>-13.378607668835913</c:v>
                </c:pt>
                <c:pt idx="993">
                  <c:v>-13.388371742178622</c:v>
                </c:pt>
                <c:pt idx="994">
                  <c:v>-13.398135814993152</c:v>
                </c:pt>
                <c:pt idx="995">
                  <c:v>-13.40789988727942</c:v>
                </c:pt>
                <c:pt idx="996">
                  <c:v>-13.417663959037341</c:v>
                </c:pt>
                <c:pt idx="997">
                  <c:v>-13.427428030266832</c:v>
                </c:pt>
                <c:pt idx="998">
                  <c:v>-13.437192100967806</c:v>
                </c:pt>
                <c:pt idx="999">
                  <c:v>-13.446956171140179</c:v>
                </c:pt>
                <c:pt idx="1000">
                  <c:v>-13.456720240783868</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3.7756484586700528E-4</c:v>
                </c:pt>
                <c:pt idx="2">
                  <c:v>2.7957437508494896E-3</c:v>
                </c:pt>
                <c:pt idx="3">
                  <c:v>9.3249938116656324E-3</c:v>
                </c:pt>
                <c:pt idx="4">
                  <c:v>2.0669933736077555E-2</c:v>
                </c:pt>
                <c:pt idx="5">
                  <c:v>3.6669417151992269E-2</c:v>
                </c:pt>
                <c:pt idx="6">
                  <c:v>5.721167798727228E-2</c:v>
                </c:pt>
                <c:pt idx="7">
                  <c:v>8.2284854319853523E-2</c:v>
                </c:pt>
                <c:pt idx="8">
                  <c:v>0.11192714180599078</c:v>
                </c:pt>
                <c:pt idx="9">
                  <c:v>0.14617667818262467</c:v>
                </c:pt>
                <c:pt idx="10">
                  <c:v>0.18507153917411251</c:v>
                </c:pt>
                <c:pt idx="11">
                  <c:v>0.22864450253195573</c:v>
                </c:pt>
                <c:pt idx="12">
                  <c:v>0.27691778516625704</c:v>
                </c:pt>
                <c:pt idx="13">
                  <c:v>0.3299082320947252</c:v>
                </c:pt>
                <c:pt idx="14">
                  <c:v>0.38763253304363082</c:v>
                </c:pt>
                <c:pt idx="15">
                  <c:v>0.45010721981941487</c:v>
                </c:pt>
                <c:pt idx="16">
                  <c:v>0.51734866368789068</c:v>
                </c:pt>
                <c:pt idx="17">
                  <c:v>0.5893730727619173</c:v>
                </c:pt>
                <c:pt idx="18">
                  <c:v>0.66619648939843057</c:v>
                </c:pt>
                <c:pt idx="19">
                  <c:v>0.74783478760572442</c:v>
                </c:pt>
                <c:pt idx="20">
                  <c:v>0.83438767055270069</c:v>
                </c:pt>
                <c:pt idx="21">
                  <c:v>0.92595717095781005</c:v>
                </c:pt>
                <c:pt idx="22">
                  <c:v>1.0225614159018011</c:v>
                </c:pt>
                <c:pt idx="23">
                  <c:v>1.124215904170133</c:v>
                </c:pt>
                <c:pt idx="24">
                  <c:v>1.2309355377955737</c:v>
                </c:pt>
                <c:pt idx="25">
                  <c:v>1.3427346545055738</c:v>
                </c:pt>
                <c:pt idx="26">
                  <c:v>1.4596270557655866</c:v>
                </c:pt>
                <c:pt idx="27">
                  <c:v>1.5816260311535844</c:v>
                </c:pt>
                <c:pt idx="28">
                  <c:v>1.7087443796551662</c:v>
                </c:pt>
                <c:pt idx="29">
                  <c:v>1.8409944283562258</c:v>
                </c:pt>
                <c:pt idx="30">
                  <c:v>1.9783880489225529</c:v>
                </c:pt>
                <c:pt idx="31">
                  <c:v>2.1209366721867893</c:v>
                </c:pt>
                <c:pt idx="32">
                  <c:v>2.268651301108386</c:v>
                </c:pt>
                <c:pt idx="33">
                  <c:v>2.4215425223283216</c:v>
                </c:pt>
                <c:pt idx="34">
                  <c:v>2.5796205165048827</c:v>
                </c:pt>
                <c:pt idx="35">
                  <c:v>2.7428950675879813</c:v>
                </c:pt>
                <c:pt idx="36">
                  <c:v>2.911375571165832</c:v>
                </c:pt>
                <c:pt idx="37">
                  <c:v>3.0850710419983365</c:v>
                </c:pt>
                <c:pt idx="38">
                  <c:v>3.2639901208353508</c:v>
                </c:pt>
                <c:pt idx="39">
                  <c:v>3.4481410806045165</c:v>
                </c:pt>
                <c:pt idx="40">
                  <c:v>3.6375318320420198</c:v>
                </c:pt>
                <c:pt idx="41">
                  <c:v>3.8321682116587743</c:v>
                </c:pt>
                <c:pt idx="42">
                  <c:v>4.0320522578718636</c:v>
                </c:pt>
                <c:pt idx="43">
                  <c:v>4.2371839183519837</c:v>
                </c:pt>
                <c:pt idx="44">
                  <c:v>4.4475627691578525</c:v>
                </c:pt>
                <c:pt idx="45">
                  <c:v>4.6631880198498337</c:v>
                </c:pt>
                <c:pt idx="46">
                  <c:v>4.8840585183010878</c:v>
                </c:pt>
                <c:pt idx="47">
                  <c:v>5.1101727552397049</c:v>
                </c:pt>
                <c:pt idx="48">
                  <c:v>5.3415288685514755</c:v>
                </c:pt>
                <c:pt idx="49">
                  <c:v>5.5781246473696706</c:v>
                </c:pt>
                <c:pt idx="50">
                  <c:v>5.8199575359753197</c:v>
                </c:pt>
                <c:pt idx="51">
                  <c:v>6.0670246375289691</c:v>
                </c:pt>
                <c:pt idx="52">
                  <c:v>6.3193227176527031</c:v>
                </c:pt>
                <c:pt idx="53">
                  <c:v>6.5768482078792614</c:v>
                </c:pt>
                <c:pt idx="54">
                  <c:v>6.839597208983399</c:v>
                </c:pt>
                <c:pt idx="55">
                  <c:v>7.1075654942090969</c:v>
                </c:pt>
                <c:pt idx="56">
                  <c:v>7.3807485124049075</c:v>
                </c:pt>
                <c:pt idx="57">
                  <c:v>7.6591413910785207</c:v>
                </c:pt>
                <c:pt idx="58">
                  <c:v>7.9427389393805647</c:v>
                </c:pt>
                <c:pt idx="59">
                  <c:v>8.2315356510267179</c:v>
                </c:pt>
                <c:pt idx="60">
                  <c:v>8.5255257071663415</c:v>
                </c:pt>
                <c:pt idx="61">
                  <c:v>8.8247029792050782</c:v>
                </c:pt>
                <c:pt idx="62">
                  <c:v>9.1290610315881882</c:v>
                </c:pt>
                <c:pt idx="63">
                  <c:v>9.4385931245507475</c:v>
                </c:pt>
                <c:pt idx="64">
                  <c:v>9.7532922168402845</c:v>
                </c:pt>
                <c:pt idx="65">
                  <c:v>10.073150968416922</c:v>
                </c:pt>
                <c:pt idx="66">
                  <c:v>10.398161743135617</c:v>
                </c:pt>
                <c:pt idx="67">
                  <c:v>10.728316611414693</c:v>
                </c:pt>
                <c:pt idx="68">
                  <c:v>11.063607352894435</c:v>
                </c:pt>
                <c:pt idx="69">
                  <c:v>11.404025459089219</c:v>
                </c:pt>
                <c:pt idx="70">
                  <c:v>11.749562136036275</c:v>
                </c:pt>
                <c:pt idx="71">
                  <c:v>12.100208306943928</c:v>
                </c:pt>
                <c:pt idx="72">
                  <c:v>12.455954614841872</c:v>
                </c:pt>
                <c:pt idx="73">
                  <c:v>12.816791425235785</c:v>
                </c:pt>
                <c:pt idx="74">
                  <c:v>13.182708828768373</c:v>
                </c:pt>
                <c:pt idx="75">
                  <c:v>13.553696643888715</c:v>
                </c:pt>
                <c:pt idx="76">
                  <c:v>13.929744419531579</c:v>
                </c:pt>
                <c:pt idx="77">
                  <c:v>14.310841437808209</c:v>
                </c:pt>
                <c:pt idx="78">
                  <c:v>14.696976716709926</c:v>
                </c:pt>
                <c:pt idx="79">
                  <c:v>15.088139012825696</c:v>
                </c:pt>
                <c:pt idx="80">
                  <c:v>15.484316824074714</c:v>
                </c:pt>
                <c:pt idx="81">
                  <c:v>15.885496544211476</c:v>
                </c:pt>
                <c:pt idx="82">
                  <c:v>16.291660611273986</c:v>
                </c:pt>
                <c:pt idx="83">
                  <c:v>16.702789354266748</c:v>
                </c:pt>
                <c:pt idx="84">
                  <c:v>17.118862846597189</c:v>
                </c:pt>
                <c:pt idx="85">
                  <c:v>17.53986091021385</c:v>
                </c:pt>
                <c:pt idx="86">
                  <c:v>17.965763119753991</c:v>
                </c:pt>
                <c:pt idx="87">
                  <c:v>18.396548806700626</c:v>
                </c:pt>
                <c:pt idx="88">
                  <c:v>18.832197063548932</c:v>
                </c:pt>
                <c:pt idx="89">
                  <c:v>19.272686747981805</c:v>
                </c:pt>
                <c:pt idx="90">
                  <c:v>19.717996487054343</c:v>
                </c:pt>
                <c:pt idx="91">
                  <c:v>20.168103854130806</c:v>
                </c:pt>
                <c:pt idx="92">
                  <c:v>20.622984543732301</c:v>
                </c:pt>
                <c:pt idx="93">
                  <c:v>21.082613202213533</c:v>
                </c:pt>
                <c:pt idx="94">
                  <c:v>21.546964260840841</c:v>
                </c:pt>
                <c:pt idx="95">
                  <c:v>22.016011940605296</c:v>
                </c:pt>
                <c:pt idx="96">
                  <c:v>22.489730257035799</c:v>
                </c:pt>
                <c:pt idx="97">
                  <c:v>22.968093025011271</c:v>
                </c:pt>
                <c:pt idx="98">
                  <c:v>23.451073863571096</c:v>
                </c:pt>
                <c:pt idx="99">
                  <c:v>23.938646200722843</c:v>
                </c:pt>
                <c:pt idx="100">
                  <c:v>24.430783278246317</c:v>
                </c:pt>
                <c:pt idx="101">
                  <c:v>24.927458022504862</c:v>
                </c:pt>
                <c:pt idx="102">
                  <c:v>25.42864291501029</c:v>
                </c:pt>
                <c:pt idx="103">
                  <c:v>25.934310131253774</c:v>
                </c:pt>
                <c:pt idx="104">
                  <c:v>26.444431679815864</c:v>
                </c:pt>
                <c:pt idx="105">
                  <c:v>26.958979407228618</c:v>
                </c:pt>
                <c:pt idx="106">
                  <c:v>27.47792500282652</c:v>
                </c:pt>
                <c:pt idx="107">
                  <c:v>28.001240003585067</c:v>
                </c:pt>
                <c:pt idx="108">
                  <c:v>28.528895798945847</c:v>
                </c:pt>
                <c:pt idx="109">
                  <c:v>29.060863635626962</c:v>
                </c:pt>
                <c:pt idx="110">
                  <c:v>29.597114622417632</c:v>
                </c:pt>
                <c:pt idx="111">
                  <c:v>30.137621296540289</c:v>
                </c:pt>
                <c:pt idx="112">
                  <c:v>30.682359191709651</c:v>
                </c:pt>
                <c:pt idx="113">
                  <c:v>31.231305278618674</c:v>
                </c:pt>
                <c:pt idx="114">
                  <c:v>31.784436403196107</c:v>
                </c:pt>
                <c:pt idx="115">
                  <c:v>32.341729290325965</c:v>
                </c:pt>
                <c:pt idx="116">
                  <c:v>32.90316054755823</c:v>
                </c:pt>
                <c:pt idx="117">
                  <c:v>33.468706668809915</c:v>
                </c:pt>
                <c:pt idx="118">
                  <c:v>34.038344038055627</c:v>
                </c:pt>
                <c:pt idx="119">
                  <c:v>34.612048933006676</c:v>
                </c:pt>
                <c:pt idx="120">
                  <c:v>35.18979752877798</c:v>
                </c:pt>
                <c:pt idx="121">
                  <c:v>35.771563280358784</c:v>
                </c:pt>
                <c:pt idx="122">
                  <c:v>36.357314303799541</c:v>
                </c:pt>
                <c:pt idx="123">
                  <c:v>36.947016008577293</c:v>
                </c:pt>
                <c:pt idx="124">
                  <c:v>37.540633732009645</c:v>
                </c:pt>
                <c:pt idx="125">
                  <c:v>38.138132744422542</c:v>
                </c:pt>
                <c:pt idx="126">
                  <c:v>38.739478254273273</c:v>
                </c:pt>
                <c:pt idx="127">
                  <c:v>39.344635413227536</c:v>
                </c:pt>
                <c:pt idx="128">
                  <c:v>39.953569321189391</c:v>
                </c:pt>
                <c:pt idx="129">
                  <c:v>40.566245031283039</c:v>
                </c:pt>
                <c:pt idx="130">
                  <c:v>41.182627554785299</c:v>
                </c:pt>
                <c:pt idx="131">
                  <c:v>41.802681171722853</c:v>
                </c:pt>
                <c:pt idx="132">
                  <c:v>42.426368741569732</c:v>
                </c:pt>
                <c:pt idx="133">
                  <c:v>43.053652405215693</c:v>
                </c:pt>
                <c:pt idx="134">
                  <c:v>43.684494286934388</c:v>
                </c:pt>
                <c:pt idx="135">
                  <c:v>44.318856499458924</c:v>
                </c:pt>
                <c:pt idx="136">
                  <c:v>44.956701148993297</c:v>
                </c:pt>
                <c:pt idx="137">
                  <c:v>45.597990340158645</c:v>
                </c:pt>
                <c:pt idx="138">
                  <c:v>46.242686180873598</c:v>
                </c:pt>
                <c:pt idx="139">
                  <c:v>46.890750787167761</c:v>
                </c:pt>
                <c:pt idx="140">
                  <c:v>47.542146287927679</c:v>
                </c:pt>
                <c:pt idx="141">
                  <c:v>48.196826433550257</c:v>
                </c:pt>
                <c:pt idx="142">
                  <c:v>48.854728212407373</c:v>
                </c:pt>
                <c:pt idx="143">
                  <c:v>49.51578029773745</c:v>
                </c:pt>
                <c:pt idx="144">
                  <c:v>50.179911489240965</c:v>
                </c:pt>
                <c:pt idx="145">
                  <c:v>50.8470507227062</c:v>
                </c:pt>
                <c:pt idx="146">
                  <c:v>51.517127079401853</c:v>
                </c:pt>
                <c:pt idx="147">
                  <c:v>52.190069795235814</c:v>
                </c:pt>
                <c:pt idx="148">
                  <c:v>52.865808269679519</c:v>
                </c:pt>
                <c:pt idx="149">
                  <c:v>53.544272074457602</c:v>
                </c:pt>
                <c:pt idx="150">
                  <c:v>54.225390962002649</c:v>
                </c:pt>
                <c:pt idx="151">
                  <c:v>54.909094873674988</c:v>
                </c:pt>
                <c:pt idx="152">
                  <c:v>55.595313947747783</c:v>
                </c:pt>
                <c:pt idx="153">
                  <c:v>56.283978527157657</c:v>
                </c:pt>
                <c:pt idx="154">
                  <c:v>56.975019167021401</c:v>
                </c:pt>
                <c:pt idx="155">
                  <c:v>57.668366641919306</c:v>
                </c:pt>
                <c:pt idx="156">
                  <c:v>58.363911563951156</c:v>
                </c:pt>
                <c:pt idx="157">
                  <c:v>59.061464105107099</c:v>
                </c:pt>
                <c:pt idx="158">
                  <c:v>59.760794733286325</c:v>
                </c:pt>
                <c:pt idx="159">
                  <c:v>60.46167486407078</c:v>
                </c:pt>
                <c:pt idx="160">
                  <c:v>61.163876906868687</c:v>
                </c:pt>
                <c:pt idx="161">
                  <c:v>61.867122744172434</c:v>
                </c:pt>
                <c:pt idx="162">
                  <c:v>62.571032428319249</c:v>
                </c:pt>
                <c:pt idx="163">
                  <c:v>63.275181290622172</c:v>
                </c:pt>
                <c:pt idx="164">
                  <c:v>63.97915685006523</c:v>
                </c:pt>
                <c:pt idx="165">
                  <c:v>64.682603325153636</c:v>
                </c:pt>
                <c:pt idx="166">
                  <c:v>65.385265864451753</c:v>
                </c:pt>
                <c:pt idx="167">
                  <c:v>66.08690302845865</c:v>
                </c:pt>
                <c:pt idx="168">
                  <c:v>66.787226951555709</c:v>
                </c:pt>
                <c:pt idx="169">
                  <c:v>67.485863618948443</c:v>
                </c:pt>
                <c:pt idx="170">
                  <c:v>68.182340706545176</c:v>
                </c:pt>
                <c:pt idx="171">
                  <c:v>68.876334281040059</c:v>
                </c:pt>
                <c:pt idx="172">
                  <c:v>69.56777760308151</c:v>
                </c:pt>
                <c:pt idx="173">
                  <c:v>70.256690960525759</c:v>
                </c:pt>
                <c:pt idx="174">
                  <c:v>70.943094399301444</c:v>
                </c:pt>
                <c:pt idx="175">
                  <c:v>71.627007727271376</c:v>
                </c:pt>
                <c:pt idx="176">
                  <c:v>72.308450518017224</c:v>
                </c:pt>
                <c:pt idx="177">
                  <c:v>72.987442114548912</c:v>
                </c:pt>
                <c:pt idx="178">
                  <c:v>73.664001632940597</c:v>
                </c:pt>
                <c:pt idx="179">
                  <c:v>74.338147965894933</c:v>
                </c:pt>
                <c:pt idx="180">
                  <c:v>75.009899786237298</c:v>
                </c:pt>
                <c:pt idx="181">
                  <c:v>75.679275550341686</c:v>
                </c:pt>
                <c:pt idx="182">
                  <c:v>76.346293501489839</c:v>
                </c:pt>
                <c:pt idx="183">
                  <c:v>77.01097167316513</c:v>
                </c:pt>
                <c:pt idx="184">
                  <c:v>77.673327892282828</c:v>
                </c:pt>
                <c:pt idx="185">
                  <c:v>78.333379782358108</c:v>
                </c:pt>
                <c:pt idx="186">
                  <c:v>78.991144766613289</c:v>
                </c:pt>
                <c:pt idx="187">
                  <c:v>79.646640071025743</c:v>
                </c:pt>
                <c:pt idx="188">
                  <c:v>80.299882727317751</c:v>
                </c:pt>
                <c:pt idx="189">
                  <c:v>80.950889575889676</c:v>
                </c:pt>
                <c:pt idx="190">
                  <c:v>81.599677268697761</c:v>
                </c:pt>
                <c:pt idx="191">
                  <c:v>82.246262272077757</c:v>
                </c:pt>
                <c:pt idx="192">
                  <c:v>82.890660869515614</c:v>
                </c:pt>
                <c:pt idx="193">
                  <c:v>83.53288916436648</c:v>
                </c:pt>
                <c:pt idx="194">
                  <c:v>84.172963082523097</c:v>
                </c:pt>
                <c:pt idx="195">
                  <c:v>84.810898375034782</c:v>
                </c:pt>
                <c:pt idx="196">
                  <c:v>85.446710620677976</c:v>
                </c:pt>
                <c:pt idx="197">
                  <c:v>86.080415228479637</c:v>
                </c:pt>
                <c:pt idx="198">
                  <c:v>86.712027440194277</c:v>
                </c:pt>
                <c:pt idx="199">
                  <c:v>87.341562332735876</c:v>
                </c:pt>
                <c:pt idx="200">
                  <c:v>87.969034820565511</c:v>
                </c:pt>
                <c:pt idx="201">
                  <c:v>94.131469113873678</c:v>
                </c:pt>
                <c:pt idx="202">
                  <c:v>100.09699985361267</c:v>
                </c:pt>
                <c:pt idx="203">
                  <c:v>105.87915482120538</c:v>
                </c:pt>
                <c:pt idx="204">
                  <c:v>111.49010352572378</c:v>
                </c:pt>
                <c:pt idx="205">
                  <c:v>116.94083562577717</c:v>
                </c:pt>
                <c:pt idx="206">
                  <c:v>122.24131073361198</c:v>
                </c:pt>
                <c:pt idx="207">
                  <c:v>127.40058497406027</c:v>
                </c:pt>
                <c:pt idx="208">
                  <c:v>132.42691852398119</c:v>
                </c:pt>
                <c:pt idx="209">
                  <c:v>137.32786748355832</c:v>
                </c:pt>
                <c:pt idx="210">
                  <c:v>142.11036275815687</c:v>
                </c:pt>
                <c:pt idx="211">
                  <c:v>146.78077810739214</c:v>
                </c:pt>
                <c:pt idx="212">
                  <c:v>151.34498910958635</c:v>
                </c:pt>
                <c:pt idx="213">
                  <c:v>155.80842446774292</c:v>
                </c:pt>
                <c:pt idx="214">
                  <c:v>160.17611082743878</c:v>
                </c:pt>
                <c:pt idx="215">
                  <c:v>164.45271207259853</c:v>
                </c:pt>
                <c:pt idx="216">
                  <c:v>168.64256390064438</c:v>
                </c:pt>
                <c:pt idx="217">
                  <c:v>172.74970434540438</c:v>
                </c:pt>
                <c:pt idx="218">
                  <c:v>176.77790080782037</c:v>
                </c:pt>
                <c:pt idx="219">
                  <c:v>180.73067406584107</c:v>
                </c:pt>
                <c:pt idx="220">
                  <c:v>184.61131966197144</c:v>
                </c:pt>
                <c:pt idx="221">
                  <c:v>188.42292700668892</c:v>
                </c:pt>
                <c:pt idx="222">
                  <c:v>192.16839648590729</c:v>
                </c:pt>
                <c:pt idx="223">
                  <c:v>195.85045481894988</c:v>
                </c:pt>
                <c:pt idx="224">
                  <c:v>199.47166887856042</c:v>
                </c:pt>
                <c:pt idx="225">
                  <c:v>203.0344581551106</c:v>
                </c:pt>
                <c:pt idx="226">
                  <c:v>206.54110602237984</c:v>
                </c:pt>
                <c:pt idx="227">
                  <c:v>209.99376994129088</c:v>
                </c:pt>
                <c:pt idx="228">
                  <c:v>213.39449072014335</c:v>
                </c:pt>
                <c:pt idx="229">
                  <c:v>216.74520093467331</c:v>
                </c:pt>
                <c:pt idx="230">
                  <c:v>220.04773259825026</c:v>
                </c:pt>
                <c:pt idx="231">
                  <c:v>223.3038241613537</c:v>
                </c:pt>
                <c:pt idx="232">
                  <c:v>226.51512690985751</c:v>
                </c:pt>
                <c:pt idx="233">
                  <c:v>229.68321082335319</c:v>
                </c:pt>
                <c:pt idx="234">
                  <c:v>232.8095699475609</c:v>
                </c:pt>
                <c:pt idx="235">
                  <c:v>235.89562732864565</c:v>
                </c:pt>
                <c:pt idx="236">
                  <c:v>238.94273955183397</c:v>
                </c:pt>
                <c:pt idx="237">
                  <c:v>241.95220092199824</c:v>
                </c:pt>
                <c:pt idx="238">
                  <c:v>244.92524731974211</c:v>
                </c:pt>
                <c:pt idx="239">
                  <c:v>247.86305976289916</c:v>
                </c:pt>
                <c:pt idx="240">
                  <c:v>250.7667677001763</c:v>
                </c:pt>
                <c:pt idx="241">
                  <c:v>253.63745206087535</c:v>
                </c:pt>
                <c:pt idx="242">
                  <c:v>256.47614808215775</c:v>
                </c:pt>
                <c:pt idx="243">
                  <c:v>259.28384793313762</c:v>
                </c:pt>
                <c:pt idx="244">
                  <c:v>262.06150315315733</c:v>
                </c:pt>
                <c:pt idx="245">
                  <c:v>264.81002691988806</c:v>
                </c:pt>
                <c:pt idx="246">
                  <c:v>267.5302961613761</c:v>
                </c:pt>
                <c:pt idx="247">
                  <c:v>270.2231535248016</c:v>
                </c:pt>
                <c:pt idx="248">
                  <c:v>272.88940921350894</c:v>
                </c:pt>
                <c:pt idx="249">
                  <c:v>275.52984270278915</c:v>
                </c:pt>
                <c:pt idx="250">
                  <c:v>278.14520434392989</c:v>
                </c:pt>
                <c:pt idx="251">
                  <c:v>280.73621686518419</c:v>
                </c:pt>
                <c:pt idx="252">
                  <c:v>283.30357677753312</c:v>
                </c:pt>
                <c:pt idx="253">
                  <c:v>285.84795569241976</c:v>
                </c:pt>
                <c:pt idx="254">
                  <c:v>288.37000155800507</c:v>
                </c:pt>
                <c:pt idx="255">
                  <c:v>290.8703398199296</c:v>
                </c:pt>
                <c:pt idx="256">
                  <c:v>293.34957451205469</c:v>
                </c:pt>
                <c:pt idx="257">
                  <c:v>295.80828928219512</c:v>
                </c:pt>
                <c:pt idx="258">
                  <c:v>298.24704835743728</c:v>
                </c:pt>
                <c:pt idx="259">
                  <c:v>300.66639745325864</c:v>
                </c:pt>
                <c:pt idx="260">
                  <c:v>303.06686463031986</c:v>
                </c:pt>
                <c:pt idx="261">
                  <c:v>305.44896110248948</c:v>
                </c:pt>
                <c:pt idx="262">
                  <c:v>307.81318199937635</c:v>
                </c:pt>
                <c:pt idx="263">
                  <c:v>310.16000708638683</c:v>
                </c:pt>
                <c:pt idx="264">
                  <c:v>312.48990144508673</c:v>
                </c:pt>
                <c:pt idx="265">
                  <c:v>314.80331611643368</c:v>
                </c:pt>
                <c:pt idx="266">
                  <c:v>317.10068870924687</c:v>
                </c:pt>
                <c:pt idx="267">
                  <c:v>319.38244397610202</c:v>
                </c:pt>
                <c:pt idx="268">
                  <c:v>321.64899435867284</c:v>
                </c:pt>
                <c:pt idx="269">
                  <c:v>323.90074050438864</c:v>
                </c:pt>
                <c:pt idx="270">
                  <c:v>326.13807175613834</c:v>
                </c:pt>
                <c:pt idx="271">
                  <c:v>328.3613666166213</c:v>
                </c:pt>
                <c:pt idx="272">
                  <c:v>330.57099318882837</c:v>
                </c:pt>
                <c:pt idx="273">
                  <c:v>332.76730959402528</c:v>
                </c:pt>
                <c:pt idx="274">
                  <c:v>334.95066436850982</c:v>
                </c:pt>
                <c:pt idx="275">
                  <c:v>337.12139684032059</c:v>
                </c:pt>
                <c:pt idx="276">
                  <c:v>339.27983748698631</c:v>
                </c:pt>
                <c:pt idx="277">
                  <c:v>341.42630827532508</c:v>
                </c:pt>
                <c:pt idx="278">
                  <c:v>343.56112298422494</c:v>
                </c:pt>
                <c:pt idx="279">
                  <c:v>345.68458751126798</c:v>
                </c:pt>
                <c:pt idx="280">
                  <c:v>347.79700016399153</c:v>
                </c:pt>
                <c:pt idx="281">
                  <c:v>349.89865193651843</c:v>
                </c:pt>
                <c:pt idx="282">
                  <c:v>351.98982677222801</c:v>
                </c:pt>
                <c:pt idx="283">
                  <c:v>354.07080181308265</c:v>
                </c:pt>
                <c:pt idx="284">
                  <c:v>356.14184763617146</c:v>
                </c:pt>
                <c:pt idx="285">
                  <c:v>358.20322847798013</c:v>
                </c:pt>
                <c:pt idx="286">
                  <c:v>360.25520244684617</c:v>
                </c:pt>
                <c:pt idx="287">
                  <c:v>362.29802172400991</c:v>
                </c:pt>
                <c:pt idx="288">
                  <c:v>364.33193275362447</c:v>
                </c:pt>
                <c:pt idx="289">
                  <c:v>366.35717642204082</c:v>
                </c:pt>
                <c:pt idx="290">
                  <c:v>368.37398822663766</c:v>
                </c:pt>
                <c:pt idx="291">
                  <c:v>370.38259843441944</c:v>
                </c:pt>
                <c:pt idx="292">
                  <c:v>372.38323223055903</c:v>
                </c:pt>
                <c:pt idx="293">
                  <c:v>374.37610985701446</c:v>
                </c:pt>
                <c:pt idx="294">
                  <c:v>376.36144674129974</c:v>
                </c:pt>
                <c:pt idx="295">
                  <c:v>378.3394536154413</c:v>
                </c:pt>
                <c:pt idx="296">
                  <c:v>380.31033662509816</c:v>
                </c:pt>
                <c:pt idx="297">
                  <c:v>382.27429742877166</c:v>
                </c:pt>
                <c:pt idx="298">
                  <c:v>384.23153328697259</c:v>
                </c:pt>
                <c:pt idx="299">
                  <c:v>386.18223714115618</c:v>
                </c:pt>
                <c:pt idx="300">
                  <c:v>388.12659768217196</c:v>
                </c:pt>
                <c:pt idx="301">
                  <c:v>390.06479940791019</c:v>
                </c:pt>
                <c:pt idx="302">
                  <c:v>391.99702266975908</c:v>
                </c:pt>
                <c:pt idx="303">
                  <c:v>393.92344370741375</c:v>
                </c:pt>
                <c:pt idx="304">
                  <c:v>395.84423467150526</c:v>
                </c:pt>
                <c:pt idx="305">
                  <c:v>397.75956363344039</c:v>
                </c:pt>
                <c:pt idx="306">
                  <c:v>399.66959458176689</c:v>
                </c:pt>
                <c:pt idx="307">
                  <c:v>401.5744874043034</c:v>
                </c:pt>
                <c:pt idx="308">
                  <c:v>403.47439785520089</c:v>
                </c:pt>
                <c:pt idx="309">
                  <c:v>405.36947750604014</c:v>
                </c:pt>
                <c:pt idx="310">
                  <c:v>407.25987368001785</c:v>
                </c:pt>
                <c:pt idx="311">
                  <c:v>409.14572936824436</c:v>
                </c:pt>
                <c:pt idx="312">
                  <c:v>411.0271831271744</c:v>
                </c:pt>
                <c:pt idx="313">
                  <c:v>412.90436895623037</c:v>
                </c:pt>
                <c:pt idx="314">
                  <c:v>414.77741615477311</c:v>
                </c:pt>
                <c:pt idx="315">
                  <c:v>416.64644915773795</c:v>
                </c:pt>
                <c:pt idx="316">
                  <c:v>418.51158734951207</c:v>
                </c:pt>
                <c:pt idx="317">
                  <c:v>420.37294485599705</c:v>
                </c:pt>
                <c:pt idx="318">
                  <c:v>422.23063031530461</c:v>
                </c:pt>
                <c:pt idx="319">
                  <c:v>424.08474662819202</c:v>
                </c:pt>
                <c:pt idx="320">
                  <c:v>425.93539069017316</c:v>
                </c:pt>
                <c:pt idx="321">
                  <c:v>427.78265310824327</c:v>
                </c:pt>
                <c:pt idx="322">
                  <c:v>429.626617906322</c:v>
                </c:pt>
                <c:pt idx="323">
                  <c:v>431.46736222480814</c:v>
                </c:pt>
                <c:pt idx="324">
                  <c:v>433.30495602099182</c:v>
                </c:pt>
                <c:pt idx="325">
                  <c:v>435.13946177837789</c:v>
                </c:pt>
                <c:pt idx="326">
                  <c:v>436.97093423411121</c:v>
                </c:pt>
                <c:pt idx="327">
                  <c:v>438.79942013449875</c:v>
                </c:pt>
                <c:pt idx="328">
                  <c:v>440.62495802893528</c:v>
                </c:pt>
                <c:pt idx="329">
                  <c:v>442.44757811221422</c:v>
                </c:pt>
                <c:pt idx="330">
                  <c:v>444.26730212415373</c:v>
                </c:pt>
                <c:pt idx="331">
                  <c:v>446.08414331368328</c:v>
                </c:pt>
                <c:pt idx="332">
                  <c:v>447.89810647210584</c:v>
                </c:pt>
                <c:pt idx="333">
                  <c:v>449.70918803736942</c:v>
                </c:pt>
                <c:pt idx="334">
                  <c:v>451.51737626811035</c:v>
                </c:pt>
                <c:pt idx="335">
                  <c:v>453.32265148327213</c:v>
                </c:pt>
                <c:pt idx="336">
                  <c:v>455.12498636053505</c:v>
                </c:pt>
                <c:pt idx="337">
                  <c:v>456.92434628483267</c:v>
                </c:pt>
                <c:pt idx="338">
                  <c:v>458.72068973699908</c:v>
                </c:pt>
                <c:pt idx="339">
                  <c:v>460.51396871211028</c:v>
                </c:pt>
                <c:pt idx="340">
                  <c:v>462.30412915727635</c:v>
                </c:pt>
                <c:pt idx="341">
                  <c:v>464.09111141937939</c:v>
                </c:pt>
                <c:pt idx="342">
                  <c:v>465.87485069436917</c:v>
                </c:pt>
                <c:pt idx="343">
                  <c:v>467.65527747105932</c:v>
                </c:pt>
                <c:pt idx="344">
                  <c:v>469.43231796376654</c:v>
                </c:pt>
                <c:pt idx="345">
                  <c:v>471.20589452949378</c:v>
                </c:pt>
                <c:pt idx="346">
                  <c:v>472.97592606659549</c:v>
                </c:pt>
                <c:pt idx="347">
                  <c:v>474.74232839293791</c:v>
                </c:pt>
                <c:pt idx="348">
                  <c:v>476.50501460245903</c:v>
                </c:pt>
                <c:pt idx="349">
                  <c:v>478.26389539974764</c:v>
                </c:pt>
                <c:pt idx="350">
                  <c:v>480.01887941280705</c:v>
                </c:pt>
                <c:pt idx="351">
                  <c:v>481.76987348457243</c:v>
                </c:pt>
                <c:pt idx="352">
                  <c:v>483.51678294403166</c:v>
                </c:pt>
                <c:pt idx="353">
                  <c:v>485.2595118579822</c:v>
                </c:pt>
                <c:pt idx="354">
                  <c:v>486.9979632645626</c:v>
                </c:pt>
                <c:pt idx="355">
                  <c:v>488.73203938974314</c:v>
                </c:pt>
                <c:pt idx="356">
                  <c:v>490.46164184796527</c:v>
                </c:pt>
                <c:pt idx="357">
                  <c:v>492.18667182809082</c:v>
                </c:pt>
                <c:pt idx="358">
                  <c:v>493.90703026577512</c:v>
                </c:pt>
                <c:pt idx="359">
                  <c:v>495.62261800331697</c:v>
                </c:pt>
                <c:pt idx="360">
                  <c:v>497.3333359379692</c:v>
                </c:pt>
                <c:pt idx="361">
                  <c:v>499.03908515962206</c:v>
                </c:pt>
                <c:pt idx="362">
                  <c:v>500.73976707869951</c:v>
                </c:pt>
                <c:pt idx="363">
                  <c:v>502.43528354503752</c:v>
                </c:pt>
                <c:pt idx="364">
                  <c:v>504.12553695844656</c:v>
                </c:pt>
                <c:pt idx="365">
                  <c:v>505.81043037159719</c:v>
                </c:pt>
                <c:pt idx="366">
                  <c:v>507.48986758580787</c:v>
                </c:pt>
                <c:pt idx="367">
                  <c:v>509.16375324026086</c:v>
                </c:pt>
                <c:pt idx="368">
                  <c:v>510.83199289512152</c:v>
                </c:pt>
                <c:pt idx="369">
                  <c:v>512.49449310899172</c:v>
                </c:pt>
                <c:pt idx="370">
                  <c:v>514.15116151108612</c:v>
                </c:pt>
                <c:pt idx="371">
                  <c:v>515.80190686848471</c:v>
                </c:pt>
                <c:pt idx="372">
                  <c:v>517.44663914877981</c:v>
                </c:pt>
                <c:pt idx="373">
                  <c:v>519.08526957840684</c:v>
                </c:pt>
                <c:pt idx="374">
                  <c:v>520.7177106969225</c:v>
                </c:pt>
                <c:pt idx="375">
                  <c:v>522.34387640746672</c:v>
                </c:pt>
                <c:pt idx="376">
                  <c:v>523.96368202362783</c:v>
                </c:pt>
                <c:pt idx="377">
                  <c:v>525.57704431290699</c:v>
                </c:pt>
                <c:pt idx="378">
                  <c:v>527.1838815369639</c:v>
                </c:pt>
                <c:pt idx="379">
                  <c:v>528.78411348880934</c:v>
                </c:pt>
                <c:pt idx="380">
                  <c:v>530.37766152709628</c:v>
                </c:pt>
                <c:pt idx="381">
                  <c:v>531.96444860765018</c:v>
                </c:pt>
                <c:pt idx="382">
                  <c:v>533.54439931236777</c:v>
                </c:pt>
                <c:pt idx="383">
                  <c:v>535.11743987560317</c:v>
                </c:pt>
                <c:pt idx="384">
                  <c:v>536.68349820815388</c:v>
                </c:pt>
                <c:pt idx="385">
                  <c:v>538.24250391894941</c:v>
                </c:pt>
                <c:pt idx="386">
                  <c:v>539.79438833453901</c:v>
                </c:pt>
                <c:pt idx="387">
                  <c:v>541.33908451647051</c:v>
                </c:pt>
                <c:pt idx="388">
                  <c:v>542.87652727664374</c:v>
                </c:pt>
                <c:pt idx="389">
                  <c:v>544.40665319072082</c:v>
                </c:pt>
                <c:pt idx="390">
                  <c:v>545.9294006096676</c:v>
                </c:pt>
                <c:pt idx="391">
                  <c:v>547.44470966950053</c:v>
                </c:pt>
                <c:pt idx="392">
                  <c:v>548.95252229930566</c:v>
                </c:pt>
                <c:pt idx="393">
                  <c:v>550.4527822275968</c:v>
                </c:pt>
                <c:pt idx="394">
                  <c:v>551.94543498707526</c:v>
                </c:pt>
                <c:pt idx="395">
                  <c:v>553.43042791785115</c:v>
                </c:pt>
                <c:pt idx="396">
                  <c:v>554.90771016918461</c:v>
                </c:pt>
                <c:pt idx="397">
                  <c:v>556.3772326998029</c:v>
                </c:pt>
                <c:pt idx="398">
                  <c:v>557.83894827684674</c:v>
                </c:pt>
                <c:pt idx="399">
                  <c:v>559.29281147349877</c:v>
                </c:pt>
                <c:pt idx="400">
                  <c:v>560.73877866534508</c:v>
                </c:pt>
                <c:pt idx="401">
                  <c:v>562.17680802551786</c:v>
                </c:pt>
                <c:pt idx="402">
                  <c:v>563.6068595186681</c:v>
                </c:pt>
                <c:pt idx="403">
                  <c:v>565.02889489381505</c:v>
                </c:pt>
                <c:pt idx="404">
                  <c:v>566.44287767611672</c:v>
                </c:pt>
                <c:pt idx="405">
                  <c:v>567.8487731576073</c:v>
                </c:pt>
                <c:pt idx="406">
                  <c:v>569.24654838694335</c:v>
                </c:pt>
                <c:pt idx="407">
                  <c:v>570.6361721582025</c:v>
                </c:pt>
                <c:pt idx="408">
                  <c:v>572.01761499877477</c:v>
                </c:pt>
                <c:pt idx="409">
                  <c:v>573.39084915638807</c:v>
                </c:pt>
                <c:pt idx="410">
                  <c:v>574.75584858530658</c:v>
                </c:pt>
                <c:pt idx="411">
                  <c:v>576.1125889317417</c:v>
                </c:pt>
                <c:pt idx="412">
                  <c:v>577.46104751851306</c:v>
                </c:pt>
                <c:pt idx="413">
                  <c:v>578.80120332899662</c:v>
                </c:pt>
                <c:pt idx="414">
                  <c:v>580.13303699039659</c:v>
                </c:pt>
                <c:pt idx="415">
                  <c:v>581.45653075637688</c:v>
                </c:pt>
                <c:pt idx="416">
                  <c:v>582.77166848908666</c:v>
                </c:pt>
                <c:pt idx="417">
                  <c:v>584.07843564061443</c:v>
                </c:pt>
                <c:pt idx="418">
                  <c:v>585.37681923390392</c:v>
                </c:pt>
                <c:pt idx="419">
                  <c:v>586.66680784316441</c:v>
                </c:pt>
                <c:pt idx="420">
                  <c:v>587.94839157380738</c:v>
                </c:pt>
                <c:pt idx="421">
                  <c:v>589.22156204194141</c:v>
                </c:pt>
                <c:pt idx="422">
                  <c:v>590.48631235345408</c:v>
                </c:pt>
                <c:pt idx="423">
                  <c:v>591.74263708271326</c:v>
                </c:pt>
                <c:pt idx="424">
                  <c:v>592.99053225091393</c:v>
                </c:pt>
                <c:pt idx="425">
                  <c:v>594.22999530410141</c:v>
                </c:pt>
                <c:pt idx="426">
                  <c:v>595.46102509089701</c:v>
                </c:pt>
                <c:pt idx="427">
                  <c:v>596.6836218399535</c:v>
                </c:pt>
                <c:pt idx="428">
                  <c:v>597.89778713716669</c:v>
                </c:pt>
                <c:pt idx="429">
                  <c:v>599.10352390266848</c:v>
                </c:pt>
                <c:pt idx="430">
                  <c:v>600.30083636762618</c:v>
                </c:pt>
                <c:pt idx="431">
                  <c:v>601.48973005087203</c:v>
                </c:pt>
                <c:pt idx="432">
                  <c:v>602.6702117353866</c:v>
                </c:pt>
                <c:pt idx="433">
                  <c:v>603.84228944465792</c:v>
                </c:pt>
                <c:pt idx="434">
                  <c:v>605.00597241893979</c:v>
                </c:pt>
                <c:pt idx="435">
                  <c:v>606.16127109142849</c:v>
                </c:pt>
                <c:pt idx="436">
                  <c:v>607.30819706438047</c:v>
                </c:pt>
                <c:pt idx="437">
                  <c:v>608.44676308518922</c:v>
                </c:pt>
                <c:pt idx="438">
                  <c:v>609.57698302244182</c:v>
                </c:pt>
                <c:pt idx="439">
                  <c:v>610.69887184197285</c:v>
                </c:pt>
                <c:pt idx="440">
                  <c:v>611.81244558293338</c:v>
                </c:pt>
                <c:pt idx="441">
                  <c:v>612.91772133389338</c:v>
                </c:pt>
                <c:pt idx="442">
                  <c:v>614.01471720899281</c:v>
                </c:pt>
                <c:pt idx="443">
                  <c:v>615.10345232415773</c:v>
                </c:pt>
                <c:pt idx="444">
                  <c:v>616.18394677339688</c:v>
                </c:pt>
                <c:pt idx="445">
                  <c:v>617.25622160519299</c:v>
                </c:pt>
                <c:pt idx="446">
                  <c:v>618.32029879900324</c:v>
                </c:pt>
                <c:pt idx="447">
                  <c:v>619.37620124188163</c:v>
                </c:pt>
                <c:pt idx="448">
                  <c:v>620.42395270523639</c:v>
                </c:pt>
                <c:pt idx="449">
                  <c:v>621.46357782173493</c:v>
                </c:pt>
                <c:pt idx="450">
                  <c:v>622.49510206236744</c:v>
                </c:pt>
                <c:pt idx="451">
                  <c:v>623.51855171367981</c:v>
                </c:pt>
                <c:pt idx="452">
                  <c:v>624.53395385518752</c:v>
                </c:pt>
                <c:pt idx="453">
                  <c:v>625.54133633697961</c:v>
                </c:pt>
                <c:pt idx="454">
                  <c:v>626.54072775752149</c:v>
                </c:pt>
                <c:pt idx="455">
                  <c:v>627.53215744166732</c:v>
                </c:pt>
                <c:pt idx="456">
                  <c:v>628.51565541888783</c:v>
                </c:pt>
                <c:pt idx="457">
                  <c:v>629.49125240172384</c:v>
                </c:pt>
                <c:pt idx="458">
                  <c:v>630.458979764471</c:v>
                </c:pt>
                <c:pt idx="459">
                  <c:v>631.41886952210336</c:v>
                </c:pt>
                <c:pt idx="460">
                  <c:v>632.3709543094426</c:v>
                </c:pt>
                <c:pt idx="461">
                  <c:v>633.31526736057742</c:v>
                </c:pt>
                <c:pt idx="462">
                  <c:v>634.25184248854032</c:v>
                </c:pt>
                <c:pt idx="463">
                  <c:v>635.18071406524587</c:v>
                </c:pt>
                <c:pt idx="464">
                  <c:v>636.1019170016948</c:v>
                </c:pt>
                <c:pt idx="465">
                  <c:v>637.01548672844922</c:v>
                </c:pt>
                <c:pt idx="466">
                  <c:v>637.92145917638197</c:v>
                </c:pt>
                <c:pt idx="467">
                  <c:v>638.81987075770371</c:v>
                </c:pt>
                <c:pt idx="468">
                  <c:v>639.71075834727128</c:v>
                </c:pt>
                <c:pt idx="469">
                  <c:v>640.59415926417944</c:v>
                </c:pt>
                <c:pt idx="470">
                  <c:v>641.47011125363929</c:v>
                </c:pt>
                <c:pt idx="471">
                  <c:v>642.33865246914422</c:v>
                </c:pt>
                <c:pt idx="472">
                  <c:v>643.19982145492622</c:v>
                </c:pt>
                <c:pt idx="473">
                  <c:v>644.05365712870366</c:v>
                </c:pt>
                <c:pt idx="474">
                  <c:v>644.90019876472127</c:v>
                </c:pt>
                <c:pt idx="475">
                  <c:v>645.73948597708386</c:v>
                </c:pt>
                <c:pt idx="476">
                  <c:v>646.5715587033842</c:v>
                </c:pt>
                <c:pt idx="477">
                  <c:v>647.39645718862482</c:v>
                </c:pt>
                <c:pt idx="478">
                  <c:v>648.21422196943456</c:v>
                </c:pt>
                <c:pt idx="479">
                  <c:v>649.02489385857939</c:v>
                </c:pt>
                <c:pt idx="480">
                  <c:v>649.82851392976693</c:v>
                </c:pt>
                <c:pt idx="481">
                  <c:v>650.62512350274449</c:v>
                </c:pt>
                <c:pt idx="482">
                  <c:v>651.4147641286894</c:v>
                </c:pt>
                <c:pt idx="483">
                  <c:v>652.19747757589096</c:v>
                </c:pt>
                <c:pt idx="484">
                  <c:v>652.97330581572237</c:v>
                </c:pt>
                <c:pt idx="485">
                  <c:v>653.7422910089017</c:v>
                </c:pt>
                <c:pt idx="486">
                  <c:v>654.50447549204011</c:v>
                </c:pt>
                <c:pt idx="487">
                  <c:v>655.25990176447567</c:v>
                </c:pt>
                <c:pt idx="488">
                  <c:v>656.00861247539046</c:v>
                </c:pt>
                <c:pt idx="489">
                  <c:v>656.7506504112099</c:v>
                </c:pt>
                <c:pt idx="490">
                  <c:v>657.48605848328145</c:v>
                </c:pt>
                <c:pt idx="491">
                  <c:v>658.21487971583008</c:v>
                </c:pt>
                <c:pt idx="492">
                  <c:v>658.93715723418882</c:v>
                </c:pt>
                <c:pt idx="493">
                  <c:v>659.65293425330185</c:v>
                </c:pt>
                <c:pt idx="494">
                  <c:v>660.36225406649669</c:v>
                </c:pt>
                <c:pt idx="495">
                  <c:v>661.06516003452361</c:v>
                </c:pt>
                <c:pt idx="496">
                  <c:v>661.761695574859</c:v>
                </c:pt>
                <c:pt idx="497">
                  <c:v>662.45190415127013</c:v>
                </c:pt>
                <c:pt idx="498">
                  <c:v>663.13582926363767</c:v>
                </c:pt>
                <c:pt idx="499">
                  <c:v>663.81351443803385</c:v>
                </c:pt>
                <c:pt idx="500">
                  <c:v>664.48500321705228</c:v>
                </c:pt>
                <c:pt idx="501">
                  <c:v>665.15033915038657</c:v>
                </c:pt>
                <c:pt idx="502">
                  <c:v>665.80956578565474</c:v>
                </c:pt>
                <c:pt idx="503">
                  <c:v>666.46272665946572</c:v>
                </c:pt>
                <c:pt idx="504">
                  <c:v>667.10986528872502</c:v>
                </c:pt>
                <c:pt idx="505">
                  <c:v>667.75102516217578</c:v>
                </c:pt>
                <c:pt idx="506">
                  <c:v>668.3862497321719</c:v>
                </c:pt>
                <c:pt idx="507">
                  <c:v>669.01558240668032</c:v>
                </c:pt>
                <c:pt idx="508">
                  <c:v>669.6390665415081</c:v>
                </c:pt>
                <c:pt idx="509">
                  <c:v>670.25674543275147</c:v>
                </c:pt>
                <c:pt idx="510">
                  <c:v>670.86866230946316</c:v>
                </c:pt>
                <c:pt idx="511">
                  <c:v>671.47486032653455</c:v>
                </c:pt>
                <c:pt idx="512">
                  <c:v>672.07538255778888</c:v>
                </c:pt>
                <c:pt idx="513">
                  <c:v>672.67027198928236</c:v>
                </c:pt>
                <c:pt idx="514">
                  <c:v>673.2595715128092</c:v>
                </c:pt>
                <c:pt idx="515">
                  <c:v>673.84332391960754</c:v>
                </c:pt>
                <c:pt idx="516">
                  <c:v>674.42157189426223</c:v>
                </c:pt>
                <c:pt idx="517">
                  <c:v>674.99435800880121</c:v>
                </c:pt>
                <c:pt idx="518">
                  <c:v>675.56172471698244</c:v>
                </c:pt>
                <c:pt idx="519">
                  <c:v>676.12371434876638</c:v>
                </c:pt>
                <c:pt idx="520">
                  <c:v>676.68036910497244</c:v>
                </c:pt>
                <c:pt idx="521">
                  <c:v>677.23173105211481</c:v>
                </c:pt>
                <c:pt idx="522">
                  <c:v>677.77784211741402</c:v>
                </c:pt>
                <c:pt idx="523">
                  <c:v>678.31874408398153</c:v>
                </c:pt>
                <c:pt idx="524">
                  <c:v>678.85447858617363</c:v>
                </c:pt>
                <c:pt idx="525">
                  <c:v>679.3850871051111</c:v>
                </c:pt>
                <c:pt idx="526">
                  <c:v>679.91061096436147</c:v>
                </c:pt>
                <c:pt idx="527">
                  <c:v>680.43109132578059</c:v>
                </c:pt>
                <c:pt idx="528">
                  <c:v>680.94656918550959</c:v>
                </c:pt>
                <c:pt idx="529">
                  <c:v>681.45708537012524</c:v>
                </c:pt>
                <c:pt idx="530">
                  <c:v>681.9626805329392</c:v>
                </c:pt>
                <c:pt idx="531">
                  <c:v>682.46339515044349</c:v>
                </c:pt>
                <c:pt idx="532">
                  <c:v>682.95926951889896</c:v>
                </c:pt>
                <c:pt idx="533">
                  <c:v>683.45034375106377</c:v>
                </c:pt>
                <c:pt idx="534">
                  <c:v>683.93665777305841</c:v>
                </c:pt>
                <c:pt idx="535">
                  <c:v>684.41825132136489</c:v>
                </c:pt>
                <c:pt idx="536">
                  <c:v>684.89516393995586</c:v>
                </c:pt>
                <c:pt idx="537">
                  <c:v>685.36743497755185</c:v>
                </c:pt>
                <c:pt idx="538">
                  <c:v>685.83510358500348</c:v>
                </c:pt>
                <c:pt idx="539">
                  <c:v>686.2982087127948</c:v>
                </c:pt>
                <c:pt idx="540">
                  <c:v>686.75678910866634</c:v>
                </c:pt>
                <c:pt idx="541">
                  <c:v>687.21088331535373</c:v>
                </c:pt>
                <c:pt idx="542">
                  <c:v>687.66052966843972</c:v>
                </c:pt>
                <c:pt idx="543">
                  <c:v>688.10576629431716</c:v>
                </c:pt>
                <c:pt idx="544">
                  <c:v>688.54663110825959</c:v>
                </c:pt>
                <c:pt idx="545">
                  <c:v>688.9831618125969</c:v>
                </c:pt>
                <c:pt idx="546">
                  <c:v>689.41539589499394</c:v>
                </c:pt>
                <c:pt idx="547">
                  <c:v>689.84337062682891</c:v>
                </c:pt>
                <c:pt idx="548">
                  <c:v>690.26712306166928</c:v>
                </c:pt>
                <c:pt idx="549">
                  <c:v>690.68669003384286</c:v>
                </c:pt>
                <c:pt idx="550">
                  <c:v>691.10210815710093</c:v>
                </c:pt>
                <c:pt idx="551">
                  <c:v>691.51341382337216</c:v>
                </c:pt>
                <c:pt idx="552">
                  <c:v>691.92064320160398</c:v>
                </c:pt>
                <c:pt idx="553">
                  <c:v>692.32383223668921</c:v>
                </c:pt>
                <c:pt idx="554">
                  <c:v>692.72301664847589</c:v>
                </c:pt>
                <c:pt idx="555">
                  <c:v>693.11823193085854</c:v>
                </c:pt>
                <c:pt idx="556">
                  <c:v>693.50951335094726</c:v>
                </c:pt>
                <c:pt idx="557">
                  <c:v>693.89689594831407</c:v>
                </c:pt>
                <c:pt idx="558">
                  <c:v>694.28041453431331</c:v>
                </c:pt>
                <c:pt idx="559">
                  <c:v>694.66010369147477</c:v>
                </c:pt>
                <c:pt idx="560">
                  <c:v>695.03599777296643</c:v>
                </c:pt>
                <c:pt idx="561">
                  <c:v>695.40813090212623</c:v>
                </c:pt>
                <c:pt idx="562">
                  <c:v>695.77653697205994</c:v>
                </c:pt>
                <c:pt idx="563">
                  <c:v>696.14124964530311</c:v>
                </c:pt>
                <c:pt idx="564">
                  <c:v>696.50230235354616</c:v>
                </c:pt>
                <c:pt idx="565">
                  <c:v>696.85972829741968</c:v>
                </c:pt>
                <c:pt idx="566">
                  <c:v>697.21356044633899</c:v>
                </c:pt>
                <c:pt idx="567">
                  <c:v>697.56383153840545</c:v>
                </c:pt>
                <c:pt idx="568">
                  <c:v>697.91057408036374</c:v>
                </c:pt>
                <c:pt idx="569">
                  <c:v>698.25382034761208</c:v>
                </c:pt>
                <c:pt idx="570">
                  <c:v>698.25382034761208</c:v>
                </c:pt>
                <c:pt idx="571">
                  <c:v>698.25382034761208</c:v>
                </c:pt>
                <c:pt idx="572">
                  <c:v>698.25382034761208</c:v>
                </c:pt>
                <c:pt idx="573">
                  <c:v>698.25382034761208</c:v>
                </c:pt>
                <c:pt idx="574">
                  <c:v>698.25382034761208</c:v>
                </c:pt>
                <c:pt idx="575">
                  <c:v>698.25382034761208</c:v>
                </c:pt>
                <c:pt idx="576">
                  <c:v>698.25382034761208</c:v>
                </c:pt>
                <c:pt idx="577">
                  <c:v>698.25382034761208</c:v>
                </c:pt>
                <c:pt idx="578">
                  <c:v>698.25382034761208</c:v>
                </c:pt>
                <c:pt idx="579">
                  <c:v>698.25382034761208</c:v>
                </c:pt>
                <c:pt idx="580">
                  <c:v>698.25382034761208</c:v>
                </c:pt>
                <c:pt idx="581">
                  <c:v>698.25382034761208</c:v>
                </c:pt>
                <c:pt idx="582">
                  <c:v>698.25382034761208</c:v>
                </c:pt>
                <c:pt idx="583">
                  <c:v>698.25382034761208</c:v>
                </c:pt>
                <c:pt idx="584">
                  <c:v>698.25382034761208</c:v>
                </c:pt>
                <c:pt idx="585">
                  <c:v>698.25382034761208</c:v>
                </c:pt>
                <c:pt idx="586">
                  <c:v>698.25382034761208</c:v>
                </c:pt>
                <c:pt idx="587">
                  <c:v>698.25382034761208</c:v>
                </c:pt>
                <c:pt idx="588">
                  <c:v>698.25382034761208</c:v>
                </c:pt>
                <c:pt idx="589">
                  <c:v>698.25382034761208</c:v>
                </c:pt>
                <c:pt idx="590">
                  <c:v>698.25382034761208</c:v>
                </c:pt>
                <c:pt idx="591">
                  <c:v>698.25382034761208</c:v>
                </c:pt>
                <c:pt idx="592">
                  <c:v>698.25382034761208</c:v>
                </c:pt>
                <c:pt idx="593">
                  <c:v>698.25382034761208</c:v>
                </c:pt>
                <c:pt idx="594">
                  <c:v>698.25382034761208</c:v>
                </c:pt>
                <c:pt idx="595">
                  <c:v>698.25382034761208</c:v>
                </c:pt>
                <c:pt idx="596">
                  <c:v>698.25382034761208</c:v>
                </c:pt>
                <c:pt idx="597">
                  <c:v>698.25382034761208</c:v>
                </c:pt>
                <c:pt idx="598">
                  <c:v>698.25382034761208</c:v>
                </c:pt>
                <c:pt idx="599">
                  <c:v>698.25382034761208</c:v>
                </c:pt>
                <c:pt idx="600">
                  <c:v>698.25382034761208</c:v>
                </c:pt>
                <c:pt idx="601">
                  <c:v>698.25382034761208</c:v>
                </c:pt>
                <c:pt idx="602">
                  <c:v>698.25382034761208</c:v>
                </c:pt>
                <c:pt idx="603">
                  <c:v>698.25382034761208</c:v>
                </c:pt>
                <c:pt idx="604">
                  <c:v>698.25382034761208</c:v>
                </c:pt>
                <c:pt idx="605">
                  <c:v>698.25382034761208</c:v>
                </c:pt>
                <c:pt idx="606">
                  <c:v>698.25382034761208</c:v>
                </c:pt>
                <c:pt idx="607">
                  <c:v>698.25382034761208</c:v>
                </c:pt>
                <c:pt idx="608">
                  <c:v>698.25382034761208</c:v>
                </c:pt>
                <c:pt idx="609">
                  <c:v>698.25382034761208</c:v>
                </c:pt>
                <c:pt idx="610">
                  <c:v>698.25382034761208</c:v>
                </c:pt>
                <c:pt idx="611">
                  <c:v>698.25382034761208</c:v>
                </c:pt>
                <c:pt idx="612">
                  <c:v>698.25382034761208</c:v>
                </c:pt>
                <c:pt idx="613">
                  <c:v>698.25382034761208</c:v>
                </c:pt>
                <c:pt idx="614">
                  <c:v>698.25382034761208</c:v>
                </c:pt>
                <c:pt idx="615">
                  <c:v>698.25382034761208</c:v>
                </c:pt>
                <c:pt idx="616">
                  <c:v>698.25382034761208</c:v>
                </c:pt>
                <c:pt idx="617">
                  <c:v>698.25382034761208</c:v>
                </c:pt>
                <c:pt idx="618">
                  <c:v>698.25382034761208</c:v>
                </c:pt>
                <c:pt idx="619">
                  <c:v>698.25382034761208</c:v>
                </c:pt>
                <c:pt idx="620">
                  <c:v>698.25382034761208</c:v>
                </c:pt>
                <c:pt idx="621">
                  <c:v>698.25382034761208</c:v>
                </c:pt>
                <c:pt idx="622">
                  <c:v>698.25382034761208</c:v>
                </c:pt>
                <c:pt idx="623">
                  <c:v>698.25382034761208</c:v>
                </c:pt>
                <c:pt idx="624">
                  <c:v>698.25382034761208</c:v>
                </c:pt>
                <c:pt idx="625">
                  <c:v>698.25382034761208</c:v>
                </c:pt>
                <c:pt idx="626">
                  <c:v>698.25382034761208</c:v>
                </c:pt>
                <c:pt idx="627">
                  <c:v>698.25382034761208</c:v>
                </c:pt>
                <c:pt idx="628">
                  <c:v>698.25382034761208</c:v>
                </c:pt>
                <c:pt idx="629">
                  <c:v>698.25382034761208</c:v>
                </c:pt>
                <c:pt idx="630">
                  <c:v>698.25382034761208</c:v>
                </c:pt>
                <c:pt idx="631">
                  <c:v>698.25382034761208</c:v>
                </c:pt>
                <c:pt idx="632">
                  <c:v>698.25382034761208</c:v>
                </c:pt>
                <c:pt idx="633">
                  <c:v>698.25382034761208</c:v>
                </c:pt>
                <c:pt idx="634">
                  <c:v>698.25382034761208</c:v>
                </c:pt>
                <c:pt idx="635">
                  <c:v>698.25382034761208</c:v>
                </c:pt>
                <c:pt idx="636">
                  <c:v>698.25382034761208</c:v>
                </c:pt>
                <c:pt idx="637">
                  <c:v>698.25382034761208</c:v>
                </c:pt>
                <c:pt idx="638">
                  <c:v>698.25382034761208</c:v>
                </c:pt>
                <c:pt idx="639">
                  <c:v>698.25382034761208</c:v>
                </c:pt>
                <c:pt idx="640">
                  <c:v>698.25382034761208</c:v>
                </c:pt>
                <c:pt idx="641">
                  <c:v>698.25382034761208</c:v>
                </c:pt>
                <c:pt idx="642">
                  <c:v>698.25382034761208</c:v>
                </c:pt>
                <c:pt idx="643">
                  <c:v>698.25382034761208</c:v>
                </c:pt>
                <c:pt idx="644">
                  <c:v>698.25382034761208</c:v>
                </c:pt>
                <c:pt idx="645">
                  <c:v>698.25382034761208</c:v>
                </c:pt>
                <c:pt idx="646">
                  <c:v>698.25382034761208</c:v>
                </c:pt>
                <c:pt idx="647">
                  <c:v>698.25382034761208</c:v>
                </c:pt>
                <c:pt idx="648">
                  <c:v>698.25382034761208</c:v>
                </c:pt>
                <c:pt idx="649">
                  <c:v>698.25382034761208</c:v>
                </c:pt>
                <c:pt idx="650">
                  <c:v>698.25382034761208</c:v>
                </c:pt>
                <c:pt idx="651">
                  <c:v>698.25382034761208</c:v>
                </c:pt>
                <c:pt idx="652">
                  <c:v>698.25382034761208</c:v>
                </c:pt>
                <c:pt idx="653">
                  <c:v>698.25382034761208</c:v>
                </c:pt>
                <c:pt idx="654">
                  <c:v>698.25382034761208</c:v>
                </c:pt>
                <c:pt idx="655">
                  <c:v>698.25382034761208</c:v>
                </c:pt>
                <c:pt idx="656">
                  <c:v>698.25382034761208</c:v>
                </c:pt>
                <c:pt idx="657">
                  <c:v>698.25382034761208</c:v>
                </c:pt>
                <c:pt idx="658">
                  <c:v>698.25382034761208</c:v>
                </c:pt>
                <c:pt idx="659">
                  <c:v>698.25382034761208</c:v>
                </c:pt>
                <c:pt idx="660">
                  <c:v>698.25382034761208</c:v>
                </c:pt>
                <c:pt idx="661">
                  <c:v>698.25382034761208</c:v>
                </c:pt>
                <c:pt idx="662">
                  <c:v>698.25382034761208</c:v>
                </c:pt>
                <c:pt idx="663">
                  <c:v>698.25382034761208</c:v>
                </c:pt>
                <c:pt idx="664">
                  <c:v>698.25382034761208</c:v>
                </c:pt>
                <c:pt idx="665">
                  <c:v>698.25382034761208</c:v>
                </c:pt>
                <c:pt idx="666">
                  <c:v>698.25382034761208</c:v>
                </c:pt>
                <c:pt idx="667">
                  <c:v>698.25382034761208</c:v>
                </c:pt>
                <c:pt idx="668">
                  <c:v>698.25382034761208</c:v>
                </c:pt>
                <c:pt idx="669">
                  <c:v>698.25382034761208</c:v>
                </c:pt>
                <c:pt idx="670">
                  <c:v>698.25382034761208</c:v>
                </c:pt>
                <c:pt idx="671">
                  <c:v>698.25382034761208</c:v>
                </c:pt>
                <c:pt idx="672">
                  <c:v>698.25382034761208</c:v>
                </c:pt>
                <c:pt idx="673">
                  <c:v>698.25382034761208</c:v>
                </c:pt>
                <c:pt idx="674">
                  <c:v>698.25382034761208</c:v>
                </c:pt>
                <c:pt idx="675">
                  <c:v>698.25382034761208</c:v>
                </c:pt>
                <c:pt idx="676">
                  <c:v>698.25382034761208</c:v>
                </c:pt>
                <c:pt idx="677">
                  <c:v>698.25382034761208</c:v>
                </c:pt>
                <c:pt idx="678">
                  <c:v>698.25382034761208</c:v>
                </c:pt>
                <c:pt idx="679">
                  <c:v>698.25382034761208</c:v>
                </c:pt>
                <c:pt idx="680">
                  <c:v>698.25382034761208</c:v>
                </c:pt>
                <c:pt idx="681">
                  <c:v>698.25382034761208</c:v>
                </c:pt>
                <c:pt idx="682">
                  <c:v>698.25382034761208</c:v>
                </c:pt>
                <c:pt idx="683">
                  <c:v>698.25382034761208</c:v>
                </c:pt>
                <c:pt idx="684">
                  <c:v>698.25382034761208</c:v>
                </c:pt>
                <c:pt idx="685">
                  <c:v>698.25382034761208</c:v>
                </c:pt>
                <c:pt idx="686">
                  <c:v>698.25382034761208</c:v>
                </c:pt>
                <c:pt idx="687">
                  <c:v>698.25382034761208</c:v>
                </c:pt>
                <c:pt idx="688">
                  <c:v>698.25382034761208</c:v>
                </c:pt>
                <c:pt idx="689">
                  <c:v>698.25382034761208</c:v>
                </c:pt>
                <c:pt idx="690">
                  <c:v>698.25382034761208</c:v>
                </c:pt>
                <c:pt idx="691">
                  <c:v>698.25382034761208</c:v>
                </c:pt>
                <c:pt idx="692">
                  <c:v>698.25382034761208</c:v>
                </c:pt>
                <c:pt idx="693">
                  <c:v>698.25382034761208</c:v>
                </c:pt>
                <c:pt idx="694">
                  <c:v>698.25382034761208</c:v>
                </c:pt>
                <c:pt idx="695">
                  <c:v>698.25382034761208</c:v>
                </c:pt>
                <c:pt idx="696">
                  <c:v>698.25382034761208</c:v>
                </c:pt>
                <c:pt idx="697">
                  <c:v>698.25382034761208</c:v>
                </c:pt>
                <c:pt idx="698">
                  <c:v>698.25382034761208</c:v>
                </c:pt>
                <c:pt idx="699">
                  <c:v>698.25382034761208</c:v>
                </c:pt>
                <c:pt idx="700">
                  <c:v>698.25382034761208</c:v>
                </c:pt>
                <c:pt idx="701">
                  <c:v>698.25382034761208</c:v>
                </c:pt>
                <c:pt idx="702">
                  <c:v>698.25382034761208</c:v>
                </c:pt>
                <c:pt idx="703">
                  <c:v>698.25382034761208</c:v>
                </c:pt>
                <c:pt idx="704">
                  <c:v>698.25382034761208</c:v>
                </c:pt>
                <c:pt idx="705">
                  <c:v>698.25382034761208</c:v>
                </c:pt>
                <c:pt idx="706">
                  <c:v>698.25382034761208</c:v>
                </c:pt>
                <c:pt idx="707">
                  <c:v>698.25382034761208</c:v>
                </c:pt>
                <c:pt idx="708">
                  <c:v>698.25382034761208</c:v>
                </c:pt>
                <c:pt idx="709">
                  <c:v>698.25382034761208</c:v>
                </c:pt>
                <c:pt idx="710">
                  <c:v>698.25382034761208</c:v>
                </c:pt>
                <c:pt idx="711">
                  <c:v>698.25382034761208</c:v>
                </c:pt>
                <c:pt idx="712">
                  <c:v>698.25382034761208</c:v>
                </c:pt>
                <c:pt idx="713">
                  <c:v>698.25382034761208</c:v>
                </c:pt>
                <c:pt idx="714">
                  <c:v>698.25382034761208</c:v>
                </c:pt>
                <c:pt idx="715">
                  <c:v>698.25382034761208</c:v>
                </c:pt>
                <c:pt idx="716">
                  <c:v>698.25382034761208</c:v>
                </c:pt>
                <c:pt idx="717">
                  <c:v>698.25382034761208</c:v>
                </c:pt>
                <c:pt idx="718">
                  <c:v>698.25382034761208</c:v>
                </c:pt>
                <c:pt idx="719">
                  <c:v>698.25382034761208</c:v>
                </c:pt>
                <c:pt idx="720">
                  <c:v>698.25382034761208</c:v>
                </c:pt>
                <c:pt idx="721">
                  <c:v>698.25382034761208</c:v>
                </c:pt>
                <c:pt idx="722">
                  <c:v>698.25382034761208</c:v>
                </c:pt>
                <c:pt idx="723">
                  <c:v>698.25382034761208</c:v>
                </c:pt>
                <c:pt idx="724">
                  <c:v>698.25382034761208</c:v>
                </c:pt>
                <c:pt idx="725">
                  <c:v>698.25382034761208</c:v>
                </c:pt>
                <c:pt idx="726">
                  <c:v>698.25382034761208</c:v>
                </c:pt>
                <c:pt idx="727">
                  <c:v>698.25382034761208</c:v>
                </c:pt>
                <c:pt idx="728">
                  <c:v>698.25382034761208</c:v>
                </c:pt>
                <c:pt idx="729">
                  <c:v>698.25382034761208</c:v>
                </c:pt>
                <c:pt idx="730">
                  <c:v>698.25382034761208</c:v>
                </c:pt>
                <c:pt idx="731">
                  <c:v>698.25382034761208</c:v>
                </c:pt>
                <c:pt idx="732">
                  <c:v>698.25382034761208</c:v>
                </c:pt>
                <c:pt idx="733">
                  <c:v>698.25382034761208</c:v>
                </c:pt>
                <c:pt idx="734">
                  <c:v>698.25382034761208</c:v>
                </c:pt>
                <c:pt idx="735">
                  <c:v>698.25382034761208</c:v>
                </c:pt>
                <c:pt idx="736">
                  <c:v>698.25382034761208</c:v>
                </c:pt>
                <c:pt idx="737">
                  <c:v>698.25382034761208</c:v>
                </c:pt>
                <c:pt idx="738">
                  <c:v>698.25382034761208</c:v>
                </c:pt>
                <c:pt idx="739">
                  <c:v>698.25382034761208</c:v>
                </c:pt>
                <c:pt idx="740">
                  <c:v>698.25382034761208</c:v>
                </c:pt>
                <c:pt idx="741">
                  <c:v>698.25382034761208</c:v>
                </c:pt>
                <c:pt idx="742">
                  <c:v>698.25382034761208</c:v>
                </c:pt>
                <c:pt idx="743">
                  <c:v>698.25382034761208</c:v>
                </c:pt>
                <c:pt idx="744">
                  <c:v>698.25382034761208</c:v>
                </c:pt>
                <c:pt idx="745">
                  <c:v>698.25382034761208</c:v>
                </c:pt>
                <c:pt idx="746">
                  <c:v>698.25382034761208</c:v>
                </c:pt>
                <c:pt idx="747">
                  <c:v>698.25382034761208</c:v>
                </c:pt>
                <c:pt idx="748">
                  <c:v>698.25382034761208</c:v>
                </c:pt>
                <c:pt idx="749">
                  <c:v>698.25382034761208</c:v>
                </c:pt>
                <c:pt idx="750">
                  <c:v>698.25382034761208</c:v>
                </c:pt>
                <c:pt idx="751">
                  <c:v>698.25382034761208</c:v>
                </c:pt>
                <c:pt idx="752">
                  <c:v>698.25382034761208</c:v>
                </c:pt>
                <c:pt idx="753">
                  <c:v>698.25382034761208</c:v>
                </c:pt>
                <c:pt idx="754">
                  <c:v>698.25382034761208</c:v>
                </c:pt>
                <c:pt idx="755">
                  <c:v>698.25382034761208</c:v>
                </c:pt>
                <c:pt idx="756">
                  <c:v>698.25382034761208</c:v>
                </c:pt>
                <c:pt idx="757">
                  <c:v>698.25382034761208</c:v>
                </c:pt>
                <c:pt idx="758">
                  <c:v>698.25382034761208</c:v>
                </c:pt>
                <c:pt idx="759">
                  <c:v>698.25382034761208</c:v>
                </c:pt>
                <c:pt idx="760">
                  <c:v>698.25382034761208</c:v>
                </c:pt>
                <c:pt idx="761">
                  <c:v>698.25382034761208</c:v>
                </c:pt>
                <c:pt idx="762">
                  <c:v>698.25382034761208</c:v>
                </c:pt>
                <c:pt idx="763">
                  <c:v>698.25382034761208</c:v>
                </c:pt>
                <c:pt idx="764">
                  <c:v>698.25382034761208</c:v>
                </c:pt>
                <c:pt idx="765">
                  <c:v>698.25382034761208</c:v>
                </c:pt>
                <c:pt idx="766">
                  <c:v>698.25382034761208</c:v>
                </c:pt>
                <c:pt idx="767">
                  <c:v>698.25382034761208</c:v>
                </c:pt>
                <c:pt idx="768">
                  <c:v>698.25382034761208</c:v>
                </c:pt>
                <c:pt idx="769">
                  <c:v>698.25382034761208</c:v>
                </c:pt>
                <c:pt idx="770">
                  <c:v>698.25382034761208</c:v>
                </c:pt>
                <c:pt idx="771">
                  <c:v>698.25382034761208</c:v>
                </c:pt>
                <c:pt idx="772">
                  <c:v>698.25382034761208</c:v>
                </c:pt>
                <c:pt idx="773">
                  <c:v>698.25382034761208</c:v>
                </c:pt>
                <c:pt idx="774">
                  <c:v>698.25382034761208</c:v>
                </c:pt>
                <c:pt idx="775">
                  <c:v>698.25382034761208</c:v>
                </c:pt>
                <c:pt idx="776">
                  <c:v>698.25382034761208</c:v>
                </c:pt>
                <c:pt idx="777">
                  <c:v>698.25382034761208</c:v>
                </c:pt>
                <c:pt idx="778">
                  <c:v>698.25382034761208</c:v>
                </c:pt>
                <c:pt idx="779">
                  <c:v>698.25382034761208</c:v>
                </c:pt>
                <c:pt idx="780">
                  <c:v>698.25382034761208</c:v>
                </c:pt>
                <c:pt idx="781">
                  <c:v>698.25382034761208</c:v>
                </c:pt>
                <c:pt idx="782">
                  <c:v>698.25382034761208</c:v>
                </c:pt>
                <c:pt idx="783">
                  <c:v>698.25382034761208</c:v>
                </c:pt>
                <c:pt idx="784">
                  <c:v>698.25382034761208</c:v>
                </c:pt>
                <c:pt idx="785">
                  <c:v>698.25382034761208</c:v>
                </c:pt>
                <c:pt idx="786">
                  <c:v>698.25382034761208</c:v>
                </c:pt>
                <c:pt idx="787">
                  <c:v>698.25382034761208</c:v>
                </c:pt>
                <c:pt idx="788">
                  <c:v>698.25382034761208</c:v>
                </c:pt>
                <c:pt idx="789">
                  <c:v>698.25382034761208</c:v>
                </c:pt>
                <c:pt idx="790">
                  <c:v>698.25382034761208</c:v>
                </c:pt>
                <c:pt idx="791">
                  <c:v>698.25382034761208</c:v>
                </c:pt>
                <c:pt idx="792">
                  <c:v>698.25382034761208</c:v>
                </c:pt>
                <c:pt idx="793">
                  <c:v>698.25382034761208</c:v>
                </c:pt>
                <c:pt idx="794">
                  <c:v>698.25382034761208</c:v>
                </c:pt>
                <c:pt idx="795">
                  <c:v>698.25382034761208</c:v>
                </c:pt>
                <c:pt idx="796">
                  <c:v>698.25382034761208</c:v>
                </c:pt>
                <c:pt idx="797">
                  <c:v>698.25382034761208</c:v>
                </c:pt>
                <c:pt idx="798">
                  <c:v>698.25382034761208</c:v>
                </c:pt>
                <c:pt idx="799">
                  <c:v>698.25382034761208</c:v>
                </c:pt>
                <c:pt idx="800">
                  <c:v>698.25382034761208</c:v>
                </c:pt>
                <c:pt idx="801">
                  <c:v>698.25382034761208</c:v>
                </c:pt>
                <c:pt idx="802">
                  <c:v>698.25382034761208</c:v>
                </c:pt>
                <c:pt idx="803">
                  <c:v>698.25382034761208</c:v>
                </c:pt>
                <c:pt idx="804">
                  <c:v>698.25382034761208</c:v>
                </c:pt>
                <c:pt idx="805">
                  <c:v>698.25382034761208</c:v>
                </c:pt>
                <c:pt idx="806">
                  <c:v>698.25382034761208</c:v>
                </c:pt>
                <c:pt idx="807">
                  <c:v>698.25382034761208</c:v>
                </c:pt>
                <c:pt idx="808">
                  <c:v>698.25382034761208</c:v>
                </c:pt>
                <c:pt idx="809">
                  <c:v>698.25382034761208</c:v>
                </c:pt>
                <c:pt idx="810">
                  <c:v>698.25382034761208</c:v>
                </c:pt>
                <c:pt idx="811">
                  <c:v>698.25382034761208</c:v>
                </c:pt>
                <c:pt idx="812">
                  <c:v>698.25382034761208</c:v>
                </c:pt>
                <c:pt idx="813">
                  <c:v>698.25382034761208</c:v>
                </c:pt>
                <c:pt idx="814">
                  <c:v>698.25382034761208</c:v>
                </c:pt>
                <c:pt idx="815">
                  <c:v>698.25382034761208</c:v>
                </c:pt>
                <c:pt idx="816">
                  <c:v>698.25382034761208</c:v>
                </c:pt>
                <c:pt idx="817">
                  <c:v>698.25382034761208</c:v>
                </c:pt>
                <c:pt idx="818">
                  <c:v>698.25382034761208</c:v>
                </c:pt>
                <c:pt idx="819">
                  <c:v>698.25382034761208</c:v>
                </c:pt>
                <c:pt idx="820">
                  <c:v>698.25382034761208</c:v>
                </c:pt>
                <c:pt idx="821">
                  <c:v>698.25382034761208</c:v>
                </c:pt>
                <c:pt idx="822">
                  <c:v>698.25382034761208</c:v>
                </c:pt>
                <c:pt idx="823">
                  <c:v>698.25382034761208</c:v>
                </c:pt>
                <c:pt idx="824">
                  <c:v>698.25382034761208</c:v>
                </c:pt>
                <c:pt idx="825">
                  <c:v>698.25382034761208</c:v>
                </c:pt>
                <c:pt idx="826">
                  <c:v>698.25382034761208</c:v>
                </c:pt>
                <c:pt idx="827">
                  <c:v>698.25382034761208</c:v>
                </c:pt>
                <c:pt idx="828">
                  <c:v>698.25382034761208</c:v>
                </c:pt>
                <c:pt idx="829">
                  <c:v>698.25382034761208</c:v>
                </c:pt>
                <c:pt idx="830">
                  <c:v>698.25382034761208</c:v>
                </c:pt>
                <c:pt idx="831">
                  <c:v>698.25382034761208</c:v>
                </c:pt>
                <c:pt idx="832">
                  <c:v>698.25382034761208</c:v>
                </c:pt>
                <c:pt idx="833">
                  <c:v>698.25382034761208</c:v>
                </c:pt>
                <c:pt idx="834">
                  <c:v>698.25382034761208</c:v>
                </c:pt>
                <c:pt idx="835">
                  <c:v>698.25382034761208</c:v>
                </c:pt>
                <c:pt idx="836">
                  <c:v>698.25382034761208</c:v>
                </c:pt>
                <c:pt idx="837">
                  <c:v>698.25382034761208</c:v>
                </c:pt>
                <c:pt idx="838">
                  <c:v>698.25382034761208</c:v>
                </c:pt>
                <c:pt idx="839">
                  <c:v>698.25382034761208</c:v>
                </c:pt>
                <c:pt idx="840">
                  <c:v>698.25382034761208</c:v>
                </c:pt>
                <c:pt idx="841">
                  <c:v>698.25382034761208</c:v>
                </c:pt>
                <c:pt idx="842">
                  <c:v>698.25382034761208</c:v>
                </c:pt>
                <c:pt idx="843">
                  <c:v>698.25382034761208</c:v>
                </c:pt>
                <c:pt idx="844">
                  <c:v>698.25382034761208</c:v>
                </c:pt>
                <c:pt idx="845">
                  <c:v>698.25382034761208</c:v>
                </c:pt>
                <c:pt idx="846">
                  <c:v>698.25382034761208</c:v>
                </c:pt>
                <c:pt idx="847">
                  <c:v>698.25382034761208</c:v>
                </c:pt>
                <c:pt idx="848">
                  <c:v>698.25382034761208</c:v>
                </c:pt>
                <c:pt idx="849">
                  <c:v>698.25382034761208</c:v>
                </c:pt>
                <c:pt idx="850">
                  <c:v>698.25382034761208</c:v>
                </c:pt>
                <c:pt idx="851">
                  <c:v>698.25382034761208</c:v>
                </c:pt>
                <c:pt idx="852">
                  <c:v>698.25382034761208</c:v>
                </c:pt>
                <c:pt idx="853">
                  <c:v>698.25382034761208</c:v>
                </c:pt>
                <c:pt idx="854">
                  <c:v>698.25382034761208</c:v>
                </c:pt>
                <c:pt idx="855">
                  <c:v>698.25382034761208</c:v>
                </c:pt>
                <c:pt idx="856">
                  <c:v>698.25382034761208</c:v>
                </c:pt>
                <c:pt idx="857">
                  <c:v>698.25382034761208</c:v>
                </c:pt>
                <c:pt idx="858">
                  <c:v>698.25382034761208</c:v>
                </c:pt>
                <c:pt idx="859">
                  <c:v>698.25382034761208</c:v>
                </c:pt>
                <c:pt idx="860">
                  <c:v>698.25382034761208</c:v>
                </c:pt>
                <c:pt idx="861">
                  <c:v>698.25382034761208</c:v>
                </c:pt>
                <c:pt idx="862">
                  <c:v>698.25382034761208</c:v>
                </c:pt>
                <c:pt idx="863">
                  <c:v>698.25382034761208</c:v>
                </c:pt>
                <c:pt idx="864">
                  <c:v>698.25382034761208</c:v>
                </c:pt>
                <c:pt idx="865">
                  <c:v>698.25382034761208</c:v>
                </c:pt>
                <c:pt idx="866">
                  <c:v>698.25382034761208</c:v>
                </c:pt>
                <c:pt idx="867">
                  <c:v>698.25382034761208</c:v>
                </c:pt>
                <c:pt idx="868">
                  <c:v>698.25382034761208</c:v>
                </c:pt>
                <c:pt idx="869">
                  <c:v>698.25382034761208</c:v>
                </c:pt>
                <c:pt idx="870">
                  <c:v>698.25382034761208</c:v>
                </c:pt>
                <c:pt idx="871">
                  <c:v>698.25382034761208</c:v>
                </c:pt>
                <c:pt idx="872">
                  <c:v>698.25382034761208</c:v>
                </c:pt>
                <c:pt idx="873">
                  <c:v>698.25382034761208</c:v>
                </c:pt>
                <c:pt idx="874">
                  <c:v>698.25382034761208</c:v>
                </c:pt>
                <c:pt idx="875">
                  <c:v>698.25382034761208</c:v>
                </c:pt>
                <c:pt idx="876">
                  <c:v>698.25382034761208</c:v>
                </c:pt>
                <c:pt idx="877">
                  <c:v>698.25382034761208</c:v>
                </c:pt>
                <c:pt idx="878">
                  <c:v>698.25382034761208</c:v>
                </c:pt>
                <c:pt idx="879">
                  <c:v>698.25382034761208</c:v>
                </c:pt>
                <c:pt idx="880">
                  <c:v>698.25382034761208</c:v>
                </c:pt>
                <c:pt idx="881">
                  <c:v>698.25382034761208</c:v>
                </c:pt>
                <c:pt idx="882">
                  <c:v>698.25382034761208</c:v>
                </c:pt>
                <c:pt idx="883">
                  <c:v>698.25382034761208</c:v>
                </c:pt>
                <c:pt idx="884">
                  <c:v>698.25382034761208</c:v>
                </c:pt>
                <c:pt idx="885">
                  <c:v>698.25382034761208</c:v>
                </c:pt>
                <c:pt idx="886">
                  <c:v>698.25382034761208</c:v>
                </c:pt>
                <c:pt idx="887">
                  <c:v>698.25382034761208</c:v>
                </c:pt>
                <c:pt idx="888">
                  <c:v>698.25382034761208</c:v>
                </c:pt>
                <c:pt idx="889">
                  <c:v>698.25382034761208</c:v>
                </c:pt>
                <c:pt idx="890">
                  <c:v>698.25382034761208</c:v>
                </c:pt>
                <c:pt idx="891">
                  <c:v>698.25382034761208</c:v>
                </c:pt>
                <c:pt idx="892">
                  <c:v>698.25382034761208</c:v>
                </c:pt>
                <c:pt idx="893">
                  <c:v>698.25382034761208</c:v>
                </c:pt>
                <c:pt idx="894">
                  <c:v>698.25382034761208</c:v>
                </c:pt>
                <c:pt idx="895">
                  <c:v>698.25382034761208</c:v>
                </c:pt>
                <c:pt idx="896">
                  <c:v>698.25382034761208</c:v>
                </c:pt>
                <c:pt idx="897">
                  <c:v>698.25382034761208</c:v>
                </c:pt>
                <c:pt idx="898">
                  <c:v>698.25382034761208</c:v>
                </c:pt>
                <c:pt idx="899">
                  <c:v>698.25382034761208</c:v>
                </c:pt>
                <c:pt idx="900">
                  <c:v>698.25382034761208</c:v>
                </c:pt>
                <c:pt idx="901">
                  <c:v>698.25382034761208</c:v>
                </c:pt>
                <c:pt idx="902">
                  <c:v>698.25382034761208</c:v>
                </c:pt>
                <c:pt idx="903">
                  <c:v>698.25382034761208</c:v>
                </c:pt>
                <c:pt idx="904">
                  <c:v>698.25382034761208</c:v>
                </c:pt>
                <c:pt idx="905">
                  <c:v>698.25382034761208</c:v>
                </c:pt>
                <c:pt idx="906">
                  <c:v>698.25382034761208</c:v>
                </c:pt>
                <c:pt idx="907">
                  <c:v>698.25382034761208</c:v>
                </c:pt>
                <c:pt idx="908">
                  <c:v>698.25382034761208</c:v>
                </c:pt>
                <c:pt idx="909">
                  <c:v>698.25382034761208</c:v>
                </c:pt>
                <c:pt idx="910">
                  <c:v>698.25382034761208</c:v>
                </c:pt>
                <c:pt idx="911">
                  <c:v>698.25382034761208</c:v>
                </c:pt>
                <c:pt idx="912">
                  <c:v>698.25382034761208</c:v>
                </c:pt>
                <c:pt idx="913">
                  <c:v>698.25382034761208</c:v>
                </c:pt>
                <c:pt idx="914">
                  <c:v>698.25382034761208</c:v>
                </c:pt>
                <c:pt idx="915">
                  <c:v>698.25382034761208</c:v>
                </c:pt>
                <c:pt idx="916">
                  <c:v>698.25382034761208</c:v>
                </c:pt>
                <c:pt idx="917">
                  <c:v>698.25382034761208</c:v>
                </c:pt>
                <c:pt idx="918">
                  <c:v>698.25382034761208</c:v>
                </c:pt>
                <c:pt idx="919">
                  <c:v>698.25382034761208</c:v>
                </c:pt>
                <c:pt idx="920">
                  <c:v>698.25382034761208</c:v>
                </c:pt>
                <c:pt idx="921">
                  <c:v>698.25382034761208</c:v>
                </c:pt>
                <c:pt idx="922">
                  <c:v>698.25382034761208</c:v>
                </c:pt>
                <c:pt idx="923">
                  <c:v>698.25382034761208</c:v>
                </c:pt>
                <c:pt idx="924">
                  <c:v>698.25382034761208</c:v>
                </c:pt>
                <c:pt idx="925">
                  <c:v>698.25382034761208</c:v>
                </c:pt>
                <c:pt idx="926">
                  <c:v>698.25382034761208</c:v>
                </c:pt>
                <c:pt idx="927">
                  <c:v>698.25382034761208</c:v>
                </c:pt>
                <c:pt idx="928">
                  <c:v>698.25382034761208</c:v>
                </c:pt>
                <c:pt idx="929">
                  <c:v>698.25382034761208</c:v>
                </c:pt>
                <c:pt idx="930">
                  <c:v>698.25382034761208</c:v>
                </c:pt>
                <c:pt idx="931">
                  <c:v>698.25382034761208</c:v>
                </c:pt>
                <c:pt idx="932">
                  <c:v>698.25382034761208</c:v>
                </c:pt>
                <c:pt idx="933">
                  <c:v>698.25382034761208</c:v>
                </c:pt>
                <c:pt idx="934">
                  <c:v>698.25382034761208</c:v>
                </c:pt>
                <c:pt idx="935">
                  <c:v>698.25382034761208</c:v>
                </c:pt>
                <c:pt idx="936">
                  <c:v>698.25382034761208</c:v>
                </c:pt>
                <c:pt idx="937">
                  <c:v>698.25382034761208</c:v>
                </c:pt>
                <c:pt idx="938">
                  <c:v>698.25382034761208</c:v>
                </c:pt>
                <c:pt idx="939">
                  <c:v>698.25382034761208</c:v>
                </c:pt>
                <c:pt idx="940">
                  <c:v>698.25382034761208</c:v>
                </c:pt>
                <c:pt idx="941">
                  <c:v>698.25382034761208</c:v>
                </c:pt>
                <c:pt idx="942">
                  <c:v>698.25382034761208</c:v>
                </c:pt>
                <c:pt idx="943">
                  <c:v>698.25382034761208</c:v>
                </c:pt>
                <c:pt idx="944">
                  <c:v>698.25382034761208</c:v>
                </c:pt>
                <c:pt idx="945">
                  <c:v>698.25382034761208</c:v>
                </c:pt>
                <c:pt idx="946">
                  <c:v>698.25382034761208</c:v>
                </c:pt>
                <c:pt idx="947">
                  <c:v>698.25382034761208</c:v>
                </c:pt>
                <c:pt idx="948">
                  <c:v>698.25382034761208</c:v>
                </c:pt>
                <c:pt idx="949">
                  <c:v>698.25382034761208</c:v>
                </c:pt>
                <c:pt idx="950">
                  <c:v>698.25382034761208</c:v>
                </c:pt>
                <c:pt idx="951">
                  <c:v>698.25382034761208</c:v>
                </c:pt>
                <c:pt idx="952">
                  <c:v>698.25382034761208</c:v>
                </c:pt>
                <c:pt idx="953">
                  <c:v>698.25382034761208</c:v>
                </c:pt>
                <c:pt idx="954">
                  <c:v>698.25382034761208</c:v>
                </c:pt>
                <c:pt idx="955">
                  <c:v>698.25382034761208</c:v>
                </c:pt>
                <c:pt idx="956">
                  <c:v>698.25382034761208</c:v>
                </c:pt>
                <c:pt idx="957">
                  <c:v>698.25382034761208</c:v>
                </c:pt>
                <c:pt idx="958">
                  <c:v>698.25382034761208</c:v>
                </c:pt>
                <c:pt idx="959">
                  <c:v>698.25382034761208</c:v>
                </c:pt>
                <c:pt idx="960">
                  <c:v>698.25382034761208</c:v>
                </c:pt>
                <c:pt idx="961">
                  <c:v>698.25382034761208</c:v>
                </c:pt>
                <c:pt idx="962">
                  <c:v>698.25382034761208</c:v>
                </c:pt>
                <c:pt idx="963">
                  <c:v>698.25382034761208</c:v>
                </c:pt>
                <c:pt idx="964">
                  <c:v>698.25382034761208</c:v>
                </c:pt>
                <c:pt idx="965">
                  <c:v>698.25382034761208</c:v>
                </c:pt>
                <c:pt idx="966">
                  <c:v>698.25382034761208</c:v>
                </c:pt>
                <c:pt idx="967">
                  <c:v>698.25382034761208</c:v>
                </c:pt>
                <c:pt idx="968">
                  <c:v>698.25382034761208</c:v>
                </c:pt>
                <c:pt idx="969">
                  <c:v>698.25382034761208</c:v>
                </c:pt>
                <c:pt idx="970">
                  <c:v>698.25382034761208</c:v>
                </c:pt>
                <c:pt idx="971">
                  <c:v>698.25382034761208</c:v>
                </c:pt>
                <c:pt idx="972">
                  <c:v>698.25382034761208</c:v>
                </c:pt>
                <c:pt idx="973">
                  <c:v>698.25382034761208</c:v>
                </c:pt>
                <c:pt idx="974">
                  <c:v>698.25382034761208</c:v>
                </c:pt>
                <c:pt idx="975">
                  <c:v>698.25382034761208</c:v>
                </c:pt>
                <c:pt idx="976">
                  <c:v>698.25382034761208</c:v>
                </c:pt>
                <c:pt idx="977">
                  <c:v>698.25382034761208</c:v>
                </c:pt>
                <c:pt idx="978">
                  <c:v>698.25382034761208</c:v>
                </c:pt>
                <c:pt idx="979">
                  <c:v>698.25382034761208</c:v>
                </c:pt>
                <c:pt idx="980">
                  <c:v>698.25382034761208</c:v>
                </c:pt>
                <c:pt idx="981">
                  <c:v>698.25382034761208</c:v>
                </c:pt>
                <c:pt idx="982">
                  <c:v>698.25382034761208</c:v>
                </c:pt>
                <c:pt idx="983">
                  <c:v>698.25382034761208</c:v>
                </c:pt>
                <c:pt idx="984">
                  <c:v>698.25382034761208</c:v>
                </c:pt>
                <c:pt idx="985">
                  <c:v>698.25382034761208</c:v>
                </c:pt>
                <c:pt idx="986">
                  <c:v>698.25382034761208</c:v>
                </c:pt>
                <c:pt idx="987">
                  <c:v>698.25382034761208</c:v>
                </c:pt>
                <c:pt idx="988">
                  <c:v>698.25382034761208</c:v>
                </c:pt>
                <c:pt idx="989">
                  <c:v>698.25382034761208</c:v>
                </c:pt>
                <c:pt idx="990">
                  <c:v>698.25382034761208</c:v>
                </c:pt>
                <c:pt idx="991">
                  <c:v>698.25382034761208</c:v>
                </c:pt>
                <c:pt idx="992">
                  <c:v>698.25382034761208</c:v>
                </c:pt>
                <c:pt idx="993">
                  <c:v>698.25382034761208</c:v>
                </c:pt>
                <c:pt idx="994">
                  <c:v>698.25382034761208</c:v>
                </c:pt>
                <c:pt idx="995">
                  <c:v>698.25382034761208</c:v>
                </c:pt>
                <c:pt idx="996">
                  <c:v>698.25382034761208</c:v>
                </c:pt>
                <c:pt idx="997">
                  <c:v>698.25382034761208</c:v>
                </c:pt>
                <c:pt idx="998">
                  <c:v>698.25382034761208</c:v>
                </c:pt>
                <c:pt idx="999">
                  <c:v>698.25382034761208</c:v>
                </c:pt>
                <c:pt idx="1000">
                  <c:v>698.25382034761208</c:v>
                </c:pt>
              </c:numCache>
            </c:numRef>
          </c:xVal>
          <c:yVal>
            <c:numRef>
              <c:f>Calculs!$AE$4:$AE$1004</c:f>
              <c:numCache>
                <c:formatCode>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123.90565450082924</c:v>
                </c:pt>
              </c:numCache>
            </c:numRef>
          </c:xVal>
          <c:yVal>
            <c:numRef>
              <c:f>Trajecto!$C$158</c:f>
              <c:numCache>
                <c:formatCode>0</c:formatCode>
                <c:ptCount val="1"/>
                <c:pt idx="0">
                  <c:v>831.74989027380377</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612.98507293581281</c:v>
                </c:pt>
              </c:numCache>
            </c:numRef>
          </c:xVal>
          <c:yVal>
            <c:numRef>
              <c:f>Trajecto!$C$159</c:f>
              <c:numCache>
                <c:formatCode>0</c:formatCode>
                <c:ptCount val="1"/>
                <c:pt idx="0">
                  <c:v>852.71395234329896</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{4D1C0F4C-9315-4904-ACCA-5D8DD1EE3506}</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442.44757811221422</c:v>
                </c:pt>
                <c:pt idx="1">
                  <c:v>465.44757811221422</c:v>
                </c:pt>
                <c:pt idx="2">
                  <c:v>465.44757811221422</c:v>
                </c:pt>
                <c:pt idx="3">
                  <c:v>442.44757811221422</c:v>
                </c:pt>
                <c:pt idx="4">
                  <c:v>465.44757811221422</c:v>
                </c:pt>
                <c:pt idx="5">
                  <c:v>465.44757811221422</c:v>
                </c:pt>
                <c:pt idx="6">
                  <c:v>450.44757811221422</c:v>
                </c:pt>
                <c:pt idx="7">
                  <c:v>450.44757811221422</c:v>
                </c:pt>
                <c:pt idx="8">
                  <c:v>465.44757811221422</c:v>
                </c:pt>
                <c:pt idx="9">
                  <c:v>450.44757811221422</c:v>
                </c:pt>
                <c:pt idx="10">
                  <c:v>450.04757811221424</c:v>
                </c:pt>
                <c:pt idx="11">
                  <c:v>449.24757811221423</c:v>
                </c:pt>
                <c:pt idx="12">
                  <c:v>448.44757811221422</c:v>
                </c:pt>
                <c:pt idx="13">
                  <c:v>447.44757811221422</c:v>
                </c:pt>
                <c:pt idx="14">
                  <c:v>446.24757811221423</c:v>
                </c:pt>
                <c:pt idx="15">
                  <c:v>442.44757811221422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442.44757811221422</c:v>
                </c:pt>
                <c:pt idx="1">
                  <c:v>419.44757811221422</c:v>
                </c:pt>
                <c:pt idx="2">
                  <c:v>419.44757811221422</c:v>
                </c:pt>
                <c:pt idx="3">
                  <c:v>442.44757811221422</c:v>
                </c:pt>
                <c:pt idx="4">
                  <c:v>419.44757811221422</c:v>
                </c:pt>
                <c:pt idx="5">
                  <c:v>419.44757811221422</c:v>
                </c:pt>
                <c:pt idx="6">
                  <c:v>434.44757811221422</c:v>
                </c:pt>
                <c:pt idx="7">
                  <c:v>434.44757811221422</c:v>
                </c:pt>
                <c:pt idx="8">
                  <c:v>419.44757811221422</c:v>
                </c:pt>
                <c:pt idx="9">
                  <c:v>434.44757811221422</c:v>
                </c:pt>
                <c:pt idx="10">
                  <c:v>434.84757811221419</c:v>
                </c:pt>
                <c:pt idx="11">
                  <c:v>435.64757811221421</c:v>
                </c:pt>
                <c:pt idx="12">
                  <c:v>436.44757811221422</c:v>
                </c:pt>
                <c:pt idx="13">
                  <c:v>437.44757811221422</c:v>
                </c:pt>
                <c:pt idx="14">
                  <c:v>438.64757811221421</c:v>
                </c:pt>
                <c:pt idx="15">
                  <c:v>442.44757811221422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{65FCBB96-16DE-474D-AC4A-B9EF4DA1AE13}</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442.44757811221422</c:v>
                </c:pt>
                <c:pt idx="1">
                  <c:v>442.44757811221422</c:v>
                </c:pt>
                <c:pt idx="2">
                  <c:v>452.44757811221422</c:v>
                </c:pt>
                <c:pt idx="3">
                  <c:v>442.44757811221422</c:v>
                </c:pt>
                <c:pt idx="4">
                  <c:v>452.44757811221422</c:v>
                </c:pt>
                <c:pt idx="5">
                  <c:v>455.44757811221422</c:v>
                </c:pt>
                <c:pt idx="6">
                  <c:v>459.44757811221422</c:v>
                </c:pt>
                <c:pt idx="7">
                  <c:v>462.44757811221422</c:v>
                </c:pt>
                <c:pt idx="8">
                  <c:v>467.44757811221422</c:v>
                </c:pt>
                <c:pt idx="9">
                  <c:v>472.44757811221422</c:v>
                </c:pt>
                <c:pt idx="10">
                  <c:v>478.44757811221422</c:v>
                </c:pt>
                <c:pt idx="11">
                  <c:v>490.44757811221422</c:v>
                </c:pt>
                <c:pt idx="12">
                  <c:v>504.44757811221422</c:v>
                </c:pt>
                <c:pt idx="13">
                  <c:v>479.44757811221422</c:v>
                </c:pt>
                <c:pt idx="14">
                  <c:v>472.44757811221422</c:v>
                </c:pt>
                <c:pt idx="15">
                  <c:v>457.44757811221422</c:v>
                </c:pt>
                <c:pt idx="16">
                  <c:v>442.44757811221422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442.44757811221422</c:v>
                </c:pt>
                <c:pt idx="1">
                  <c:v>442.44757811221422</c:v>
                </c:pt>
                <c:pt idx="2">
                  <c:v>432.44757811221422</c:v>
                </c:pt>
                <c:pt idx="3">
                  <c:v>442.44757811221422</c:v>
                </c:pt>
                <c:pt idx="4">
                  <c:v>432.44757811221422</c:v>
                </c:pt>
                <c:pt idx="5">
                  <c:v>429.44757811221422</c:v>
                </c:pt>
                <c:pt idx="6">
                  <c:v>425.44757811221422</c:v>
                </c:pt>
                <c:pt idx="7">
                  <c:v>422.44757811221422</c:v>
                </c:pt>
                <c:pt idx="8">
                  <c:v>417.44757811221422</c:v>
                </c:pt>
                <c:pt idx="9">
                  <c:v>412.44757811221422</c:v>
                </c:pt>
                <c:pt idx="10">
                  <c:v>406.44757811221422</c:v>
                </c:pt>
                <c:pt idx="11">
                  <c:v>394.44757811221422</c:v>
                </c:pt>
                <c:pt idx="12">
                  <c:v>380.44757811221422</c:v>
                </c:pt>
                <c:pt idx="13">
                  <c:v>405.44757811221422</c:v>
                </c:pt>
                <c:pt idx="14">
                  <c:v>412.44757811221422</c:v>
                </c:pt>
                <c:pt idx="15">
                  <c:v>427.44757811221422</c:v>
                </c:pt>
                <c:pt idx="16">
                  <c:v>442.44757811221422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442.44757811221422</c:v>
                </c:pt>
                <c:pt idx="1">
                  <c:v>459.44757811221422</c:v>
                </c:pt>
                <c:pt idx="2">
                  <c:v>453.44757811221422</c:v>
                </c:pt>
                <c:pt idx="3">
                  <c:v>442.44757811221422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442.44757811221422</c:v>
                </c:pt>
                <c:pt idx="1">
                  <c:v>425.44757811221422</c:v>
                </c:pt>
                <c:pt idx="2">
                  <c:v>431.44757811221422</c:v>
                </c:pt>
                <c:pt idx="3">
                  <c:v>442.44757811221422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{E6A53227-0353-4FE6-971A-F94DE2041A52}</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495.62261800331697</c:v>
                </c:pt>
                <c:pt idx="1">
                  <c:v>495.62261800331697</c:v>
                </c:pt>
                <c:pt idx="2">
                  <c:v>495.62261800331697</c:v>
                </c:pt>
                <c:pt idx="3">
                  <c:v>537.21011251700713</c:v>
                </c:pt>
                <c:pt idx="4">
                  <c:v>495.62261800331697</c:v>
                </c:pt>
                <c:pt idx="5">
                  <c:v>454.03512348962681</c:v>
                </c:pt>
                <c:pt idx="6">
                  <c:v>495.62261800331697</c:v>
                </c:pt>
              </c:numCache>
            </c:numRef>
          </c:xVal>
          <c:yVal>
            <c:numRef>
              <c:f>Trajecto!$C$124:$C$130</c:f>
              <c:numCache>
                <c:formatCode>0</c:formatCode>
                <c:ptCount val="7"/>
                <c:pt idx="0">
                  <c:v>1663.4997805476075</c:v>
                </c:pt>
                <c:pt idx="1">
                  <c:v>831.74989027380377</c:v>
                </c:pt>
                <c:pt idx="2">
                  <c:v>0</c:v>
                </c:pt>
                <c:pt idx="3">
                  <c:v>83.174989027380377</c:v>
                </c:pt>
                <c:pt idx="4">
                  <c:v>0</c:v>
                </c:pt>
                <c:pt idx="5">
                  <c:v>83.174989027380377</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1705.4279046865979</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35.000000000000227</c:v>
                </c:pt>
                <c:pt idx="531">
                  <c:v>#N/A</c:v>
                </c:pt>
                <c:pt idx="532">
                  <c:v>#N/A</c:v>
                </c:pt>
                <c:pt idx="533">
                  <c:v>#N/A</c:v>
                </c:pt>
                <c:pt idx="534">
                  <c:v>#N/A</c:v>
                </c:pt>
                <c:pt idx="535">
                  <c:v>#N/A</c:v>
                </c:pt>
                <c:pt idx="536">
                  <c:v>#N/A</c:v>
                </c:pt>
                <c:pt idx="537">
                  <c:v>#N/A</c:v>
                </c:pt>
                <c:pt idx="538">
                  <c:v>#N/A</c:v>
                </c:pt>
                <c:pt idx="539">
                  <c:v>#N/A</c:v>
                </c:pt>
                <c:pt idx="540">
                  <c:v>36.000000000000242</c:v>
                </c:pt>
                <c:pt idx="541">
                  <c:v>#N/A</c:v>
                </c:pt>
                <c:pt idx="542">
                  <c:v>#N/A</c:v>
                </c:pt>
                <c:pt idx="543">
                  <c:v>#N/A</c:v>
                </c:pt>
                <c:pt idx="544">
                  <c:v>#N/A</c:v>
                </c:pt>
                <c:pt idx="545">
                  <c:v>#N/A</c:v>
                </c:pt>
                <c:pt idx="546">
                  <c:v>#N/A</c:v>
                </c:pt>
                <c:pt idx="547">
                  <c:v>#N/A</c:v>
                </c:pt>
                <c:pt idx="548">
                  <c:v>#N/A</c:v>
                </c:pt>
                <c:pt idx="549">
                  <c:v>#N/A</c:v>
                </c:pt>
                <c:pt idx="550">
                  <c:v>37.000000000000256</c:v>
                </c:pt>
                <c:pt idx="551">
                  <c:v>#N/A</c:v>
                </c:pt>
                <c:pt idx="552">
                  <c:v>#N/A</c:v>
                </c:pt>
                <c:pt idx="553">
                  <c:v>#N/A</c:v>
                </c:pt>
                <c:pt idx="554">
                  <c:v>#N/A</c:v>
                </c:pt>
                <c:pt idx="555">
                  <c:v>#N/A</c:v>
                </c:pt>
                <c:pt idx="556">
                  <c:v>#N/A</c:v>
                </c:pt>
                <c:pt idx="557">
                  <c:v>#N/A</c:v>
                </c:pt>
                <c:pt idx="558">
                  <c:v>#N/A</c:v>
                </c:pt>
                <c:pt idx="559">
                  <c:v>#N/A</c:v>
                </c:pt>
                <c:pt idx="560">
                  <c:v>38.00000000000027</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1663.4997805476075</c:v>
                </c:pt>
                <c:pt idx="360">
                  <c:v>1660.6511003887822</c:v>
                </c:pt>
                <c:pt idx="361">
                  <c:v>1657.7125957328028</c:v>
                </c:pt>
                <c:pt idx="362">
                  <c:v>1654.6847221815735</c:v>
                </c:pt>
                <c:pt idx="363">
                  <c:v>1651.5679467784007</c:v>
                </c:pt>
                <c:pt idx="364">
                  <c:v>1648.3627478022847</c:v>
                </c:pt>
                <c:pt idx="365">
                  <c:v>1645.0696145526226</c:v>
                </c:pt>
                <c:pt idx="366">
                  <c:v>1641.6890471252154</c:v>
                </c:pt>
                <c:pt idx="367">
                  <c:v>1638.2215561803957</c:v>
                </c:pt>
                <c:pt idx="368">
                  <c:v>1634.6676627040154</c:v>
                </c:pt>
                <c:pt idx="369">
                  <c:v>1631.0278977619778</c:v>
                </c:pt>
                <c:pt idx="370">
                  <c:v>1627.3028022489402</c:v>
                </c:pt>
                <c:pt idx="371">
                  <c:v>1623.4929266317702</c:v>
                </c:pt>
                <c:pt idx="372">
                  <c:v>1619.5988306882989</c:v>
                </c:pt>
                <c:pt idx="373">
                  <c:v>1615.6210832418797</c:v>
                </c:pt>
                <c:pt idx="374">
                  <c:v>1611.5602618922285</c:v>
                </c:pt>
                <c:pt idx="375">
                  <c:v>1607.416952742997</c:v>
                </c:pt>
                <c:pt idx="376">
                  <c:v>1603.1917501265054</c:v>
                </c:pt>
                <c:pt idx="377">
                  <c:v>1598.8852563260402</c:v>
                </c:pt>
                <c:pt idx="378">
                  <c:v>1594.4980812961005</c:v>
                </c:pt>
                <c:pt idx="379">
                  <c:v>1590.0308423809654</c:v>
                </c:pt>
                <c:pt idx="380">
                  <c:v>1585.484164031931</c:v>
                </c:pt>
                <c:pt idx="381">
                  <c:v>1580.8586775235572</c:v>
                </c:pt>
                <c:pt idx="382">
                  <c:v>1576.1550206692466</c:v>
                </c:pt>
                <c:pt idx="383">
                  <c:v>1571.3738375364685</c:v>
                </c:pt>
                <c:pt idx="384">
                  <c:v>1566.5157781619255</c:v>
                </c:pt>
                <c:pt idx="385">
                  <c:v>1561.5814982669522</c:v>
                </c:pt>
                <c:pt idx="386">
                  <c:v>1556.5716589734216</c:v>
                </c:pt>
                <c:pt idx="387">
                  <c:v>1551.4869265204263</c:v>
                </c:pt>
                <c:pt idx="388">
                  <c:v>1546.3279719819918</c:v>
                </c:pt>
                <c:pt idx="389">
                  <c:v>1541.095470986065</c:v>
                </c:pt>
                <c:pt idx="390">
                  <c:v>1535.79010343502</c:v>
                </c:pt>
                <c:pt idx="391">
                  <c:v>1530.412553227904</c:v>
                </c:pt>
                <c:pt idx="392">
                  <c:v>1524.9635079846453</c:v>
                </c:pt>
                <c:pt idx="393">
                  <c:v>1519.4436587724304</c:v>
                </c:pt>
                <c:pt idx="394">
                  <c:v>1513.8536998344521</c:v>
                </c:pt>
                <c:pt idx="395">
                  <c:v>1508.1943283212202</c:v>
                </c:pt>
                <c:pt idx="396">
                  <c:v>1502.4662440246182</c:v>
                </c:pt>
                <c:pt idx="397">
                  <c:v>1496.6701491148795</c:v>
                </c:pt>
                <c:pt idx="398">
                  <c:v>1490.8067478806504</c:v>
                </c:pt>
                <c:pt idx="399">
                  <c:v>1484.8767464722985</c:v>
                </c:pt>
                <c:pt idx="400">
                  <c:v>1478.8808526486132</c:v>
                </c:pt>
                <c:pt idx="401">
                  <c:v>1472.8197755270437</c:v>
                </c:pt>
                <c:pt idx="402">
                  <c:v>1466.6942253376044</c:v>
                </c:pt>
                <c:pt idx="403">
                  <c:v>1460.5049131805752</c:v>
                </c:pt>
                <c:pt idx="404">
                  <c:v>1454.252550788113</c:v>
                </c:pt>
                <c:pt idx="405">
                  <c:v>1447.9378502898865</c:v>
                </c:pt>
                <c:pt idx="406">
                  <c:v>1441.5615239828323</c:v>
                </c:pt>
                <c:pt idx="407">
                  <c:v>1435.1242841051321</c:v>
                </c:pt>
                <c:pt idx="408">
                  <c:v>1428.6268426144929</c:v>
                </c:pt>
                <c:pt idx="409">
                  <c:v>1422.0699109708157</c:v>
                </c:pt>
                <c:pt idx="410">
                  <c:v>1415.4541999233202</c:v>
                </c:pt>
                <c:pt idx="411">
                  <c:v>1408.780419302195</c:v>
                </c:pt>
                <c:pt idx="412">
                  <c:v>1402.0492778148312</c:v>
                </c:pt>
                <c:pt idx="413">
                  <c:v>1395.2614828466901</c:v>
                </c:pt>
                <c:pt idx="414">
                  <c:v>1388.4177402668538</c:v>
                </c:pt>
                <c:pt idx="415">
                  <c:v>1381.5187542382946</c:v>
                </c:pt>
                <c:pt idx="416">
                  <c:v>1374.5652270328978</c:v>
                </c:pt>
                <c:pt idx="417">
                  <c:v>1367.5578588512662</c:v>
                </c:pt>
                <c:pt idx="418">
                  <c:v>1360.497347647324</c:v>
                </c:pt>
                <c:pt idx="419">
                  <c:v>1353.3843889577379</c:v>
                </c:pt>
                <c:pt idx="420">
                  <c:v>1346.2196757361644</c:v>
                </c:pt>
                <c:pt idx="421">
                  <c:v>1339.0038981923281</c:v>
                </c:pt>
                <c:pt idx="422">
                  <c:v>1331.7377436359284</c:v>
                </c:pt>
                <c:pt idx="423">
                  <c:v>1324.4218963253704</c:v>
                </c:pt>
                <c:pt idx="424">
                  <c:v>1317.0570373213091</c:v>
                </c:pt>
                <c:pt idx="425">
                  <c:v>1309.6438443449895</c:v>
                </c:pt>
                <c:pt idx="426">
                  <c:v>1302.182991641366</c:v>
                </c:pt>
                <c:pt idx="427">
                  <c:v>1294.6751498469739</c:v>
                </c:pt>
                <c:pt idx="428">
                  <c:v>1287.1209858625257</c:v>
                </c:pt>
                <c:pt idx="429">
                  <c:v>1279.5211627302001</c:v>
                </c:pt>
                <c:pt idx="430">
                  <c:v>1271.8763395155879</c:v>
                </c:pt>
                <c:pt idx="431">
                  <c:v>1264.1871711942542</c:v>
                </c:pt>
                <c:pt idx="432">
                  <c:v>1256.454308542875</c:v>
                </c:pt>
                <c:pt idx="433">
                  <c:v>1248.6783980349014</c:v>
                </c:pt>
                <c:pt idx="434">
                  <c:v>1240.8600817407028</c:v>
                </c:pt>
                <c:pt idx="435">
                  <c:v>1232.9999972321352</c:v>
                </c:pt>
                <c:pt idx="436">
                  <c:v>1225.0987774914831</c:v>
                </c:pt>
                <c:pt idx="437">
                  <c:v>1217.1570508247141</c:v>
                </c:pt>
                <c:pt idx="438">
                  <c:v>1209.175440778989</c:v>
                </c:pt>
                <c:pt idx="439">
                  <c:v>1201.1545660643651</c:v>
                </c:pt>
                <c:pt idx="440">
                  <c:v>1193.0950404796276</c:v>
                </c:pt>
                <c:pt idx="441">
                  <c:v>1184.9974728421857</c:v>
                </c:pt>
                <c:pt idx="442">
                  <c:v>1176.8624669219635</c:v>
                </c:pt>
                <c:pt idx="443">
                  <c:v>1168.6906213792172</c:v>
                </c:pt>
                <c:pt idx="444">
                  <c:v>1160.4825297062107</c:v>
                </c:pt>
                <c:pt idx="445">
                  <c:v>1152.2387801726748</c:v>
                </c:pt>
                <c:pt idx="446">
                  <c:v>1143.9599557749768</c:v>
                </c:pt>
                <c:pt idx="447">
                  <c:v>1135.6466341889309</c:v>
                </c:pt>
                <c:pt idx="448">
                  <c:v>1127.299387726169</c:v>
                </c:pt>
                <c:pt idx="449">
                  <c:v>1118.9187832940011</c:v>
                </c:pt>
                <c:pt idx="450">
                  <c:v>1110.5053823586857</c:v>
                </c:pt>
                <c:pt idx="451">
                  <c:v>1102.0597409120357</c:v>
                </c:pt>
                <c:pt idx="452">
                  <c:v>1093.5824094412824</c:v>
                </c:pt>
                <c:pt idx="453">
                  <c:v>1085.0739329021176</c:v>
                </c:pt>
                <c:pt idx="454">
                  <c:v>1076.5348506948417</c:v>
                </c:pt>
                <c:pt idx="455">
                  <c:v>1067.9656966435334</c:v>
                </c:pt>
                <c:pt idx="456">
                  <c:v>1059.3669989781692</c:v>
                </c:pt>
                <c:pt idx="457">
                  <c:v>1050.7392803196105</c:v>
                </c:pt>
                <c:pt idx="458">
                  <c:v>1042.0830576673848</c:v>
                </c:pt>
                <c:pt idx="459">
                  <c:v>1033.3988423901799</c:v>
                </c:pt>
                <c:pt idx="460">
                  <c:v>1024.6871402189788</c:v>
                </c:pt>
                <c:pt idx="461">
                  <c:v>1015.9484512427538</c:v>
                </c:pt>
                <c:pt idx="462">
                  <c:v>1007.183269906648</c:v>
                </c:pt>
                <c:pt idx="463">
                  <c:v>998.39208501256712</c:v>
                </c:pt>
                <c:pt idx="464">
                  <c:v>989.5753797221065</c:v>
                </c:pt>
                <c:pt idx="465">
                  <c:v>980.7336315617398</c:v>
                </c:pt>
                <c:pt idx="466">
                  <c:v>971.86731243019608</c:v>
                </c:pt>
                <c:pt idx="467">
                  <c:v>962.97688860795267</c:v>
                </c:pt>
                <c:pt idx="468">
                  <c:v>954.06282076877142</c:v>
                </c:pt>
                <c:pt idx="469">
                  <c:v>945.12556399320795</c:v>
                </c:pt>
                <c:pt idx="470">
                  <c:v>936.16556778402435</c:v>
                </c:pt>
                <c:pt idx="471">
                  <c:v>927.18327608343543</c:v>
                </c:pt>
                <c:pt idx="472">
                  <c:v>918.17912729212117</c:v>
                </c:pt>
                <c:pt idx="473">
                  <c:v>909.15355428993803</c:v>
                </c:pt>
                <c:pt idx="474">
                  <c:v>900.10698445826301</c:v>
                </c:pt>
                <c:pt idx="475">
                  <c:v>891.03983970390641</c:v>
                </c:pt>
                <c:pt idx="476">
                  <c:v>881.95253648452865</c:v>
                </c:pt>
                <c:pt idx="477">
                  <c:v>872.84548583549883</c:v>
                </c:pt>
                <c:pt idx="478">
                  <c:v>863.71909339813374</c:v>
                </c:pt>
                <c:pt idx="479">
                  <c:v>854.57375944925661</c:v>
                </c:pt>
                <c:pt idx="480">
                  <c:v>845.40987893201714</c:v>
                </c:pt>
                <c:pt idx="481">
                  <c:v>836.22784148791379</c:v>
                </c:pt>
                <c:pt idx="482">
                  <c:v>827.02803148996281</c:v>
                </c:pt>
                <c:pt idx="483">
                  <c:v>817.81082807695714</c:v>
                </c:pt>
                <c:pt idx="484">
                  <c:v>808.57660518876253</c:v>
                </c:pt>
                <c:pt idx="485">
                  <c:v>799.32573160259585</c:v>
                </c:pt>
                <c:pt idx="486">
                  <c:v>790.058570970235</c:v>
                </c:pt>
                <c:pt idx="487">
                  <c:v>780.77548185610988</c:v>
                </c:pt>
                <c:pt idx="488">
                  <c:v>771.47681777622358</c:v>
                </c:pt>
                <c:pt idx="489">
                  <c:v>762.16292723785716</c:v>
                </c:pt>
                <c:pt idx="490">
                  <c:v>752.83415378001007</c:v>
                </c:pt>
                <c:pt idx="491">
                  <c:v>743.49083601453083</c:v>
                </c:pt>
                <c:pt idx="492">
                  <c:v>734.13330766789261</c:v>
                </c:pt>
                <c:pt idx="493">
                  <c:v>724.7618976235716</c:v>
                </c:pt>
                <c:pt idx="494">
                  <c:v>715.37692996498481</c:v>
                </c:pt>
                <c:pt idx="495">
                  <c:v>705.97872401894665</c:v>
                </c:pt>
                <c:pt idx="496">
                  <c:v>696.56759439960445</c:v>
                </c:pt>
                <c:pt idx="497">
                  <c:v>687.14385105281417</c:v>
                </c:pt>
                <c:pt idx="498">
                  <c:v>677.70779930091896</c:v>
                </c:pt>
                <c:pt idx="499">
                  <c:v>668.25973988789315</c:v>
                </c:pt>
                <c:pt idx="500">
                  <c:v>658.79996902481787</c:v>
                </c:pt>
                <c:pt idx="501">
                  <c:v>649.32877843565268</c:v>
                </c:pt>
                <c:pt idx="502">
                  <c:v>639.84645540327062</c:v>
                </c:pt>
                <c:pt idx="503">
                  <c:v>630.35328281572481</c:v>
                </c:pt>
                <c:pt idx="504">
                  <c:v>620.84953921271506</c:v>
                </c:pt>
                <c:pt idx="505">
                  <c:v>611.33549883222497</c:v>
                </c:pt>
                <c:pt idx="506">
                  <c:v>601.81143165729998</c:v>
                </c:pt>
                <c:pt idx="507">
                  <c:v>592.27760346293917</c:v>
                </c:pt>
                <c:pt idx="508">
                  <c:v>582.73427586307298</c:v>
                </c:pt>
                <c:pt idx="509">
                  <c:v>573.18170635760123</c:v>
                </c:pt>
                <c:pt idx="510">
                  <c:v>563.62014837946663</c:v>
                </c:pt>
                <c:pt idx="511">
                  <c:v>554.04985134173899</c:v>
                </c:pt>
                <c:pt idx="512">
                  <c:v>544.47106068468736</c:v>
                </c:pt>
                <c:pt idx="513">
                  <c:v>534.88401792281763</c:v>
                </c:pt>
                <c:pt idx="514">
                  <c:v>525.28896069185396</c:v>
                </c:pt>
                <c:pt idx="515">
                  <c:v>515.68612279564354</c:v>
                </c:pt>
                <c:pt idx="516">
                  <c:v>506.07573425296505</c:v>
                </c:pt>
                <c:pt idx="517">
                  <c:v>496.45802134422144</c:v>
                </c:pt>
                <c:pt idx="518">
                  <c:v>486.83320665799926</c:v>
                </c:pt>
                <c:pt idx="519">
                  <c:v>477.20150913747671</c:v>
                </c:pt>
                <c:pt idx="520">
                  <c:v>467.56314412666427</c:v>
                </c:pt>
                <c:pt idx="521">
                  <c:v>457.91832341646159</c:v>
                </c:pt>
                <c:pt idx="522">
                  <c:v>448.26725529051555</c:v>
                </c:pt>
                <c:pt idx="523">
                  <c:v>438.6101445708652</c:v>
                </c:pt>
                <c:pt idx="524">
                  <c:v>428.94719266335954</c:v>
                </c:pt>
                <c:pt idx="525">
                  <c:v>419.27859760283525</c:v>
                </c:pt>
                <c:pt idx="526">
                  <c:v>409.60455409804155</c:v>
                </c:pt>
                <c:pt idx="527">
                  <c:v>399.9252535763008</c:v>
                </c:pt>
                <c:pt idx="528">
                  <c:v>390.24088422789316</c:v>
                </c:pt>
                <c:pt idx="529">
                  <c:v>380.55163105015498</c:v>
                </c:pt>
                <c:pt idx="530">
                  <c:v>370.85767589128062</c:v>
                </c:pt>
                <c:pt idx="531">
                  <c:v>361.15919749381857</c:v>
                </c:pt>
                <c:pt idx="532">
                  <c:v>351.45637153785236</c:v>
                </c:pt>
                <c:pt idx="533">
                  <c:v>341.7493706838585</c:v>
                </c:pt>
                <c:pt idx="534">
                  <c:v>332.03836461523281</c:v>
                </c:pt>
                <c:pt idx="535">
                  <c:v>322.32352008047849</c:v>
                </c:pt>
                <c:pt idx="536">
                  <c:v>312.60500093504845</c:v>
                </c:pt>
                <c:pt idx="537">
                  <c:v>302.88296818283538</c:v>
                </c:pt>
                <c:pt idx="538">
                  <c:v>293.15758001730427</c:v>
                </c:pt>
                <c:pt idx="539">
                  <c:v>283.42899186226089</c:v>
                </c:pt>
                <c:pt idx="540">
                  <c:v>273.69735641225151</c:v>
                </c:pt>
                <c:pt idx="541">
                  <c:v>263.96282367258942</c:v>
                </c:pt>
                <c:pt idx="542">
                  <c:v>254.2255409990031</c:v>
                </c:pt>
                <c:pt idx="543">
                  <c:v>244.4856531369029</c:v>
                </c:pt>
                <c:pt idx="544">
                  <c:v>234.74330226026203</c:v>
                </c:pt>
                <c:pt idx="545">
                  <c:v>224.99862801010892</c:v>
                </c:pt>
                <c:pt idx="546">
                  <c:v>215.25176753262789</c:v>
                </c:pt>
                <c:pt idx="547">
                  <c:v>205.50285551686562</c:v>
                </c:pt>
                <c:pt idx="548">
                  <c:v>195.75202423204109</c:v>
                </c:pt>
                <c:pt idx="549">
                  <c:v>185.99940356445717</c:v>
                </c:pt>
                <c:pt idx="550">
                  <c:v>176.24512105401192</c:v>
                </c:pt>
                <c:pt idx="551">
                  <c:v>166.48930193030847</c:v>
                </c:pt>
                <c:pt idx="552">
                  <c:v>156.73206914836226</c:v>
                </c:pt>
                <c:pt idx="553">
                  <c:v>146.9735434239048</c:v>
                </c:pt>
                <c:pt idx="554">
                  <c:v>137.21384326828326</c:v>
                </c:pt>
                <c:pt idx="555">
                  <c:v>127.45308502295562</c:v>
                </c:pt>
                <c:pt idx="556">
                  <c:v>117.69138289358128</c:v>
                </c:pt>
                <c:pt idx="557">
                  <c:v>107.92884898370703</c:v>
                </c:pt>
                <c:pt idx="558">
                  <c:v>98.165593328048828</c:v>
                </c:pt>
                <c:pt idx="559">
                  <c:v>88.401723925369836</c:v>
                </c:pt>
                <c:pt idx="560">
                  <c:v>78.637346770955375</c:v>
                </c:pt>
                <c:pt idx="561">
                  <c:v>68.872565888685699</c:v>
                </c:pt>
                <c:pt idx="562">
                  <c:v>59.107483362707576</c:v>
                </c:pt>
                <c:pt idx="563">
                  <c:v>49.342199368705977</c:v>
                </c:pt>
                <c:pt idx="564">
                  <c:v>39.576812204777156</c:v>
                </c:pt>
                <c:pt idx="565">
                  <c:v>29.811418321904696</c:v>
                </c:pt>
                <c:pt idx="566">
                  <c:v>20.046112354040158</c:v>
                </c:pt>
                <c:pt idx="567">
                  <c:v>10.280987147790155</c:v>
                </c:pt>
                <c:pt idx="568">
                  <c:v>0.51613379171178408</c:v>
                </c:pt>
                <c:pt idx="569">
                  <c:v>-9.2483583547815389</c:v>
                </c:pt>
                <c:pt idx="570">
                  <c:v>-9.2581226439515962</c:v>
                </c:pt>
                <c:pt idx="571">
                  <c:v>-9.2678869326293345</c:v>
                </c:pt>
                <c:pt idx="572">
                  <c:v>-9.2776512208146702</c:v>
                </c:pt>
                <c:pt idx="573">
                  <c:v>-9.2874155085075163</c:v>
                </c:pt>
                <c:pt idx="574">
                  <c:v>-9.2971797957077893</c:v>
                </c:pt>
                <c:pt idx="575">
                  <c:v>-9.3069440824154022</c:v>
                </c:pt>
                <c:pt idx="576">
                  <c:v>-9.3167083686302714</c:v>
                </c:pt>
                <c:pt idx="577">
                  <c:v>-9.3264726543523118</c:v>
                </c:pt>
                <c:pt idx="578">
                  <c:v>-9.3362369395814362</c:v>
                </c:pt>
                <c:pt idx="579">
                  <c:v>-9.3460012243175612</c:v>
                </c:pt>
                <c:pt idx="580">
                  <c:v>-9.3557655085606015</c:v>
                </c:pt>
                <c:pt idx="581">
                  <c:v>-9.3655297923104719</c:v>
                </c:pt>
                <c:pt idx="582">
                  <c:v>-9.375294075567087</c:v>
                </c:pt>
                <c:pt idx="583">
                  <c:v>-9.3850583583303635</c:v>
                </c:pt>
                <c:pt idx="584">
                  <c:v>-9.3948226406002142</c:v>
                </c:pt>
                <c:pt idx="585">
                  <c:v>-9.4045869223765557</c:v>
                </c:pt>
                <c:pt idx="586">
                  <c:v>-9.4143512036593009</c:v>
                </c:pt>
                <c:pt idx="587">
                  <c:v>-9.4241154844483663</c:v>
                </c:pt>
                <c:pt idx="588">
                  <c:v>-9.4338797647436667</c:v>
                </c:pt>
                <c:pt idx="589">
                  <c:v>-9.4436440445451151</c:v>
                </c:pt>
                <c:pt idx="590">
                  <c:v>-9.4534083238526279</c:v>
                </c:pt>
                <c:pt idx="591">
                  <c:v>-9.4631726026661198</c:v>
                </c:pt>
                <c:pt idx="592">
                  <c:v>-9.4729368809855075</c:v>
                </c:pt>
                <c:pt idx="593">
                  <c:v>-9.4827011588107037</c:v>
                </c:pt>
                <c:pt idx="594">
                  <c:v>-9.4924654361416234</c:v>
                </c:pt>
                <c:pt idx="595">
                  <c:v>-9.502229712978183</c:v>
                </c:pt>
                <c:pt idx="596">
                  <c:v>-9.5119939893202954</c:v>
                </c:pt>
                <c:pt idx="597">
                  <c:v>-9.5217582651678772</c:v>
                </c:pt>
                <c:pt idx="598">
                  <c:v>-9.531522540520843</c:v>
                </c:pt>
                <c:pt idx="599">
                  <c:v>-9.5412868153791077</c:v>
                </c:pt>
                <c:pt idx="600">
                  <c:v>-9.551051089742586</c:v>
                </c:pt>
                <c:pt idx="601">
                  <c:v>-9.5608153636111926</c:v>
                </c:pt>
                <c:pt idx="602">
                  <c:v>-9.5705796369848422</c:v>
                </c:pt>
                <c:pt idx="603">
                  <c:v>-9.5803439098634495</c:v>
                </c:pt>
                <c:pt idx="604">
                  <c:v>-9.5901081822469312</c:v>
                </c:pt>
                <c:pt idx="605">
                  <c:v>-9.5998724541352001</c:v>
                </c:pt>
                <c:pt idx="606">
                  <c:v>-9.6096367255281727</c:v>
                </c:pt>
                <c:pt idx="607">
                  <c:v>-9.6194009964257639</c:v>
                </c:pt>
                <c:pt idx="608">
                  <c:v>-9.6291652668278882</c:v>
                </c:pt>
                <c:pt idx="609">
                  <c:v>-9.6389295367344605</c:v>
                </c:pt>
                <c:pt idx="610">
                  <c:v>-9.6486938061453955</c:v>
                </c:pt>
                <c:pt idx="611">
                  <c:v>-9.6584580750606079</c:v>
                </c:pt>
                <c:pt idx="612">
                  <c:v>-9.6682223434800143</c:v>
                </c:pt>
                <c:pt idx="613">
                  <c:v>-9.6779866114035276</c:v>
                </c:pt>
                <c:pt idx="614">
                  <c:v>-9.6877508788310642</c:v>
                </c:pt>
                <c:pt idx="615">
                  <c:v>-9.697515145762539</c:v>
                </c:pt>
                <c:pt idx="616">
                  <c:v>-9.7072794121978649</c:v>
                </c:pt>
                <c:pt idx="617">
                  <c:v>-9.7170436781369585</c:v>
                </c:pt>
                <c:pt idx="618">
                  <c:v>-9.7268079435797361</c:v>
                </c:pt>
                <c:pt idx="619">
                  <c:v>-9.7365722085261108</c:v>
                </c:pt>
                <c:pt idx="620">
                  <c:v>-9.7463364729759974</c:v>
                </c:pt>
                <c:pt idx="621">
                  <c:v>-9.7561007369293122</c:v>
                </c:pt>
                <c:pt idx="622">
                  <c:v>-9.7658650003859684</c:v>
                </c:pt>
                <c:pt idx="623">
                  <c:v>-9.7756292633458823</c:v>
                </c:pt>
                <c:pt idx="624">
                  <c:v>-9.7853935258089688</c:v>
                </c:pt>
                <c:pt idx="625">
                  <c:v>-9.7951577877751426</c:v>
                </c:pt>
                <c:pt idx="626">
                  <c:v>-9.8049220492443183</c:v>
                </c:pt>
                <c:pt idx="627">
                  <c:v>-9.8146863102164126</c:v>
                </c:pt>
                <c:pt idx="628">
                  <c:v>-9.8244505706913383</c:v>
                </c:pt>
                <c:pt idx="629">
                  <c:v>-9.834214830669012</c:v>
                </c:pt>
                <c:pt idx="630">
                  <c:v>-9.8439790901493467</c:v>
                </c:pt>
                <c:pt idx="631">
                  <c:v>-9.8537433491322588</c:v>
                </c:pt>
                <c:pt idx="632">
                  <c:v>-9.8635076076176631</c:v>
                </c:pt>
                <c:pt idx="633">
                  <c:v>-9.8732718656054743</c:v>
                </c:pt>
                <c:pt idx="634">
                  <c:v>-9.883036123095609</c:v>
                </c:pt>
                <c:pt idx="635">
                  <c:v>-9.89280038008798</c:v>
                </c:pt>
                <c:pt idx="636">
                  <c:v>-9.902564636582504</c:v>
                </c:pt>
                <c:pt idx="637">
                  <c:v>-9.9123288925790938</c:v>
                </c:pt>
                <c:pt idx="638">
                  <c:v>-9.922093148077666</c:v>
                </c:pt>
                <c:pt idx="639">
                  <c:v>-9.9318574030781352</c:v>
                </c:pt>
                <c:pt idx="640">
                  <c:v>-9.9416216575804164</c:v>
                </c:pt>
                <c:pt idx="641">
                  <c:v>-9.9513859115844259</c:v>
                </c:pt>
                <c:pt idx="642">
                  <c:v>-9.9611501650900767</c:v>
                </c:pt>
                <c:pt idx="643">
                  <c:v>-9.9709144180972853</c:v>
                </c:pt>
                <c:pt idx="644">
                  <c:v>-9.9806786706059647</c:v>
                </c:pt>
                <c:pt idx="645">
                  <c:v>-9.9904429226160314</c:v>
                </c:pt>
                <c:pt idx="646">
                  <c:v>-10.0002071741274</c:v>
                </c:pt>
                <c:pt idx="647">
                  <c:v>-10.009971425139986</c:v>
                </c:pt>
                <c:pt idx="648">
                  <c:v>-10.019735675653704</c:v>
                </c:pt>
                <c:pt idx="649">
                  <c:v>-10.029499925668469</c:v>
                </c:pt>
                <c:pt idx="650">
                  <c:v>-10.039264175184197</c:v>
                </c:pt>
                <c:pt idx="651">
                  <c:v>-10.049028424200802</c:v>
                </c:pt>
                <c:pt idx="652">
                  <c:v>-10.0587926727182</c:v>
                </c:pt>
                <c:pt idx="653">
                  <c:v>-10.068556920736304</c:v>
                </c:pt>
                <c:pt idx="654">
                  <c:v>-10.07832116825503</c:v>
                </c:pt>
                <c:pt idx="655">
                  <c:v>-10.088085415274294</c:v>
                </c:pt>
                <c:pt idx="656">
                  <c:v>-10.09784966179401</c:v>
                </c:pt>
                <c:pt idx="657">
                  <c:v>-10.107613907814093</c:v>
                </c:pt>
                <c:pt idx="658">
                  <c:v>-10.117378153334458</c:v>
                </c:pt>
                <c:pt idx="659">
                  <c:v>-10.127142398355021</c:v>
                </c:pt>
                <c:pt idx="660">
                  <c:v>-10.136906642875696</c:v>
                </c:pt>
                <c:pt idx="661">
                  <c:v>-10.146670886896398</c:v>
                </c:pt>
                <c:pt idx="662">
                  <c:v>-10.156435130417043</c:v>
                </c:pt>
                <c:pt idx="663">
                  <c:v>-10.166199373437545</c:v>
                </c:pt>
                <c:pt idx="664">
                  <c:v>-10.175963615957819</c:v>
                </c:pt>
                <c:pt idx="665">
                  <c:v>-10.185727857977781</c:v>
                </c:pt>
                <c:pt idx="666">
                  <c:v>-10.195492099497345</c:v>
                </c:pt>
                <c:pt idx="667">
                  <c:v>-10.205256340516428</c:v>
                </c:pt>
                <c:pt idx="668">
                  <c:v>-10.215020581034942</c:v>
                </c:pt>
                <c:pt idx="669">
                  <c:v>-10.224784821052804</c:v>
                </c:pt>
                <c:pt idx="670">
                  <c:v>-10.234549060569929</c:v>
                </c:pt>
                <c:pt idx="671">
                  <c:v>-10.244313299586231</c:v>
                </c:pt>
                <c:pt idx="672">
                  <c:v>-10.254077538101626</c:v>
                </c:pt>
                <c:pt idx="673">
                  <c:v>-10.263841776116029</c:v>
                </c:pt>
                <c:pt idx="674">
                  <c:v>-10.273606013629355</c:v>
                </c:pt>
                <c:pt idx="675">
                  <c:v>-10.283370250641518</c:v>
                </c:pt>
                <c:pt idx="676">
                  <c:v>-10.293134487152434</c:v>
                </c:pt>
                <c:pt idx="677">
                  <c:v>-10.302898723162018</c:v>
                </c:pt>
                <c:pt idx="678">
                  <c:v>-10.312662958670186</c:v>
                </c:pt>
                <c:pt idx="679">
                  <c:v>-10.322427193676852</c:v>
                </c:pt>
                <c:pt idx="680">
                  <c:v>-10.332191428181931</c:v>
                </c:pt>
                <c:pt idx="681">
                  <c:v>-10.341955662185338</c:v>
                </c:pt>
                <c:pt idx="682">
                  <c:v>-10.351719895686989</c:v>
                </c:pt>
                <c:pt idx="683">
                  <c:v>-10.361484128686797</c:v>
                </c:pt>
                <c:pt idx="684">
                  <c:v>-10.37124836118468</c:v>
                </c:pt>
                <c:pt idx="685">
                  <c:v>-10.381012593180552</c:v>
                </c:pt>
                <c:pt idx="686">
                  <c:v>-10.390776824674326</c:v>
                </c:pt>
                <c:pt idx="687">
                  <c:v>-10.400541055665919</c:v>
                </c:pt>
                <c:pt idx="688">
                  <c:v>-10.410305286155246</c:v>
                </c:pt>
                <c:pt idx="689">
                  <c:v>-10.420069516142222</c:v>
                </c:pt>
                <c:pt idx="690">
                  <c:v>-10.429833745626762</c:v>
                </c:pt>
                <c:pt idx="691">
                  <c:v>-10.439597974608782</c:v>
                </c:pt>
                <c:pt idx="692">
                  <c:v>-10.449362203088196</c:v>
                </c:pt>
                <c:pt idx="693">
                  <c:v>-10.459126431064918</c:v>
                </c:pt>
                <c:pt idx="694">
                  <c:v>-10.468890658538864</c:v>
                </c:pt>
                <c:pt idx="695">
                  <c:v>-10.47865488550995</c:v>
                </c:pt>
                <c:pt idx="696">
                  <c:v>-10.488419111978089</c:v>
                </c:pt>
                <c:pt idx="697">
                  <c:v>-10.498183337943198</c:v>
                </c:pt>
                <c:pt idx="698">
                  <c:v>-10.507947563405192</c:v>
                </c:pt>
                <c:pt idx="699">
                  <c:v>-10.517711788363986</c:v>
                </c:pt>
                <c:pt idx="700">
                  <c:v>-10.527476012819495</c:v>
                </c:pt>
                <c:pt idx="701">
                  <c:v>-10.537240236771632</c:v>
                </c:pt>
                <c:pt idx="702">
                  <c:v>-10.547004460220315</c:v>
                </c:pt>
                <c:pt idx="703">
                  <c:v>-10.556768683165458</c:v>
                </c:pt>
                <c:pt idx="704">
                  <c:v>-10.566532905606977</c:v>
                </c:pt>
                <c:pt idx="705">
                  <c:v>-10.576297127544786</c:v>
                </c:pt>
                <c:pt idx="706">
                  <c:v>-10.586061348978799</c:v>
                </c:pt>
                <c:pt idx="707">
                  <c:v>-10.595825569908932</c:v>
                </c:pt>
                <c:pt idx="708">
                  <c:v>-10.605589790335102</c:v>
                </c:pt>
                <c:pt idx="709">
                  <c:v>-10.615354010257223</c:v>
                </c:pt>
                <c:pt idx="710">
                  <c:v>-10.625118229675209</c:v>
                </c:pt>
                <c:pt idx="711">
                  <c:v>-10.634882448588975</c:v>
                </c:pt>
                <c:pt idx="712">
                  <c:v>-10.644646666998439</c:v>
                </c:pt>
                <c:pt idx="713">
                  <c:v>-10.654410884903513</c:v>
                </c:pt>
                <c:pt idx="714">
                  <c:v>-10.664175102304112</c:v>
                </c:pt>
                <c:pt idx="715">
                  <c:v>-10.673939319200153</c:v>
                </c:pt>
                <c:pt idx="716">
                  <c:v>-10.683703535591551</c:v>
                </c:pt>
                <c:pt idx="717">
                  <c:v>-10.69346775147822</c:v>
                </c:pt>
                <c:pt idx="718">
                  <c:v>-10.703231966860075</c:v>
                </c:pt>
                <c:pt idx="719">
                  <c:v>-10.712996181737033</c:v>
                </c:pt>
                <c:pt idx="720">
                  <c:v>-10.722760396109008</c:v>
                </c:pt>
                <c:pt idx="721">
                  <c:v>-10.732524609975915</c:v>
                </c:pt>
                <c:pt idx="722">
                  <c:v>-10.742288823337669</c:v>
                </c:pt>
                <c:pt idx="723">
                  <c:v>-10.752053036194184</c:v>
                </c:pt>
                <c:pt idx="724">
                  <c:v>-10.761817248545377</c:v>
                </c:pt>
                <c:pt idx="725">
                  <c:v>-10.771581460391163</c:v>
                </c:pt>
                <c:pt idx="726">
                  <c:v>-10.781345671731456</c:v>
                </c:pt>
                <c:pt idx="727">
                  <c:v>-10.791109882566172</c:v>
                </c:pt>
                <c:pt idx="728">
                  <c:v>-10.800874092895226</c:v>
                </c:pt>
                <c:pt idx="729">
                  <c:v>-10.810638302718534</c:v>
                </c:pt>
                <c:pt idx="730">
                  <c:v>-10.82040251203601</c:v>
                </c:pt>
                <c:pt idx="731">
                  <c:v>-10.830166720847568</c:v>
                </c:pt>
                <c:pt idx="732">
                  <c:v>-10.839930929153127</c:v>
                </c:pt>
                <c:pt idx="733">
                  <c:v>-10.849695136952597</c:v>
                </c:pt>
                <c:pt idx="734">
                  <c:v>-10.859459344245897</c:v>
                </c:pt>
                <c:pt idx="735">
                  <c:v>-10.86922355103294</c:v>
                </c:pt>
                <c:pt idx="736">
                  <c:v>-10.878987757313643</c:v>
                </c:pt>
                <c:pt idx="737">
                  <c:v>-10.888751963087921</c:v>
                </c:pt>
                <c:pt idx="738">
                  <c:v>-10.898516168355687</c:v>
                </c:pt>
                <c:pt idx="739">
                  <c:v>-10.90828037311686</c:v>
                </c:pt>
                <c:pt idx="740">
                  <c:v>-10.918044577371351</c:v>
                </c:pt>
                <c:pt idx="741">
                  <c:v>-10.927808781119078</c:v>
                </c:pt>
                <c:pt idx="742">
                  <c:v>-10.937572984359953</c:v>
                </c:pt>
                <c:pt idx="743">
                  <c:v>-10.947337187093893</c:v>
                </c:pt>
                <c:pt idx="744">
                  <c:v>-10.957101389320815</c:v>
                </c:pt>
                <c:pt idx="745">
                  <c:v>-10.966865591040632</c:v>
                </c:pt>
                <c:pt idx="746">
                  <c:v>-10.976629792253259</c:v>
                </c:pt>
                <c:pt idx="747">
                  <c:v>-10.986393992958613</c:v>
                </c:pt>
                <c:pt idx="748">
                  <c:v>-10.996158193156608</c:v>
                </c:pt>
                <c:pt idx="749">
                  <c:v>-11.005922392847159</c:v>
                </c:pt>
                <c:pt idx="750">
                  <c:v>-11.015686592030182</c:v>
                </c:pt>
                <c:pt idx="751">
                  <c:v>-11.025450790705591</c:v>
                </c:pt>
                <c:pt idx="752">
                  <c:v>-11.035214988873301</c:v>
                </c:pt>
                <c:pt idx="753">
                  <c:v>-11.044979186533229</c:v>
                </c:pt>
                <c:pt idx="754">
                  <c:v>-11.05474338368529</c:v>
                </c:pt>
                <c:pt idx="755">
                  <c:v>-11.064507580329398</c:v>
                </c:pt>
                <c:pt idx="756">
                  <c:v>-11.074271776465467</c:v>
                </c:pt>
                <c:pt idx="757">
                  <c:v>-11.084035972093414</c:v>
                </c:pt>
                <c:pt idx="758">
                  <c:v>-11.093800167213153</c:v>
                </c:pt>
                <c:pt idx="759">
                  <c:v>-11.103564361824601</c:v>
                </c:pt>
                <c:pt idx="760">
                  <c:v>-11.113328555927673</c:v>
                </c:pt>
                <c:pt idx="761">
                  <c:v>-11.123092749522282</c:v>
                </c:pt>
                <c:pt idx="762">
                  <c:v>-11.132856942608345</c:v>
                </c:pt>
                <c:pt idx="763">
                  <c:v>-11.142621135185777</c:v>
                </c:pt>
                <c:pt idx="764">
                  <c:v>-11.152385327254493</c:v>
                </c:pt>
                <c:pt idx="765">
                  <c:v>-11.162149518814408</c:v>
                </c:pt>
                <c:pt idx="766">
                  <c:v>-11.171913709865438</c:v>
                </c:pt>
                <c:pt idx="767">
                  <c:v>-11.181677900407497</c:v>
                </c:pt>
                <c:pt idx="768">
                  <c:v>-11.1914420904405</c:v>
                </c:pt>
                <c:pt idx="769">
                  <c:v>-11.201206279964364</c:v>
                </c:pt>
                <c:pt idx="770">
                  <c:v>-11.210970468979003</c:v>
                </c:pt>
                <c:pt idx="771">
                  <c:v>-11.220734657484332</c:v>
                </c:pt>
                <c:pt idx="772">
                  <c:v>-11.230498845480266</c:v>
                </c:pt>
                <c:pt idx="773">
                  <c:v>-11.240263032966721</c:v>
                </c:pt>
                <c:pt idx="774">
                  <c:v>-11.250027219943613</c:v>
                </c:pt>
                <c:pt idx="775">
                  <c:v>-11.259791406410855</c:v>
                </c:pt>
                <c:pt idx="776">
                  <c:v>-11.269555592368365</c:v>
                </c:pt>
                <c:pt idx="777">
                  <c:v>-11.279319777816056</c:v>
                </c:pt>
                <c:pt idx="778">
                  <c:v>-11.289083962753844</c:v>
                </c:pt>
                <c:pt idx="779">
                  <c:v>-11.298848147181644</c:v>
                </c:pt>
                <c:pt idx="780">
                  <c:v>-11.308612331099372</c:v>
                </c:pt>
                <c:pt idx="781">
                  <c:v>-11.318376514506943</c:v>
                </c:pt>
                <c:pt idx="782">
                  <c:v>-11.328140697404271</c:v>
                </c:pt>
                <c:pt idx="783">
                  <c:v>-11.337904879791271</c:v>
                </c:pt>
                <c:pt idx="784">
                  <c:v>-11.34766906166786</c:v>
                </c:pt>
                <c:pt idx="785">
                  <c:v>-11.357433243033952</c:v>
                </c:pt>
                <c:pt idx="786">
                  <c:v>-11.367197423889463</c:v>
                </c:pt>
                <c:pt idx="787">
                  <c:v>-11.376961604234308</c:v>
                </c:pt>
                <c:pt idx="788">
                  <c:v>-11.386725784068403</c:v>
                </c:pt>
                <c:pt idx="789">
                  <c:v>-11.396489963391662</c:v>
                </c:pt>
                <c:pt idx="790">
                  <c:v>-11.406254142204</c:v>
                </c:pt>
                <c:pt idx="791">
                  <c:v>-11.416018320505334</c:v>
                </c:pt>
                <c:pt idx="792">
                  <c:v>-11.425782498295577</c:v>
                </c:pt>
                <c:pt idx="793">
                  <c:v>-11.435546675574646</c:v>
                </c:pt>
                <c:pt idx="794">
                  <c:v>-11.445310852342455</c:v>
                </c:pt>
                <c:pt idx="795">
                  <c:v>-11.45507502859892</c:v>
                </c:pt>
                <c:pt idx="796">
                  <c:v>-11.464839204343956</c:v>
                </c:pt>
                <c:pt idx="797">
                  <c:v>-11.474603379577479</c:v>
                </c:pt>
                <c:pt idx="798">
                  <c:v>-11.484367554299403</c:v>
                </c:pt>
                <c:pt idx="799">
                  <c:v>-11.494131728509645</c:v>
                </c:pt>
                <c:pt idx="800">
                  <c:v>-11.503895902208118</c:v>
                </c:pt>
                <c:pt idx="801">
                  <c:v>-11.513660075394739</c:v>
                </c:pt>
                <c:pt idx="802">
                  <c:v>-11.523424248069421</c:v>
                </c:pt>
                <c:pt idx="803">
                  <c:v>-11.533188420232083</c:v>
                </c:pt>
                <c:pt idx="804">
                  <c:v>-11.542952591882637</c:v>
                </c:pt>
                <c:pt idx="805">
                  <c:v>-11.552716763020999</c:v>
                </c:pt>
                <c:pt idx="806">
                  <c:v>-11.562480933647086</c:v>
                </c:pt>
                <c:pt idx="807">
                  <c:v>-11.57224510376081</c:v>
                </c:pt>
                <c:pt idx="808">
                  <c:v>-11.58200927336209</c:v>
                </c:pt>
                <c:pt idx="809">
                  <c:v>-11.591773442450839</c:v>
                </c:pt>
                <c:pt idx="810">
                  <c:v>-11.601537611026972</c:v>
                </c:pt>
                <c:pt idx="811">
                  <c:v>-11.611301779090406</c:v>
                </c:pt>
                <c:pt idx="812">
                  <c:v>-11.621065946641053</c:v>
                </c:pt>
                <c:pt idx="813">
                  <c:v>-11.630830113678833</c:v>
                </c:pt>
                <c:pt idx="814">
                  <c:v>-11.640594280203658</c:v>
                </c:pt>
                <c:pt idx="815">
                  <c:v>-11.650358446215444</c:v>
                </c:pt>
                <c:pt idx="816">
                  <c:v>-11.660122611714106</c:v>
                </c:pt>
                <c:pt idx="817">
                  <c:v>-11.66988677669956</c:v>
                </c:pt>
                <c:pt idx="818">
                  <c:v>-11.679650941171721</c:v>
                </c:pt>
                <c:pt idx="819">
                  <c:v>-11.689415105130504</c:v>
                </c:pt>
                <c:pt idx="820">
                  <c:v>-11.699179268575824</c:v>
                </c:pt>
                <c:pt idx="821">
                  <c:v>-11.708943431507597</c:v>
                </c:pt>
                <c:pt idx="822">
                  <c:v>-11.718707593925739</c:v>
                </c:pt>
                <c:pt idx="823">
                  <c:v>-11.728471755830164</c:v>
                </c:pt>
                <c:pt idx="824">
                  <c:v>-11.738235917220788</c:v>
                </c:pt>
                <c:pt idx="825">
                  <c:v>-11.748000078097526</c:v>
                </c:pt>
                <c:pt idx="826">
                  <c:v>-11.757764238460293</c:v>
                </c:pt>
                <c:pt idx="827">
                  <c:v>-11.767528398309004</c:v>
                </c:pt>
                <c:pt idx="828">
                  <c:v>-11.777292557643575</c:v>
                </c:pt>
                <c:pt idx="829">
                  <c:v>-11.787056716463921</c:v>
                </c:pt>
                <c:pt idx="830">
                  <c:v>-11.796820874769958</c:v>
                </c:pt>
                <c:pt idx="831">
                  <c:v>-11.806585032561602</c:v>
                </c:pt>
                <c:pt idx="832">
                  <c:v>-11.816349189838766</c:v>
                </c:pt>
                <c:pt idx="833">
                  <c:v>-11.826113346601366</c:v>
                </c:pt>
                <c:pt idx="834">
                  <c:v>-11.835877502849318</c:v>
                </c:pt>
                <c:pt idx="835">
                  <c:v>-11.845641658582537</c:v>
                </c:pt>
                <c:pt idx="836">
                  <c:v>-11.855405813800939</c:v>
                </c:pt>
                <c:pt idx="837">
                  <c:v>-11.865169968504437</c:v>
                </c:pt>
                <c:pt idx="838">
                  <c:v>-11.874934122692949</c:v>
                </c:pt>
                <c:pt idx="839">
                  <c:v>-11.88469827636639</c:v>
                </c:pt>
                <c:pt idx="840">
                  <c:v>-11.894462429524673</c:v>
                </c:pt>
                <c:pt idx="841">
                  <c:v>-11.904226582167714</c:v>
                </c:pt>
                <c:pt idx="842">
                  <c:v>-11.913990734295432</c:v>
                </c:pt>
                <c:pt idx="843">
                  <c:v>-11.923754885907739</c:v>
                </c:pt>
                <c:pt idx="844">
                  <c:v>-11.933519037004551</c:v>
                </c:pt>
                <c:pt idx="845">
                  <c:v>-11.943283187585783</c:v>
                </c:pt>
                <c:pt idx="846">
                  <c:v>-11.95304733765135</c:v>
                </c:pt>
                <c:pt idx="847">
                  <c:v>-11.962811487201169</c:v>
                </c:pt>
                <c:pt idx="848">
                  <c:v>-11.972575636235153</c:v>
                </c:pt>
                <c:pt idx="849">
                  <c:v>-11.982339784753218</c:v>
                </c:pt>
                <c:pt idx="850">
                  <c:v>-11.992103932755281</c:v>
                </c:pt>
                <c:pt idx="851">
                  <c:v>-12.001868080241255</c:v>
                </c:pt>
                <c:pt idx="852">
                  <c:v>-12.011632227211058</c:v>
                </c:pt>
                <c:pt idx="853">
                  <c:v>-12.021396373664603</c:v>
                </c:pt>
                <c:pt idx="854">
                  <c:v>-12.031160519601807</c:v>
                </c:pt>
                <c:pt idx="855">
                  <c:v>-12.040924665022583</c:v>
                </c:pt>
                <c:pt idx="856">
                  <c:v>-12.050688809926848</c:v>
                </c:pt>
                <c:pt idx="857">
                  <c:v>-12.060452954314519</c:v>
                </c:pt>
                <c:pt idx="858">
                  <c:v>-12.070217098185509</c:v>
                </c:pt>
                <c:pt idx="859">
                  <c:v>-12.079981241539734</c:v>
                </c:pt>
                <c:pt idx="860">
                  <c:v>-12.089745384377109</c:v>
                </c:pt>
                <c:pt idx="861">
                  <c:v>-12.099509526697549</c:v>
                </c:pt>
                <c:pt idx="862">
                  <c:v>-12.10927366850097</c:v>
                </c:pt>
                <c:pt idx="863">
                  <c:v>-12.119037809787288</c:v>
                </c:pt>
                <c:pt idx="864">
                  <c:v>-12.128801950556419</c:v>
                </c:pt>
                <c:pt idx="865">
                  <c:v>-12.138566090808276</c:v>
                </c:pt>
                <c:pt idx="866">
                  <c:v>-12.148330230542776</c:v>
                </c:pt>
                <c:pt idx="867">
                  <c:v>-12.158094369759832</c:v>
                </c:pt>
                <c:pt idx="868">
                  <c:v>-12.167858508459362</c:v>
                </c:pt>
                <c:pt idx="869">
                  <c:v>-12.17762264664128</c:v>
                </c:pt>
                <c:pt idx="870">
                  <c:v>-12.187386784305502</c:v>
                </c:pt>
                <c:pt idx="871">
                  <c:v>-12.197150921451945</c:v>
                </c:pt>
                <c:pt idx="872">
                  <c:v>-12.206915058080522</c:v>
                </c:pt>
                <c:pt idx="873">
                  <c:v>-12.216679194191149</c:v>
                </c:pt>
                <c:pt idx="874">
                  <c:v>-12.226443329783741</c:v>
                </c:pt>
                <c:pt idx="875">
                  <c:v>-12.236207464858214</c:v>
                </c:pt>
                <c:pt idx="876">
                  <c:v>-12.245971599414483</c:v>
                </c:pt>
                <c:pt idx="877">
                  <c:v>-12.255735733452465</c:v>
                </c:pt>
                <c:pt idx="878">
                  <c:v>-12.265499866972071</c:v>
                </c:pt>
                <c:pt idx="879">
                  <c:v>-12.275263999973221</c:v>
                </c:pt>
                <c:pt idx="880">
                  <c:v>-12.285028132455828</c:v>
                </c:pt>
                <c:pt idx="881">
                  <c:v>-12.294792264419808</c:v>
                </c:pt>
                <c:pt idx="882">
                  <c:v>-12.304556395865077</c:v>
                </c:pt>
                <c:pt idx="883">
                  <c:v>-12.314320526791549</c:v>
                </c:pt>
                <c:pt idx="884">
                  <c:v>-12.32408465719914</c:v>
                </c:pt>
                <c:pt idx="885">
                  <c:v>-12.333848787087767</c:v>
                </c:pt>
                <c:pt idx="886">
                  <c:v>-12.343612916457344</c:v>
                </c:pt>
                <c:pt idx="887">
                  <c:v>-12.353377045307786</c:v>
                </c:pt>
                <c:pt idx="888">
                  <c:v>-12.363141173639008</c:v>
                </c:pt>
                <c:pt idx="889">
                  <c:v>-12.372905301450926</c:v>
                </c:pt>
                <c:pt idx="890">
                  <c:v>-12.382669428743457</c:v>
                </c:pt>
                <c:pt idx="891">
                  <c:v>-12.392433555516513</c:v>
                </c:pt>
                <c:pt idx="892">
                  <c:v>-12.402197681770014</c:v>
                </c:pt>
                <c:pt idx="893">
                  <c:v>-12.411961807503872</c:v>
                </c:pt>
                <c:pt idx="894">
                  <c:v>-12.421725932718003</c:v>
                </c:pt>
                <c:pt idx="895">
                  <c:v>-12.431490057412322</c:v>
                </c:pt>
                <c:pt idx="896">
                  <c:v>-12.441254181586746</c:v>
                </c:pt>
                <c:pt idx="897">
                  <c:v>-12.45101830524119</c:v>
                </c:pt>
                <c:pt idx="898">
                  <c:v>-12.460782428375568</c:v>
                </c:pt>
                <c:pt idx="899">
                  <c:v>-12.470546550989797</c:v>
                </c:pt>
                <c:pt idx="900">
                  <c:v>-12.480310673083791</c:v>
                </c:pt>
                <c:pt idx="901">
                  <c:v>-12.490074794657465</c:v>
                </c:pt>
                <c:pt idx="902">
                  <c:v>-12.499838915710736</c:v>
                </c:pt>
                <c:pt idx="903">
                  <c:v>-12.509603036243519</c:v>
                </c:pt>
                <c:pt idx="904">
                  <c:v>-12.519367156255729</c:v>
                </c:pt>
                <c:pt idx="905">
                  <c:v>-12.529131275747282</c:v>
                </c:pt>
                <c:pt idx="906">
                  <c:v>-12.538895394718093</c:v>
                </c:pt>
                <c:pt idx="907">
                  <c:v>-12.548659513168078</c:v>
                </c:pt>
                <c:pt idx="908">
                  <c:v>-12.558423631097153</c:v>
                </c:pt>
                <c:pt idx="909">
                  <c:v>-12.568187748505231</c:v>
                </c:pt>
                <c:pt idx="910">
                  <c:v>-12.57795186539223</c:v>
                </c:pt>
                <c:pt idx="911">
                  <c:v>-12.587715981758064</c:v>
                </c:pt>
                <c:pt idx="912">
                  <c:v>-12.597480097602649</c:v>
                </c:pt>
                <c:pt idx="913">
                  <c:v>-12.607244212925899</c:v>
                </c:pt>
                <c:pt idx="914">
                  <c:v>-12.617008327727731</c:v>
                </c:pt>
                <c:pt idx="915">
                  <c:v>-12.626772442008061</c:v>
                </c:pt>
                <c:pt idx="916">
                  <c:v>-12.636536555766803</c:v>
                </c:pt>
                <c:pt idx="917">
                  <c:v>-12.646300669003873</c:v>
                </c:pt>
                <c:pt idx="918">
                  <c:v>-12.656064781719186</c:v>
                </c:pt>
                <c:pt idx="919">
                  <c:v>-12.665828893912659</c:v>
                </c:pt>
                <c:pt idx="920">
                  <c:v>-12.675593005584206</c:v>
                </c:pt>
                <c:pt idx="921">
                  <c:v>-12.685357116733742</c:v>
                </c:pt>
                <c:pt idx="922">
                  <c:v>-12.695121227361184</c:v>
                </c:pt>
                <c:pt idx="923">
                  <c:v>-12.704885337466447</c:v>
                </c:pt>
                <c:pt idx="924">
                  <c:v>-12.714649447049446</c:v>
                </c:pt>
                <c:pt idx="925">
                  <c:v>-12.724413556110097</c:v>
                </c:pt>
                <c:pt idx="926">
                  <c:v>-12.734177664648314</c:v>
                </c:pt>
                <c:pt idx="927">
                  <c:v>-12.743941772664014</c:v>
                </c:pt>
                <c:pt idx="928">
                  <c:v>-12.753705880157112</c:v>
                </c:pt>
                <c:pt idx="929">
                  <c:v>-12.763469987127523</c:v>
                </c:pt>
                <c:pt idx="930">
                  <c:v>-12.773234093575164</c:v>
                </c:pt>
                <c:pt idx="931">
                  <c:v>-12.782998199499948</c:v>
                </c:pt>
                <c:pt idx="932">
                  <c:v>-12.792762304901792</c:v>
                </c:pt>
                <c:pt idx="933">
                  <c:v>-12.802526409780612</c:v>
                </c:pt>
                <c:pt idx="934">
                  <c:v>-12.812290514136322</c:v>
                </c:pt>
                <c:pt idx="935">
                  <c:v>-12.822054617968838</c:v>
                </c:pt>
                <c:pt idx="936">
                  <c:v>-12.831818721278077</c:v>
                </c:pt>
                <c:pt idx="937">
                  <c:v>-12.841582824063954</c:v>
                </c:pt>
                <c:pt idx="938">
                  <c:v>-12.851346926326382</c:v>
                </c:pt>
                <c:pt idx="939">
                  <c:v>-12.861111028065279</c:v>
                </c:pt>
                <c:pt idx="940">
                  <c:v>-12.870875129280559</c:v>
                </c:pt>
                <c:pt idx="941">
                  <c:v>-12.88063922997214</c:v>
                </c:pt>
                <c:pt idx="942">
                  <c:v>-12.890403330139934</c:v>
                </c:pt>
                <c:pt idx="943">
                  <c:v>-12.900167429783858</c:v>
                </c:pt>
                <c:pt idx="944">
                  <c:v>-12.909931528903828</c:v>
                </c:pt>
                <c:pt idx="945">
                  <c:v>-12.919695627499758</c:v>
                </c:pt>
                <c:pt idx="946">
                  <c:v>-12.929459725571565</c:v>
                </c:pt>
                <c:pt idx="947">
                  <c:v>-12.939223823119164</c:v>
                </c:pt>
                <c:pt idx="948">
                  <c:v>-12.948987920142471</c:v>
                </c:pt>
                <c:pt idx="949">
                  <c:v>-12.958752016641402</c:v>
                </c:pt>
                <c:pt idx="950">
                  <c:v>-12.96851611261587</c:v>
                </c:pt>
                <c:pt idx="951">
                  <c:v>-12.978280208065792</c:v>
                </c:pt>
                <c:pt idx="952">
                  <c:v>-12.988044302991083</c:v>
                </c:pt>
                <c:pt idx="953">
                  <c:v>-12.99780839739166</c:v>
                </c:pt>
                <c:pt idx="954">
                  <c:v>-13.007572491267437</c:v>
                </c:pt>
                <c:pt idx="955">
                  <c:v>-13.017336584618331</c:v>
                </c:pt>
                <c:pt idx="956">
                  <c:v>-13.027100677444256</c:v>
                </c:pt>
                <c:pt idx="957">
                  <c:v>-13.036864769745128</c:v>
                </c:pt>
                <c:pt idx="958">
                  <c:v>-13.046628861520862</c:v>
                </c:pt>
                <c:pt idx="959">
                  <c:v>-13.056392952771375</c:v>
                </c:pt>
                <c:pt idx="960">
                  <c:v>-13.066157043496581</c:v>
                </c:pt>
                <c:pt idx="961">
                  <c:v>-13.075921133696397</c:v>
                </c:pt>
                <c:pt idx="962">
                  <c:v>-13.085685223370737</c:v>
                </c:pt>
                <c:pt idx="963">
                  <c:v>-13.095449312519516</c:v>
                </c:pt>
                <c:pt idx="964">
                  <c:v>-13.105213401142652</c:v>
                </c:pt>
                <c:pt idx="965">
                  <c:v>-13.11497748924006</c:v>
                </c:pt>
                <c:pt idx="966">
                  <c:v>-13.124741576811653</c:v>
                </c:pt>
                <c:pt idx="967">
                  <c:v>-13.134505663857349</c:v>
                </c:pt>
                <c:pt idx="968">
                  <c:v>-13.144269750377063</c:v>
                </c:pt>
                <c:pt idx="969">
                  <c:v>-13.15403383637071</c:v>
                </c:pt>
                <c:pt idx="970">
                  <c:v>-13.163797921838206</c:v>
                </c:pt>
                <c:pt idx="971">
                  <c:v>-13.173562006779466</c:v>
                </c:pt>
                <c:pt idx="972">
                  <c:v>-13.183326091194406</c:v>
                </c:pt>
                <c:pt idx="973">
                  <c:v>-13.193090175082942</c:v>
                </c:pt>
                <c:pt idx="974">
                  <c:v>-13.202854258444988</c:v>
                </c:pt>
                <c:pt idx="975">
                  <c:v>-13.212618341280461</c:v>
                </c:pt>
                <c:pt idx="976">
                  <c:v>-13.222382423589275</c:v>
                </c:pt>
                <c:pt idx="977">
                  <c:v>-13.232146505371349</c:v>
                </c:pt>
                <c:pt idx="978">
                  <c:v>-13.241910586626593</c:v>
                </c:pt>
                <c:pt idx="979">
                  <c:v>-13.251674667354928</c:v>
                </c:pt>
                <c:pt idx="980">
                  <c:v>-13.261438747556266</c:v>
                </c:pt>
                <c:pt idx="981">
                  <c:v>-13.271202827230525</c:v>
                </c:pt>
                <c:pt idx="982">
                  <c:v>-13.280966906377618</c:v>
                </c:pt>
                <c:pt idx="983">
                  <c:v>-13.290730984997461</c:v>
                </c:pt>
                <c:pt idx="984">
                  <c:v>-13.300495063089972</c:v>
                </c:pt>
                <c:pt idx="985">
                  <c:v>-13.310259140655065</c:v>
                </c:pt>
                <c:pt idx="986">
                  <c:v>-13.320023217692654</c:v>
                </c:pt>
                <c:pt idx="987">
                  <c:v>-13.329787294202657</c:v>
                </c:pt>
                <c:pt idx="988">
                  <c:v>-13.339551370184989</c:v>
                </c:pt>
                <c:pt idx="989">
                  <c:v>-13.349315445639565</c:v>
                </c:pt>
                <c:pt idx="990">
                  <c:v>-13.359079520566301</c:v>
                </c:pt>
                <c:pt idx="991">
                  <c:v>-13.368843594965112</c:v>
                </c:pt>
                <c:pt idx="992">
                  <c:v>-13.378607668835913</c:v>
                </c:pt>
                <c:pt idx="993">
                  <c:v>-13.388371742178622</c:v>
                </c:pt>
                <c:pt idx="994">
                  <c:v>-13.398135814993152</c:v>
                </c:pt>
                <c:pt idx="995">
                  <c:v>-13.40789988727942</c:v>
                </c:pt>
                <c:pt idx="996">
                  <c:v>-13.417663959037341</c:v>
                </c:pt>
                <c:pt idx="997">
                  <c:v>-13.427428030266832</c:v>
                </c:pt>
                <c:pt idx="998">
                  <c:v>-13.437192100967806</c:v>
                </c:pt>
                <c:pt idx="999">
                  <c:v>-13.446956171140179</c:v>
                </c:pt>
                <c:pt idx="1000">
                  <c:v>-13.456720240783868</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Calculs!$K$4:$K$1004</c:f>
              <c:numCache>
                <c:formatCode>0.00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1663.4997805476075</c:v>
                </c:pt>
                <c:pt idx="360">
                  <c:v>1660.6511003887822</c:v>
                </c:pt>
                <c:pt idx="361">
                  <c:v>1657.7125957328028</c:v>
                </c:pt>
                <c:pt idx="362">
                  <c:v>1654.6847221815735</c:v>
                </c:pt>
                <c:pt idx="363">
                  <c:v>1651.5679467784007</c:v>
                </c:pt>
                <c:pt idx="364">
                  <c:v>1648.3627478022847</c:v>
                </c:pt>
                <c:pt idx="365">
                  <c:v>1645.0696145526226</c:v>
                </c:pt>
                <c:pt idx="366">
                  <c:v>1641.6890471252154</c:v>
                </c:pt>
                <c:pt idx="367">
                  <c:v>1638.2215561803957</c:v>
                </c:pt>
                <c:pt idx="368">
                  <c:v>1634.6676627040154</c:v>
                </c:pt>
                <c:pt idx="369">
                  <c:v>1631.0278977619778</c:v>
                </c:pt>
                <c:pt idx="370">
                  <c:v>1627.3028022489402</c:v>
                </c:pt>
                <c:pt idx="371">
                  <c:v>1623.4929266317702</c:v>
                </c:pt>
                <c:pt idx="372">
                  <c:v>1619.5988306882989</c:v>
                </c:pt>
                <c:pt idx="373">
                  <c:v>1615.6210832418797</c:v>
                </c:pt>
                <c:pt idx="374">
                  <c:v>1611.5602618922285</c:v>
                </c:pt>
                <c:pt idx="375">
                  <c:v>1607.416952742997</c:v>
                </c:pt>
                <c:pt idx="376">
                  <c:v>1603.1917501265054</c:v>
                </c:pt>
                <c:pt idx="377">
                  <c:v>1598.8852563260402</c:v>
                </c:pt>
                <c:pt idx="378">
                  <c:v>1594.4980812961005</c:v>
                </c:pt>
                <c:pt idx="379">
                  <c:v>1590.0308423809654</c:v>
                </c:pt>
                <c:pt idx="380">
                  <c:v>1585.484164031931</c:v>
                </c:pt>
                <c:pt idx="381">
                  <c:v>1580.8586775235572</c:v>
                </c:pt>
                <c:pt idx="382">
                  <c:v>1576.1550206692466</c:v>
                </c:pt>
                <c:pt idx="383">
                  <c:v>1571.3738375364685</c:v>
                </c:pt>
                <c:pt idx="384">
                  <c:v>1566.5157781619255</c:v>
                </c:pt>
                <c:pt idx="385">
                  <c:v>1561.5814982669522</c:v>
                </c:pt>
                <c:pt idx="386">
                  <c:v>1556.5716589734216</c:v>
                </c:pt>
                <c:pt idx="387">
                  <c:v>1551.4869265204263</c:v>
                </c:pt>
                <c:pt idx="388">
                  <c:v>1546.3279719819918</c:v>
                </c:pt>
                <c:pt idx="389">
                  <c:v>1541.095470986065</c:v>
                </c:pt>
                <c:pt idx="390">
                  <c:v>1535.79010343502</c:v>
                </c:pt>
                <c:pt idx="391">
                  <c:v>1530.412553227904</c:v>
                </c:pt>
                <c:pt idx="392">
                  <c:v>1524.9635079846453</c:v>
                </c:pt>
                <c:pt idx="393">
                  <c:v>1519.4436587724304</c:v>
                </c:pt>
                <c:pt idx="394">
                  <c:v>1513.8536998344521</c:v>
                </c:pt>
                <c:pt idx="395">
                  <c:v>1508.1943283212202</c:v>
                </c:pt>
                <c:pt idx="396">
                  <c:v>1502.4662440246182</c:v>
                </c:pt>
                <c:pt idx="397">
                  <c:v>1496.6701491148795</c:v>
                </c:pt>
                <c:pt idx="398">
                  <c:v>1490.8067478806504</c:v>
                </c:pt>
                <c:pt idx="399">
                  <c:v>1484.8767464722985</c:v>
                </c:pt>
                <c:pt idx="400">
                  <c:v>1478.8808526486132</c:v>
                </c:pt>
                <c:pt idx="401">
                  <c:v>1472.8197755270437</c:v>
                </c:pt>
                <c:pt idx="402">
                  <c:v>1466.6942253376044</c:v>
                </c:pt>
                <c:pt idx="403">
                  <c:v>1460.5049131805752</c:v>
                </c:pt>
                <c:pt idx="404">
                  <c:v>1454.252550788113</c:v>
                </c:pt>
                <c:pt idx="405">
                  <c:v>1447.9378502898865</c:v>
                </c:pt>
                <c:pt idx="406">
                  <c:v>1441.5615239828323</c:v>
                </c:pt>
                <c:pt idx="407">
                  <c:v>1435.1242841051321</c:v>
                </c:pt>
                <c:pt idx="408">
                  <c:v>1428.6268426144929</c:v>
                </c:pt>
                <c:pt idx="409">
                  <c:v>1422.0699109708157</c:v>
                </c:pt>
                <c:pt idx="410">
                  <c:v>1415.4541999233202</c:v>
                </c:pt>
                <c:pt idx="411">
                  <c:v>1408.780419302195</c:v>
                </c:pt>
                <c:pt idx="412">
                  <c:v>1402.0492778148312</c:v>
                </c:pt>
                <c:pt idx="413">
                  <c:v>1395.2614828466901</c:v>
                </c:pt>
                <c:pt idx="414">
                  <c:v>1388.4177402668538</c:v>
                </c:pt>
                <c:pt idx="415">
                  <c:v>1381.5187542382946</c:v>
                </c:pt>
                <c:pt idx="416">
                  <c:v>1374.5652270328978</c:v>
                </c:pt>
                <c:pt idx="417">
                  <c:v>1367.5578588512662</c:v>
                </c:pt>
                <c:pt idx="418">
                  <c:v>1360.497347647324</c:v>
                </c:pt>
                <c:pt idx="419">
                  <c:v>1353.3843889577379</c:v>
                </c:pt>
                <c:pt idx="420">
                  <c:v>1346.2196757361644</c:v>
                </c:pt>
                <c:pt idx="421">
                  <c:v>1339.0038981923281</c:v>
                </c:pt>
                <c:pt idx="422">
                  <c:v>1331.7377436359284</c:v>
                </c:pt>
                <c:pt idx="423">
                  <c:v>1324.4218963253704</c:v>
                </c:pt>
                <c:pt idx="424">
                  <c:v>1317.0570373213091</c:v>
                </c:pt>
                <c:pt idx="425">
                  <c:v>1309.6438443449895</c:v>
                </c:pt>
                <c:pt idx="426">
                  <c:v>1302.182991641366</c:v>
                </c:pt>
                <c:pt idx="427">
                  <c:v>1294.6751498469739</c:v>
                </c:pt>
                <c:pt idx="428">
                  <c:v>1287.1209858625257</c:v>
                </c:pt>
                <c:pt idx="429">
                  <c:v>1279.5211627302001</c:v>
                </c:pt>
                <c:pt idx="430">
                  <c:v>1271.8763395155879</c:v>
                </c:pt>
                <c:pt idx="431">
                  <c:v>1264.1871711942542</c:v>
                </c:pt>
                <c:pt idx="432">
                  <c:v>1256.454308542875</c:v>
                </c:pt>
                <c:pt idx="433">
                  <c:v>1248.6783980349014</c:v>
                </c:pt>
                <c:pt idx="434">
                  <c:v>1240.8600817407028</c:v>
                </c:pt>
                <c:pt idx="435">
                  <c:v>1232.9999972321352</c:v>
                </c:pt>
                <c:pt idx="436">
                  <c:v>1225.0987774914831</c:v>
                </c:pt>
                <c:pt idx="437">
                  <c:v>1217.1570508247141</c:v>
                </c:pt>
                <c:pt idx="438">
                  <c:v>1209.175440778989</c:v>
                </c:pt>
                <c:pt idx="439">
                  <c:v>1201.1545660643651</c:v>
                </c:pt>
                <c:pt idx="440">
                  <c:v>1193.0950404796276</c:v>
                </c:pt>
                <c:pt idx="441">
                  <c:v>1184.9974728421857</c:v>
                </c:pt>
                <c:pt idx="442">
                  <c:v>1176.8624669219635</c:v>
                </c:pt>
                <c:pt idx="443">
                  <c:v>1168.6906213792172</c:v>
                </c:pt>
                <c:pt idx="444">
                  <c:v>1160.4825297062107</c:v>
                </c:pt>
                <c:pt idx="445">
                  <c:v>1152.2387801726748</c:v>
                </c:pt>
                <c:pt idx="446">
                  <c:v>1143.9599557749768</c:v>
                </c:pt>
                <c:pt idx="447">
                  <c:v>1135.6466341889309</c:v>
                </c:pt>
                <c:pt idx="448">
                  <c:v>1127.299387726169</c:v>
                </c:pt>
                <c:pt idx="449">
                  <c:v>1118.9187832940011</c:v>
                </c:pt>
                <c:pt idx="450">
                  <c:v>1110.5053823586857</c:v>
                </c:pt>
                <c:pt idx="451">
                  <c:v>1102.0597409120357</c:v>
                </c:pt>
                <c:pt idx="452">
                  <c:v>1093.5824094412824</c:v>
                </c:pt>
                <c:pt idx="453">
                  <c:v>1085.0739329021176</c:v>
                </c:pt>
                <c:pt idx="454">
                  <c:v>1076.5348506948417</c:v>
                </c:pt>
                <c:pt idx="455">
                  <c:v>1067.9656966435334</c:v>
                </c:pt>
                <c:pt idx="456">
                  <c:v>1059.3669989781692</c:v>
                </c:pt>
                <c:pt idx="457">
                  <c:v>1050.7392803196105</c:v>
                </c:pt>
                <c:pt idx="458">
                  <c:v>1042.0830576673848</c:v>
                </c:pt>
                <c:pt idx="459">
                  <c:v>1033.3988423901799</c:v>
                </c:pt>
                <c:pt idx="460">
                  <c:v>1024.6871402189788</c:v>
                </c:pt>
                <c:pt idx="461">
                  <c:v>1015.9484512427538</c:v>
                </c:pt>
                <c:pt idx="462">
                  <c:v>1007.183269906648</c:v>
                </c:pt>
                <c:pt idx="463">
                  <c:v>998.39208501256712</c:v>
                </c:pt>
                <c:pt idx="464">
                  <c:v>989.5753797221065</c:v>
                </c:pt>
                <c:pt idx="465">
                  <c:v>980.7336315617398</c:v>
                </c:pt>
                <c:pt idx="466">
                  <c:v>971.86731243019608</c:v>
                </c:pt>
                <c:pt idx="467">
                  <c:v>962.97688860795267</c:v>
                </c:pt>
                <c:pt idx="468">
                  <c:v>954.06282076877142</c:v>
                </c:pt>
                <c:pt idx="469">
                  <c:v>945.12556399320795</c:v>
                </c:pt>
                <c:pt idx="470">
                  <c:v>936.16556778402435</c:v>
                </c:pt>
                <c:pt idx="471">
                  <c:v>927.18327608343543</c:v>
                </c:pt>
                <c:pt idx="472">
                  <c:v>918.17912729212117</c:v>
                </c:pt>
                <c:pt idx="473">
                  <c:v>909.15355428993803</c:v>
                </c:pt>
                <c:pt idx="474">
                  <c:v>900.10698445826301</c:v>
                </c:pt>
                <c:pt idx="475">
                  <c:v>891.03983970390641</c:v>
                </c:pt>
                <c:pt idx="476">
                  <c:v>881.95253648452865</c:v>
                </c:pt>
                <c:pt idx="477">
                  <c:v>872.84548583549883</c:v>
                </c:pt>
                <c:pt idx="478">
                  <c:v>863.71909339813374</c:v>
                </c:pt>
                <c:pt idx="479">
                  <c:v>854.57375944925661</c:v>
                </c:pt>
                <c:pt idx="480">
                  <c:v>845.40987893201714</c:v>
                </c:pt>
                <c:pt idx="481">
                  <c:v>836.22784148791379</c:v>
                </c:pt>
                <c:pt idx="482">
                  <c:v>827.02803148996281</c:v>
                </c:pt>
                <c:pt idx="483">
                  <c:v>817.81082807695714</c:v>
                </c:pt>
                <c:pt idx="484">
                  <c:v>808.57660518876253</c:v>
                </c:pt>
                <c:pt idx="485">
                  <c:v>799.32573160259585</c:v>
                </c:pt>
                <c:pt idx="486">
                  <c:v>790.058570970235</c:v>
                </c:pt>
                <c:pt idx="487">
                  <c:v>780.77548185610988</c:v>
                </c:pt>
                <c:pt idx="488">
                  <c:v>771.47681777622358</c:v>
                </c:pt>
                <c:pt idx="489">
                  <c:v>762.16292723785716</c:v>
                </c:pt>
                <c:pt idx="490">
                  <c:v>752.83415378001007</c:v>
                </c:pt>
                <c:pt idx="491">
                  <c:v>743.49083601453083</c:v>
                </c:pt>
                <c:pt idx="492">
                  <c:v>734.13330766789261</c:v>
                </c:pt>
                <c:pt idx="493">
                  <c:v>724.7618976235716</c:v>
                </c:pt>
                <c:pt idx="494">
                  <c:v>715.37692996498481</c:v>
                </c:pt>
                <c:pt idx="495">
                  <c:v>705.97872401894665</c:v>
                </c:pt>
                <c:pt idx="496">
                  <c:v>696.56759439960445</c:v>
                </c:pt>
                <c:pt idx="497">
                  <c:v>687.14385105281417</c:v>
                </c:pt>
                <c:pt idx="498">
                  <c:v>677.70779930091896</c:v>
                </c:pt>
                <c:pt idx="499">
                  <c:v>668.25973988789315</c:v>
                </c:pt>
                <c:pt idx="500">
                  <c:v>658.79996902481787</c:v>
                </c:pt>
                <c:pt idx="501">
                  <c:v>649.32877843565268</c:v>
                </c:pt>
                <c:pt idx="502">
                  <c:v>639.84645540327062</c:v>
                </c:pt>
                <c:pt idx="503">
                  <c:v>630.35328281572481</c:v>
                </c:pt>
                <c:pt idx="504">
                  <c:v>620.84953921271506</c:v>
                </c:pt>
                <c:pt idx="505">
                  <c:v>611.33549883222497</c:v>
                </c:pt>
                <c:pt idx="506">
                  <c:v>601.81143165729998</c:v>
                </c:pt>
                <c:pt idx="507">
                  <c:v>592.27760346293917</c:v>
                </c:pt>
                <c:pt idx="508">
                  <c:v>582.73427586307298</c:v>
                </c:pt>
                <c:pt idx="509">
                  <c:v>573.18170635760123</c:v>
                </c:pt>
                <c:pt idx="510">
                  <c:v>563.62014837946663</c:v>
                </c:pt>
                <c:pt idx="511">
                  <c:v>554.04985134173899</c:v>
                </c:pt>
                <c:pt idx="512">
                  <c:v>544.47106068468736</c:v>
                </c:pt>
                <c:pt idx="513">
                  <c:v>534.88401792281763</c:v>
                </c:pt>
                <c:pt idx="514">
                  <c:v>525.28896069185396</c:v>
                </c:pt>
                <c:pt idx="515">
                  <c:v>515.68612279564354</c:v>
                </c:pt>
                <c:pt idx="516">
                  <c:v>506.07573425296505</c:v>
                </c:pt>
                <c:pt idx="517">
                  <c:v>496.45802134422144</c:v>
                </c:pt>
                <c:pt idx="518">
                  <c:v>486.83320665799926</c:v>
                </c:pt>
                <c:pt idx="519">
                  <c:v>477.20150913747671</c:v>
                </c:pt>
                <c:pt idx="520">
                  <c:v>467.56314412666427</c:v>
                </c:pt>
                <c:pt idx="521">
                  <c:v>457.91832341646159</c:v>
                </c:pt>
                <c:pt idx="522">
                  <c:v>448.26725529051555</c:v>
                </c:pt>
                <c:pt idx="523">
                  <c:v>438.6101445708652</c:v>
                </c:pt>
                <c:pt idx="524">
                  <c:v>428.94719266335954</c:v>
                </c:pt>
                <c:pt idx="525">
                  <c:v>419.27859760283525</c:v>
                </c:pt>
                <c:pt idx="526">
                  <c:v>409.60455409804155</c:v>
                </c:pt>
                <c:pt idx="527">
                  <c:v>399.9252535763008</c:v>
                </c:pt>
                <c:pt idx="528">
                  <c:v>390.24088422789316</c:v>
                </c:pt>
                <c:pt idx="529">
                  <c:v>380.55163105015498</c:v>
                </c:pt>
                <c:pt idx="530">
                  <c:v>370.85767589128062</c:v>
                </c:pt>
                <c:pt idx="531">
                  <c:v>361.15919749381857</c:v>
                </c:pt>
                <c:pt idx="532">
                  <c:v>351.45637153785236</c:v>
                </c:pt>
                <c:pt idx="533">
                  <c:v>341.7493706838585</c:v>
                </c:pt>
                <c:pt idx="534">
                  <c:v>332.03836461523281</c:v>
                </c:pt>
                <c:pt idx="535">
                  <c:v>322.32352008047849</c:v>
                </c:pt>
                <c:pt idx="536">
                  <c:v>312.60500093504845</c:v>
                </c:pt>
                <c:pt idx="537">
                  <c:v>302.88296818283538</c:v>
                </c:pt>
                <c:pt idx="538">
                  <c:v>293.15758001730427</c:v>
                </c:pt>
                <c:pt idx="539">
                  <c:v>283.42899186226089</c:v>
                </c:pt>
                <c:pt idx="540">
                  <c:v>273.69735641225151</c:v>
                </c:pt>
                <c:pt idx="541">
                  <c:v>263.96282367258942</c:v>
                </c:pt>
                <c:pt idx="542">
                  <c:v>254.2255409990031</c:v>
                </c:pt>
                <c:pt idx="543">
                  <c:v>244.4856531369029</c:v>
                </c:pt>
                <c:pt idx="544">
                  <c:v>234.74330226026203</c:v>
                </c:pt>
                <c:pt idx="545">
                  <c:v>224.99862801010892</c:v>
                </c:pt>
                <c:pt idx="546">
                  <c:v>215.25176753262789</c:v>
                </c:pt>
                <c:pt idx="547">
                  <c:v>205.50285551686562</c:v>
                </c:pt>
                <c:pt idx="548">
                  <c:v>195.75202423204109</c:v>
                </c:pt>
                <c:pt idx="549">
                  <c:v>185.99940356445717</c:v>
                </c:pt>
                <c:pt idx="550">
                  <c:v>176.24512105401192</c:v>
                </c:pt>
                <c:pt idx="551">
                  <c:v>166.48930193030847</c:v>
                </c:pt>
                <c:pt idx="552">
                  <c:v>156.73206914836226</c:v>
                </c:pt>
                <c:pt idx="553">
                  <c:v>146.9735434239048</c:v>
                </c:pt>
                <c:pt idx="554">
                  <c:v>137.21384326828326</c:v>
                </c:pt>
                <c:pt idx="555">
                  <c:v>127.45308502295562</c:v>
                </c:pt>
                <c:pt idx="556">
                  <c:v>117.69138289358128</c:v>
                </c:pt>
                <c:pt idx="557">
                  <c:v>107.92884898370703</c:v>
                </c:pt>
                <c:pt idx="558">
                  <c:v>98.165593328048828</c:v>
                </c:pt>
                <c:pt idx="559">
                  <c:v>88.401723925369836</c:v>
                </c:pt>
                <c:pt idx="560">
                  <c:v>78.637346770955375</c:v>
                </c:pt>
                <c:pt idx="561">
                  <c:v>68.872565888685699</c:v>
                </c:pt>
                <c:pt idx="562">
                  <c:v>59.107483362707576</c:v>
                </c:pt>
                <c:pt idx="563">
                  <c:v>49.342199368705977</c:v>
                </c:pt>
                <c:pt idx="564">
                  <c:v>39.576812204777156</c:v>
                </c:pt>
                <c:pt idx="565">
                  <c:v>29.811418321904696</c:v>
                </c:pt>
                <c:pt idx="566">
                  <c:v>20.046112354040158</c:v>
                </c:pt>
                <c:pt idx="567">
                  <c:v>10.280987147790155</c:v>
                </c:pt>
                <c:pt idx="568">
                  <c:v>0.51613379171178408</c:v>
                </c:pt>
                <c:pt idx="569">
                  <c:v>-9.2483583547815389</c:v>
                </c:pt>
                <c:pt idx="570">
                  <c:v>-9.2581226439515962</c:v>
                </c:pt>
                <c:pt idx="571">
                  <c:v>-9.2678869326293345</c:v>
                </c:pt>
                <c:pt idx="572">
                  <c:v>-9.2776512208146702</c:v>
                </c:pt>
                <c:pt idx="573">
                  <c:v>-9.2874155085075163</c:v>
                </c:pt>
                <c:pt idx="574">
                  <c:v>-9.2971797957077893</c:v>
                </c:pt>
                <c:pt idx="575">
                  <c:v>-9.3069440824154022</c:v>
                </c:pt>
                <c:pt idx="576">
                  <c:v>-9.3167083686302714</c:v>
                </c:pt>
                <c:pt idx="577">
                  <c:v>-9.3264726543523118</c:v>
                </c:pt>
                <c:pt idx="578">
                  <c:v>-9.3362369395814362</c:v>
                </c:pt>
                <c:pt idx="579">
                  <c:v>-9.3460012243175612</c:v>
                </c:pt>
                <c:pt idx="580">
                  <c:v>-9.3557655085606015</c:v>
                </c:pt>
                <c:pt idx="581">
                  <c:v>-9.3655297923104719</c:v>
                </c:pt>
                <c:pt idx="582">
                  <c:v>-9.375294075567087</c:v>
                </c:pt>
                <c:pt idx="583">
                  <c:v>-9.3850583583303635</c:v>
                </c:pt>
                <c:pt idx="584">
                  <c:v>-9.3948226406002142</c:v>
                </c:pt>
                <c:pt idx="585">
                  <c:v>-9.4045869223765557</c:v>
                </c:pt>
                <c:pt idx="586">
                  <c:v>-9.4143512036593009</c:v>
                </c:pt>
                <c:pt idx="587">
                  <c:v>-9.4241154844483663</c:v>
                </c:pt>
                <c:pt idx="588">
                  <c:v>-9.4338797647436667</c:v>
                </c:pt>
                <c:pt idx="589">
                  <c:v>-9.4436440445451151</c:v>
                </c:pt>
                <c:pt idx="590">
                  <c:v>-9.4534083238526279</c:v>
                </c:pt>
                <c:pt idx="591">
                  <c:v>-9.4631726026661198</c:v>
                </c:pt>
                <c:pt idx="592">
                  <c:v>-9.4729368809855075</c:v>
                </c:pt>
                <c:pt idx="593">
                  <c:v>-9.4827011588107037</c:v>
                </c:pt>
                <c:pt idx="594">
                  <c:v>-9.4924654361416234</c:v>
                </c:pt>
                <c:pt idx="595">
                  <c:v>-9.502229712978183</c:v>
                </c:pt>
                <c:pt idx="596">
                  <c:v>-9.5119939893202954</c:v>
                </c:pt>
                <c:pt idx="597">
                  <c:v>-9.5217582651678772</c:v>
                </c:pt>
                <c:pt idx="598">
                  <c:v>-9.531522540520843</c:v>
                </c:pt>
                <c:pt idx="599">
                  <c:v>-9.5412868153791077</c:v>
                </c:pt>
                <c:pt idx="600">
                  <c:v>-9.551051089742586</c:v>
                </c:pt>
                <c:pt idx="601">
                  <c:v>-9.5608153636111926</c:v>
                </c:pt>
                <c:pt idx="602">
                  <c:v>-9.5705796369848422</c:v>
                </c:pt>
                <c:pt idx="603">
                  <c:v>-9.5803439098634495</c:v>
                </c:pt>
                <c:pt idx="604">
                  <c:v>-9.5901081822469312</c:v>
                </c:pt>
                <c:pt idx="605">
                  <c:v>-9.5998724541352001</c:v>
                </c:pt>
                <c:pt idx="606">
                  <c:v>-9.6096367255281727</c:v>
                </c:pt>
                <c:pt idx="607">
                  <c:v>-9.6194009964257639</c:v>
                </c:pt>
                <c:pt idx="608">
                  <c:v>-9.6291652668278882</c:v>
                </c:pt>
                <c:pt idx="609">
                  <c:v>-9.6389295367344605</c:v>
                </c:pt>
                <c:pt idx="610">
                  <c:v>-9.6486938061453955</c:v>
                </c:pt>
                <c:pt idx="611">
                  <c:v>-9.6584580750606079</c:v>
                </c:pt>
                <c:pt idx="612">
                  <c:v>-9.6682223434800143</c:v>
                </c:pt>
                <c:pt idx="613">
                  <c:v>-9.6779866114035276</c:v>
                </c:pt>
                <c:pt idx="614">
                  <c:v>-9.6877508788310642</c:v>
                </c:pt>
                <c:pt idx="615">
                  <c:v>-9.697515145762539</c:v>
                </c:pt>
                <c:pt idx="616">
                  <c:v>-9.7072794121978649</c:v>
                </c:pt>
                <c:pt idx="617">
                  <c:v>-9.7170436781369585</c:v>
                </c:pt>
                <c:pt idx="618">
                  <c:v>-9.7268079435797361</c:v>
                </c:pt>
                <c:pt idx="619">
                  <c:v>-9.7365722085261108</c:v>
                </c:pt>
                <c:pt idx="620">
                  <c:v>-9.7463364729759974</c:v>
                </c:pt>
                <c:pt idx="621">
                  <c:v>-9.7561007369293122</c:v>
                </c:pt>
                <c:pt idx="622">
                  <c:v>-9.7658650003859684</c:v>
                </c:pt>
                <c:pt idx="623">
                  <c:v>-9.7756292633458823</c:v>
                </c:pt>
                <c:pt idx="624">
                  <c:v>-9.7853935258089688</c:v>
                </c:pt>
                <c:pt idx="625">
                  <c:v>-9.7951577877751426</c:v>
                </c:pt>
                <c:pt idx="626">
                  <c:v>-9.8049220492443183</c:v>
                </c:pt>
                <c:pt idx="627">
                  <c:v>-9.8146863102164126</c:v>
                </c:pt>
                <c:pt idx="628">
                  <c:v>-9.8244505706913383</c:v>
                </c:pt>
                <c:pt idx="629">
                  <c:v>-9.834214830669012</c:v>
                </c:pt>
                <c:pt idx="630">
                  <c:v>-9.8439790901493467</c:v>
                </c:pt>
                <c:pt idx="631">
                  <c:v>-9.8537433491322588</c:v>
                </c:pt>
                <c:pt idx="632">
                  <c:v>-9.8635076076176631</c:v>
                </c:pt>
                <c:pt idx="633">
                  <c:v>-9.8732718656054743</c:v>
                </c:pt>
                <c:pt idx="634">
                  <c:v>-9.883036123095609</c:v>
                </c:pt>
                <c:pt idx="635">
                  <c:v>-9.89280038008798</c:v>
                </c:pt>
                <c:pt idx="636">
                  <c:v>-9.902564636582504</c:v>
                </c:pt>
                <c:pt idx="637">
                  <c:v>-9.9123288925790938</c:v>
                </c:pt>
                <c:pt idx="638">
                  <c:v>-9.922093148077666</c:v>
                </c:pt>
                <c:pt idx="639">
                  <c:v>-9.9318574030781352</c:v>
                </c:pt>
                <c:pt idx="640">
                  <c:v>-9.9416216575804164</c:v>
                </c:pt>
                <c:pt idx="641">
                  <c:v>-9.9513859115844259</c:v>
                </c:pt>
                <c:pt idx="642">
                  <c:v>-9.9611501650900767</c:v>
                </c:pt>
                <c:pt idx="643">
                  <c:v>-9.9709144180972853</c:v>
                </c:pt>
                <c:pt idx="644">
                  <c:v>-9.9806786706059647</c:v>
                </c:pt>
                <c:pt idx="645">
                  <c:v>-9.9904429226160314</c:v>
                </c:pt>
                <c:pt idx="646">
                  <c:v>-10.0002071741274</c:v>
                </c:pt>
                <c:pt idx="647">
                  <c:v>-10.009971425139986</c:v>
                </c:pt>
                <c:pt idx="648">
                  <c:v>-10.019735675653704</c:v>
                </c:pt>
                <c:pt idx="649">
                  <c:v>-10.029499925668469</c:v>
                </c:pt>
                <c:pt idx="650">
                  <c:v>-10.039264175184197</c:v>
                </c:pt>
                <c:pt idx="651">
                  <c:v>-10.049028424200802</c:v>
                </c:pt>
                <c:pt idx="652">
                  <c:v>-10.0587926727182</c:v>
                </c:pt>
                <c:pt idx="653">
                  <c:v>-10.068556920736304</c:v>
                </c:pt>
                <c:pt idx="654">
                  <c:v>-10.07832116825503</c:v>
                </c:pt>
                <c:pt idx="655">
                  <c:v>-10.088085415274294</c:v>
                </c:pt>
                <c:pt idx="656">
                  <c:v>-10.09784966179401</c:v>
                </c:pt>
                <c:pt idx="657">
                  <c:v>-10.107613907814093</c:v>
                </c:pt>
                <c:pt idx="658">
                  <c:v>-10.117378153334458</c:v>
                </c:pt>
                <c:pt idx="659">
                  <c:v>-10.127142398355021</c:v>
                </c:pt>
                <c:pt idx="660">
                  <c:v>-10.136906642875696</c:v>
                </c:pt>
                <c:pt idx="661">
                  <c:v>-10.146670886896398</c:v>
                </c:pt>
                <c:pt idx="662">
                  <c:v>-10.156435130417043</c:v>
                </c:pt>
                <c:pt idx="663">
                  <c:v>-10.166199373437545</c:v>
                </c:pt>
                <c:pt idx="664">
                  <c:v>-10.175963615957819</c:v>
                </c:pt>
                <c:pt idx="665">
                  <c:v>-10.185727857977781</c:v>
                </c:pt>
                <c:pt idx="666">
                  <c:v>-10.195492099497345</c:v>
                </c:pt>
                <c:pt idx="667">
                  <c:v>-10.205256340516428</c:v>
                </c:pt>
                <c:pt idx="668">
                  <c:v>-10.215020581034942</c:v>
                </c:pt>
                <c:pt idx="669">
                  <c:v>-10.224784821052804</c:v>
                </c:pt>
                <c:pt idx="670">
                  <c:v>-10.234549060569929</c:v>
                </c:pt>
                <c:pt idx="671">
                  <c:v>-10.244313299586231</c:v>
                </c:pt>
                <c:pt idx="672">
                  <c:v>-10.254077538101626</c:v>
                </c:pt>
                <c:pt idx="673">
                  <c:v>-10.263841776116029</c:v>
                </c:pt>
                <c:pt idx="674">
                  <c:v>-10.273606013629355</c:v>
                </c:pt>
                <c:pt idx="675">
                  <c:v>-10.283370250641518</c:v>
                </c:pt>
                <c:pt idx="676">
                  <c:v>-10.293134487152434</c:v>
                </c:pt>
                <c:pt idx="677">
                  <c:v>-10.302898723162018</c:v>
                </c:pt>
                <c:pt idx="678">
                  <c:v>-10.312662958670186</c:v>
                </c:pt>
                <c:pt idx="679">
                  <c:v>-10.322427193676852</c:v>
                </c:pt>
                <c:pt idx="680">
                  <c:v>-10.332191428181931</c:v>
                </c:pt>
                <c:pt idx="681">
                  <c:v>-10.341955662185338</c:v>
                </c:pt>
                <c:pt idx="682">
                  <c:v>-10.351719895686989</c:v>
                </c:pt>
                <c:pt idx="683">
                  <c:v>-10.361484128686797</c:v>
                </c:pt>
                <c:pt idx="684">
                  <c:v>-10.37124836118468</c:v>
                </c:pt>
                <c:pt idx="685">
                  <c:v>-10.381012593180552</c:v>
                </c:pt>
                <c:pt idx="686">
                  <c:v>-10.390776824674326</c:v>
                </c:pt>
                <c:pt idx="687">
                  <c:v>-10.400541055665919</c:v>
                </c:pt>
                <c:pt idx="688">
                  <c:v>-10.410305286155246</c:v>
                </c:pt>
                <c:pt idx="689">
                  <c:v>-10.420069516142222</c:v>
                </c:pt>
                <c:pt idx="690">
                  <c:v>-10.429833745626762</c:v>
                </c:pt>
                <c:pt idx="691">
                  <c:v>-10.439597974608782</c:v>
                </c:pt>
                <c:pt idx="692">
                  <c:v>-10.449362203088196</c:v>
                </c:pt>
                <c:pt idx="693">
                  <c:v>-10.459126431064918</c:v>
                </c:pt>
                <c:pt idx="694">
                  <c:v>-10.468890658538864</c:v>
                </c:pt>
                <c:pt idx="695">
                  <c:v>-10.47865488550995</c:v>
                </c:pt>
                <c:pt idx="696">
                  <c:v>-10.488419111978089</c:v>
                </c:pt>
                <c:pt idx="697">
                  <c:v>-10.498183337943198</c:v>
                </c:pt>
                <c:pt idx="698">
                  <c:v>-10.507947563405192</c:v>
                </c:pt>
                <c:pt idx="699">
                  <c:v>-10.517711788363986</c:v>
                </c:pt>
                <c:pt idx="700">
                  <c:v>-10.527476012819495</c:v>
                </c:pt>
                <c:pt idx="701">
                  <c:v>-10.537240236771632</c:v>
                </c:pt>
                <c:pt idx="702">
                  <c:v>-10.547004460220315</c:v>
                </c:pt>
                <c:pt idx="703">
                  <c:v>-10.556768683165458</c:v>
                </c:pt>
                <c:pt idx="704">
                  <c:v>-10.566532905606977</c:v>
                </c:pt>
                <c:pt idx="705">
                  <c:v>-10.576297127544786</c:v>
                </c:pt>
                <c:pt idx="706">
                  <c:v>-10.586061348978799</c:v>
                </c:pt>
                <c:pt idx="707">
                  <c:v>-10.595825569908932</c:v>
                </c:pt>
                <c:pt idx="708">
                  <c:v>-10.605589790335102</c:v>
                </c:pt>
                <c:pt idx="709">
                  <c:v>-10.615354010257223</c:v>
                </c:pt>
                <c:pt idx="710">
                  <c:v>-10.625118229675209</c:v>
                </c:pt>
                <c:pt idx="711">
                  <c:v>-10.634882448588975</c:v>
                </c:pt>
                <c:pt idx="712">
                  <c:v>-10.644646666998439</c:v>
                </c:pt>
                <c:pt idx="713">
                  <c:v>-10.654410884903513</c:v>
                </c:pt>
                <c:pt idx="714">
                  <c:v>-10.664175102304112</c:v>
                </c:pt>
                <c:pt idx="715">
                  <c:v>-10.673939319200153</c:v>
                </c:pt>
                <c:pt idx="716">
                  <c:v>-10.683703535591551</c:v>
                </c:pt>
                <c:pt idx="717">
                  <c:v>-10.69346775147822</c:v>
                </c:pt>
                <c:pt idx="718">
                  <c:v>-10.703231966860075</c:v>
                </c:pt>
                <c:pt idx="719">
                  <c:v>-10.712996181737033</c:v>
                </c:pt>
                <c:pt idx="720">
                  <c:v>-10.722760396109008</c:v>
                </c:pt>
                <c:pt idx="721">
                  <c:v>-10.732524609975915</c:v>
                </c:pt>
                <c:pt idx="722">
                  <c:v>-10.742288823337669</c:v>
                </c:pt>
                <c:pt idx="723">
                  <c:v>-10.752053036194184</c:v>
                </c:pt>
                <c:pt idx="724">
                  <c:v>-10.761817248545377</c:v>
                </c:pt>
                <c:pt idx="725">
                  <c:v>-10.771581460391163</c:v>
                </c:pt>
                <c:pt idx="726">
                  <c:v>-10.781345671731456</c:v>
                </c:pt>
                <c:pt idx="727">
                  <c:v>-10.791109882566172</c:v>
                </c:pt>
                <c:pt idx="728">
                  <c:v>-10.800874092895226</c:v>
                </c:pt>
                <c:pt idx="729">
                  <c:v>-10.810638302718534</c:v>
                </c:pt>
                <c:pt idx="730">
                  <c:v>-10.82040251203601</c:v>
                </c:pt>
                <c:pt idx="731">
                  <c:v>-10.830166720847568</c:v>
                </c:pt>
                <c:pt idx="732">
                  <c:v>-10.839930929153127</c:v>
                </c:pt>
                <c:pt idx="733">
                  <c:v>-10.849695136952597</c:v>
                </c:pt>
                <c:pt idx="734">
                  <c:v>-10.859459344245897</c:v>
                </c:pt>
                <c:pt idx="735">
                  <c:v>-10.86922355103294</c:v>
                </c:pt>
                <c:pt idx="736">
                  <c:v>-10.878987757313643</c:v>
                </c:pt>
                <c:pt idx="737">
                  <c:v>-10.888751963087921</c:v>
                </c:pt>
                <c:pt idx="738">
                  <c:v>-10.898516168355687</c:v>
                </c:pt>
                <c:pt idx="739">
                  <c:v>-10.90828037311686</c:v>
                </c:pt>
                <c:pt idx="740">
                  <c:v>-10.918044577371351</c:v>
                </c:pt>
                <c:pt idx="741">
                  <c:v>-10.927808781119078</c:v>
                </c:pt>
                <c:pt idx="742">
                  <c:v>-10.937572984359953</c:v>
                </c:pt>
                <c:pt idx="743">
                  <c:v>-10.947337187093893</c:v>
                </c:pt>
                <c:pt idx="744">
                  <c:v>-10.957101389320815</c:v>
                </c:pt>
                <c:pt idx="745">
                  <c:v>-10.966865591040632</c:v>
                </c:pt>
                <c:pt idx="746">
                  <c:v>-10.976629792253259</c:v>
                </c:pt>
                <c:pt idx="747">
                  <c:v>-10.986393992958613</c:v>
                </c:pt>
                <c:pt idx="748">
                  <c:v>-10.996158193156608</c:v>
                </c:pt>
                <c:pt idx="749">
                  <c:v>-11.005922392847159</c:v>
                </c:pt>
                <c:pt idx="750">
                  <c:v>-11.015686592030182</c:v>
                </c:pt>
                <c:pt idx="751">
                  <c:v>-11.025450790705591</c:v>
                </c:pt>
                <c:pt idx="752">
                  <c:v>-11.035214988873301</c:v>
                </c:pt>
                <c:pt idx="753">
                  <c:v>-11.044979186533229</c:v>
                </c:pt>
                <c:pt idx="754">
                  <c:v>-11.05474338368529</c:v>
                </c:pt>
                <c:pt idx="755">
                  <c:v>-11.064507580329398</c:v>
                </c:pt>
                <c:pt idx="756">
                  <c:v>-11.074271776465467</c:v>
                </c:pt>
                <c:pt idx="757">
                  <c:v>-11.084035972093414</c:v>
                </c:pt>
                <c:pt idx="758">
                  <c:v>-11.093800167213153</c:v>
                </c:pt>
                <c:pt idx="759">
                  <c:v>-11.103564361824601</c:v>
                </c:pt>
                <c:pt idx="760">
                  <c:v>-11.113328555927673</c:v>
                </c:pt>
                <c:pt idx="761">
                  <c:v>-11.123092749522282</c:v>
                </c:pt>
                <c:pt idx="762">
                  <c:v>-11.132856942608345</c:v>
                </c:pt>
                <c:pt idx="763">
                  <c:v>-11.142621135185777</c:v>
                </c:pt>
                <c:pt idx="764">
                  <c:v>-11.152385327254493</c:v>
                </c:pt>
                <c:pt idx="765">
                  <c:v>-11.162149518814408</c:v>
                </c:pt>
                <c:pt idx="766">
                  <c:v>-11.171913709865438</c:v>
                </c:pt>
                <c:pt idx="767">
                  <c:v>-11.181677900407497</c:v>
                </c:pt>
                <c:pt idx="768">
                  <c:v>-11.1914420904405</c:v>
                </c:pt>
                <c:pt idx="769">
                  <c:v>-11.201206279964364</c:v>
                </c:pt>
                <c:pt idx="770">
                  <c:v>-11.210970468979003</c:v>
                </c:pt>
                <c:pt idx="771">
                  <c:v>-11.220734657484332</c:v>
                </c:pt>
                <c:pt idx="772">
                  <c:v>-11.230498845480266</c:v>
                </c:pt>
                <c:pt idx="773">
                  <c:v>-11.240263032966721</c:v>
                </c:pt>
                <c:pt idx="774">
                  <c:v>-11.250027219943613</c:v>
                </c:pt>
                <c:pt idx="775">
                  <c:v>-11.259791406410855</c:v>
                </c:pt>
                <c:pt idx="776">
                  <c:v>-11.269555592368365</c:v>
                </c:pt>
                <c:pt idx="777">
                  <c:v>-11.279319777816056</c:v>
                </c:pt>
                <c:pt idx="778">
                  <c:v>-11.289083962753844</c:v>
                </c:pt>
                <c:pt idx="779">
                  <c:v>-11.298848147181644</c:v>
                </c:pt>
                <c:pt idx="780">
                  <c:v>-11.308612331099372</c:v>
                </c:pt>
                <c:pt idx="781">
                  <c:v>-11.318376514506943</c:v>
                </c:pt>
                <c:pt idx="782">
                  <c:v>-11.328140697404271</c:v>
                </c:pt>
                <c:pt idx="783">
                  <c:v>-11.337904879791271</c:v>
                </c:pt>
                <c:pt idx="784">
                  <c:v>-11.34766906166786</c:v>
                </c:pt>
                <c:pt idx="785">
                  <c:v>-11.357433243033952</c:v>
                </c:pt>
                <c:pt idx="786">
                  <c:v>-11.367197423889463</c:v>
                </c:pt>
                <c:pt idx="787">
                  <c:v>-11.376961604234308</c:v>
                </c:pt>
                <c:pt idx="788">
                  <c:v>-11.386725784068403</c:v>
                </c:pt>
                <c:pt idx="789">
                  <c:v>-11.396489963391662</c:v>
                </c:pt>
                <c:pt idx="790">
                  <c:v>-11.406254142204</c:v>
                </c:pt>
                <c:pt idx="791">
                  <c:v>-11.416018320505334</c:v>
                </c:pt>
                <c:pt idx="792">
                  <c:v>-11.425782498295577</c:v>
                </c:pt>
                <c:pt idx="793">
                  <c:v>-11.435546675574646</c:v>
                </c:pt>
                <c:pt idx="794">
                  <c:v>-11.445310852342455</c:v>
                </c:pt>
                <c:pt idx="795">
                  <c:v>-11.45507502859892</c:v>
                </c:pt>
                <c:pt idx="796">
                  <c:v>-11.464839204343956</c:v>
                </c:pt>
                <c:pt idx="797">
                  <c:v>-11.474603379577479</c:v>
                </c:pt>
                <c:pt idx="798">
                  <c:v>-11.484367554299403</c:v>
                </c:pt>
                <c:pt idx="799">
                  <c:v>-11.494131728509645</c:v>
                </c:pt>
                <c:pt idx="800">
                  <c:v>-11.503895902208118</c:v>
                </c:pt>
                <c:pt idx="801">
                  <c:v>-11.513660075394739</c:v>
                </c:pt>
                <c:pt idx="802">
                  <c:v>-11.523424248069421</c:v>
                </c:pt>
                <c:pt idx="803">
                  <c:v>-11.533188420232083</c:v>
                </c:pt>
                <c:pt idx="804">
                  <c:v>-11.542952591882637</c:v>
                </c:pt>
                <c:pt idx="805">
                  <c:v>-11.552716763020999</c:v>
                </c:pt>
                <c:pt idx="806">
                  <c:v>-11.562480933647086</c:v>
                </c:pt>
                <c:pt idx="807">
                  <c:v>-11.57224510376081</c:v>
                </c:pt>
                <c:pt idx="808">
                  <c:v>-11.58200927336209</c:v>
                </c:pt>
                <c:pt idx="809">
                  <c:v>-11.591773442450839</c:v>
                </c:pt>
                <c:pt idx="810">
                  <c:v>-11.601537611026972</c:v>
                </c:pt>
                <c:pt idx="811">
                  <c:v>-11.611301779090406</c:v>
                </c:pt>
                <c:pt idx="812">
                  <c:v>-11.621065946641053</c:v>
                </c:pt>
                <c:pt idx="813">
                  <c:v>-11.630830113678833</c:v>
                </c:pt>
                <c:pt idx="814">
                  <c:v>-11.640594280203658</c:v>
                </c:pt>
                <c:pt idx="815">
                  <c:v>-11.650358446215444</c:v>
                </c:pt>
                <c:pt idx="816">
                  <c:v>-11.660122611714106</c:v>
                </c:pt>
                <c:pt idx="817">
                  <c:v>-11.66988677669956</c:v>
                </c:pt>
                <c:pt idx="818">
                  <c:v>-11.679650941171721</c:v>
                </c:pt>
                <c:pt idx="819">
                  <c:v>-11.689415105130504</c:v>
                </c:pt>
                <c:pt idx="820">
                  <c:v>-11.699179268575824</c:v>
                </c:pt>
                <c:pt idx="821">
                  <c:v>-11.708943431507597</c:v>
                </c:pt>
                <c:pt idx="822">
                  <c:v>-11.718707593925739</c:v>
                </c:pt>
                <c:pt idx="823">
                  <c:v>-11.728471755830164</c:v>
                </c:pt>
                <c:pt idx="824">
                  <c:v>-11.738235917220788</c:v>
                </c:pt>
                <c:pt idx="825">
                  <c:v>-11.748000078097526</c:v>
                </c:pt>
                <c:pt idx="826">
                  <c:v>-11.757764238460293</c:v>
                </c:pt>
                <c:pt idx="827">
                  <c:v>-11.767528398309004</c:v>
                </c:pt>
                <c:pt idx="828">
                  <c:v>-11.777292557643575</c:v>
                </c:pt>
                <c:pt idx="829">
                  <c:v>-11.787056716463921</c:v>
                </c:pt>
                <c:pt idx="830">
                  <c:v>-11.796820874769958</c:v>
                </c:pt>
                <c:pt idx="831">
                  <c:v>-11.806585032561602</c:v>
                </c:pt>
                <c:pt idx="832">
                  <c:v>-11.816349189838766</c:v>
                </c:pt>
                <c:pt idx="833">
                  <c:v>-11.826113346601366</c:v>
                </c:pt>
                <c:pt idx="834">
                  <c:v>-11.835877502849318</c:v>
                </c:pt>
                <c:pt idx="835">
                  <c:v>-11.845641658582537</c:v>
                </c:pt>
                <c:pt idx="836">
                  <c:v>-11.855405813800939</c:v>
                </c:pt>
                <c:pt idx="837">
                  <c:v>-11.865169968504437</c:v>
                </c:pt>
                <c:pt idx="838">
                  <c:v>-11.874934122692949</c:v>
                </c:pt>
                <c:pt idx="839">
                  <c:v>-11.88469827636639</c:v>
                </c:pt>
                <c:pt idx="840">
                  <c:v>-11.894462429524673</c:v>
                </c:pt>
                <c:pt idx="841">
                  <c:v>-11.904226582167714</c:v>
                </c:pt>
                <c:pt idx="842">
                  <c:v>-11.913990734295432</c:v>
                </c:pt>
                <c:pt idx="843">
                  <c:v>-11.923754885907739</c:v>
                </c:pt>
                <c:pt idx="844">
                  <c:v>-11.933519037004551</c:v>
                </c:pt>
                <c:pt idx="845">
                  <c:v>-11.943283187585783</c:v>
                </c:pt>
                <c:pt idx="846">
                  <c:v>-11.95304733765135</c:v>
                </c:pt>
                <c:pt idx="847">
                  <c:v>-11.962811487201169</c:v>
                </c:pt>
                <c:pt idx="848">
                  <c:v>-11.972575636235153</c:v>
                </c:pt>
                <c:pt idx="849">
                  <c:v>-11.982339784753218</c:v>
                </c:pt>
                <c:pt idx="850">
                  <c:v>-11.992103932755281</c:v>
                </c:pt>
                <c:pt idx="851">
                  <c:v>-12.001868080241255</c:v>
                </c:pt>
                <c:pt idx="852">
                  <c:v>-12.011632227211058</c:v>
                </c:pt>
                <c:pt idx="853">
                  <c:v>-12.021396373664603</c:v>
                </c:pt>
                <c:pt idx="854">
                  <c:v>-12.031160519601807</c:v>
                </c:pt>
                <c:pt idx="855">
                  <c:v>-12.040924665022583</c:v>
                </c:pt>
                <c:pt idx="856">
                  <c:v>-12.050688809926848</c:v>
                </c:pt>
                <c:pt idx="857">
                  <c:v>-12.060452954314519</c:v>
                </c:pt>
                <c:pt idx="858">
                  <c:v>-12.070217098185509</c:v>
                </c:pt>
                <c:pt idx="859">
                  <c:v>-12.079981241539734</c:v>
                </c:pt>
                <c:pt idx="860">
                  <c:v>-12.089745384377109</c:v>
                </c:pt>
                <c:pt idx="861">
                  <c:v>-12.099509526697549</c:v>
                </c:pt>
                <c:pt idx="862">
                  <c:v>-12.10927366850097</c:v>
                </c:pt>
                <c:pt idx="863">
                  <c:v>-12.119037809787288</c:v>
                </c:pt>
                <c:pt idx="864">
                  <c:v>-12.128801950556419</c:v>
                </c:pt>
                <c:pt idx="865">
                  <c:v>-12.138566090808276</c:v>
                </c:pt>
                <c:pt idx="866">
                  <c:v>-12.148330230542776</c:v>
                </c:pt>
                <c:pt idx="867">
                  <c:v>-12.158094369759832</c:v>
                </c:pt>
                <c:pt idx="868">
                  <c:v>-12.167858508459362</c:v>
                </c:pt>
                <c:pt idx="869">
                  <c:v>-12.17762264664128</c:v>
                </c:pt>
                <c:pt idx="870">
                  <c:v>-12.187386784305502</c:v>
                </c:pt>
                <c:pt idx="871">
                  <c:v>-12.197150921451945</c:v>
                </c:pt>
                <c:pt idx="872">
                  <c:v>-12.206915058080522</c:v>
                </c:pt>
                <c:pt idx="873">
                  <c:v>-12.216679194191149</c:v>
                </c:pt>
                <c:pt idx="874">
                  <c:v>-12.226443329783741</c:v>
                </c:pt>
                <c:pt idx="875">
                  <c:v>-12.236207464858214</c:v>
                </c:pt>
                <c:pt idx="876">
                  <c:v>-12.245971599414483</c:v>
                </c:pt>
                <c:pt idx="877">
                  <c:v>-12.255735733452465</c:v>
                </c:pt>
                <c:pt idx="878">
                  <c:v>-12.265499866972071</c:v>
                </c:pt>
                <c:pt idx="879">
                  <c:v>-12.275263999973221</c:v>
                </c:pt>
                <c:pt idx="880">
                  <c:v>-12.285028132455828</c:v>
                </c:pt>
                <c:pt idx="881">
                  <c:v>-12.294792264419808</c:v>
                </c:pt>
                <c:pt idx="882">
                  <c:v>-12.304556395865077</c:v>
                </c:pt>
                <c:pt idx="883">
                  <c:v>-12.314320526791549</c:v>
                </c:pt>
                <c:pt idx="884">
                  <c:v>-12.32408465719914</c:v>
                </c:pt>
                <c:pt idx="885">
                  <c:v>-12.333848787087767</c:v>
                </c:pt>
                <c:pt idx="886">
                  <c:v>-12.343612916457344</c:v>
                </c:pt>
                <c:pt idx="887">
                  <c:v>-12.353377045307786</c:v>
                </c:pt>
                <c:pt idx="888">
                  <c:v>-12.363141173639008</c:v>
                </c:pt>
                <c:pt idx="889">
                  <c:v>-12.372905301450926</c:v>
                </c:pt>
                <c:pt idx="890">
                  <c:v>-12.382669428743457</c:v>
                </c:pt>
                <c:pt idx="891">
                  <c:v>-12.392433555516513</c:v>
                </c:pt>
                <c:pt idx="892">
                  <c:v>-12.402197681770014</c:v>
                </c:pt>
                <c:pt idx="893">
                  <c:v>-12.411961807503872</c:v>
                </c:pt>
                <c:pt idx="894">
                  <c:v>-12.421725932718003</c:v>
                </c:pt>
                <c:pt idx="895">
                  <c:v>-12.431490057412322</c:v>
                </c:pt>
                <c:pt idx="896">
                  <c:v>-12.441254181586746</c:v>
                </c:pt>
                <c:pt idx="897">
                  <c:v>-12.45101830524119</c:v>
                </c:pt>
                <c:pt idx="898">
                  <c:v>-12.460782428375568</c:v>
                </c:pt>
                <c:pt idx="899">
                  <c:v>-12.470546550989797</c:v>
                </c:pt>
                <c:pt idx="900">
                  <c:v>-12.480310673083791</c:v>
                </c:pt>
                <c:pt idx="901">
                  <c:v>-12.490074794657465</c:v>
                </c:pt>
                <c:pt idx="902">
                  <c:v>-12.499838915710736</c:v>
                </c:pt>
                <c:pt idx="903">
                  <c:v>-12.509603036243519</c:v>
                </c:pt>
                <c:pt idx="904">
                  <c:v>-12.519367156255729</c:v>
                </c:pt>
                <c:pt idx="905">
                  <c:v>-12.529131275747282</c:v>
                </c:pt>
                <c:pt idx="906">
                  <c:v>-12.538895394718093</c:v>
                </c:pt>
                <c:pt idx="907">
                  <c:v>-12.548659513168078</c:v>
                </c:pt>
                <c:pt idx="908">
                  <c:v>-12.558423631097153</c:v>
                </c:pt>
                <c:pt idx="909">
                  <c:v>-12.568187748505231</c:v>
                </c:pt>
                <c:pt idx="910">
                  <c:v>-12.57795186539223</c:v>
                </c:pt>
                <c:pt idx="911">
                  <c:v>-12.587715981758064</c:v>
                </c:pt>
                <c:pt idx="912">
                  <c:v>-12.597480097602649</c:v>
                </c:pt>
                <c:pt idx="913">
                  <c:v>-12.607244212925899</c:v>
                </c:pt>
                <c:pt idx="914">
                  <c:v>-12.617008327727731</c:v>
                </c:pt>
                <c:pt idx="915">
                  <c:v>-12.626772442008061</c:v>
                </c:pt>
                <c:pt idx="916">
                  <c:v>-12.636536555766803</c:v>
                </c:pt>
                <c:pt idx="917">
                  <c:v>-12.646300669003873</c:v>
                </c:pt>
                <c:pt idx="918">
                  <c:v>-12.656064781719186</c:v>
                </c:pt>
                <c:pt idx="919">
                  <c:v>-12.665828893912659</c:v>
                </c:pt>
                <c:pt idx="920">
                  <c:v>-12.675593005584206</c:v>
                </c:pt>
                <c:pt idx="921">
                  <c:v>-12.685357116733742</c:v>
                </c:pt>
                <c:pt idx="922">
                  <c:v>-12.695121227361184</c:v>
                </c:pt>
                <c:pt idx="923">
                  <c:v>-12.704885337466447</c:v>
                </c:pt>
                <c:pt idx="924">
                  <c:v>-12.714649447049446</c:v>
                </c:pt>
                <c:pt idx="925">
                  <c:v>-12.724413556110097</c:v>
                </c:pt>
                <c:pt idx="926">
                  <c:v>-12.734177664648314</c:v>
                </c:pt>
                <c:pt idx="927">
                  <c:v>-12.743941772664014</c:v>
                </c:pt>
                <c:pt idx="928">
                  <c:v>-12.753705880157112</c:v>
                </c:pt>
                <c:pt idx="929">
                  <c:v>-12.763469987127523</c:v>
                </c:pt>
                <c:pt idx="930">
                  <c:v>-12.773234093575164</c:v>
                </c:pt>
                <c:pt idx="931">
                  <c:v>-12.782998199499948</c:v>
                </c:pt>
                <c:pt idx="932">
                  <c:v>-12.792762304901792</c:v>
                </c:pt>
                <c:pt idx="933">
                  <c:v>-12.802526409780612</c:v>
                </c:pt>
                <c:pt idx="934">
                  <c:v>-12.812290514136322</c:v>
                </c:pt>
                <c:pt idx="935">
                  <c:v>-12.822054617968838</c:v>
                </c:pt>
                <c:pt idx="936">
                  <c:v>-12.831818721278077</c:v>
                </c:pt>
                <c:pt idx="937">
                  <c:v>-12.841582824063954</c:v>
                </c:pt>
                <c:pt idx="938">
                  <c:v>-12.851346926326382</c:v>
                </c:pt>
                <c:pt idx="939">
                  <c:v>-12.861111028065279</c:v>
                </c:pt>
                <c:pt idx="940">
                  <c:v>-12.870875129280559</c:v>
                </c:pt>
                <c:pt idx="941">
                  <c:v>-12.88063922997214</c:v>
                </c:pt>
                <c:pt idx="942">
                  <c:v>-12.890403330139934</c:v>
                </c:pt>
                <c:pt idx="943">
                  <c:v>-12.900167429783858</c:v>
                </c:pt>
                <c:pt idx="944">
                  <c:v>-12.909931528903828</c:v>
                </c:pt>
                <c:pt idx="945">
                  <c:v>-12.919695627499758</c:v>
                </c:pt>
                <c:pt idx="946">
                  <c:v>-12.929459725571565</c:v>
                </c:pt>
                <c:pt idx="947">
                  <c:v>-12.939223823119164</c:v>
                </c:pt>
                <c:pt idx="948">
                  <c:v>-12.948987920142471</c:v>
                </c:pt>
                <c:pt idx="949">
                  <c:v>-12.958752016641402</c:v>
                </c:pt>
                <c:pt idx="950">
                  <c:v>-12.96851611261587</c:v>
                </c:pt>
                <c:pt idx="951">
                  <c:v>-12.978280208065792</c:v>
                </c:pt>
                <c:pt idx="952">
                  <c:v>-12.988044302991083</c:v>
                </c:pt>
                <c:pt idx="953">
                  <c:v>-12.99780839739166</c:v>
                </c:pt>
                <c:pt idx="954">
                  <c:v>-13.007572491267437</c:v>
                </c:pt>
                <c:pt idx="955">
                  <c:v>-13.017336584618331</c:v>
                </c:pt>
                <c:pt idx="956">
                  <c:v>-13.027100677444256</c:v>
                </c:pt>
                <c:pt idx="957">
                  <c:v>-13.036864769745128</c:v>
                </c:pt>
                <c:pt idx="958">
                  <c:v>-13.046628861520862</c:v>
                </c:pt>
                <c:pt idx="959">
                  <c:v>-13.056392952771375</c:v>
                </c:pt>
                <c:pt idx="960">
                  <c:v>-13.066157043496581</c:v>
                </c:pt>
                <c:pt idx="961">
                  <c:v>-13.075921133696397</c:v>
                </c:pt>
                <c:pt idx="962">
                  <c:v>-13.085685223370737</c:v>
                </c:pt>
                <c:pt idx="963">
                  <c:v>-13.095449312519516</c:v>
                </c:pt>
                <c:pt idx="964">
                  <c:v>-13.105213401142652</c:v>
                </c:pt>
                <c:pt idx="965">
                  <c:v>-13.11497748924006</c:v>
                </c:pt>
                <c:pt idx="966">
                  <c:v>-13.124741576811653</c:v>
                </c:pt>
                <c:pt idx="967">
                  <c:v>-13.134505663857349</c:v>
                </c:pt>
                <c:pt idx="968">
                  <c:v>-13.144269750377063</c:v>
                </c:pt>
                <c:pt idx="969">
                  <c:v>-13.15403383637071</c:v>
                </c:pt>
                <c:pt idx="970">
                  <c:v>-13.163797921838206</c:v>
                </c:pt>
                <c:pt idx="971">
                  <c:v>-13.173562006779466</c:v>
                </c:pt>
                <c:pt idx="972">
                  <c:v>-13.183326091194406</c:v>
                </c:pt>
                <c:pt idx="973">
                  <c:v>-13.193090175082942</c:v>
                </c:pt>
                <c:pt idx="974">
                  <c:v>-13.202854258444988</c:v>
                </c:pt>
                <c:pt idx="975">
                  <c:v>-13.212618341280461</c:v>
                </c:pt>
                <c:pt idx="976">
                  <c:v>-13.222382423589275</c:v>
                </c:pt>
                <c:pt idx="977">
                  <c:v>-13.232146505371349</c:v>
                </c:pt>
                <c:pt idx="978">
                  <c:v>-13.241910586626593</c:v>
                </c:pt>
                <c:pt idx="979">
                  <c:v>-13.251674667354928</c:v>
                </c:pt>
                <c:pt idx="980">
                  <c:v>-13.261438747556266</c:v>
                </c:pt>
                <c:pt idx="981">
                  <c:v>-13.271202827230525</c:v>
                </c:pt>
                <c:pt idx="982">
                  <c:v>-13.280966906377618</c:v>
                </c:pt>
                <c:pt idx="983">
                  <c:v>-13.290730984997461</c:v>
                </c:pt>
                <c:pt idx="984">
                  <c:v>-13.300495063089972</c:v>
                </c:pt>
                <c:pt idx="985">
                  <c:v>-13.310259140655065</c:v>
                </c:pt>
                <c:pt idx="986">
                  <c:v>-13.320023217692654</c:v>
                </c:pt>
                <c:pt idx="987">
                  <c:v>-13.329787294202657</c:v>
                </c:pt>
                <c:pt idx="988">
                  <c:v>-13.339551370184989</c:v>
                </c:pt>
                <c:pt idx="989">
                  <c:v>-13.349315445639565</c:v>
                </c:pt>
                <c:pt idx="990">
                  <c:v>-13.359079520566301</c:v>
                </c:pt>
                <c:pt idx="991">
                  <c:v>-13.368843594965112</c:v>
                </c:pt>
                <c:pt idx="992">
                  <c:v>-13.378607668835913</c:v>
                </c:pt>
                <c:pt idx="993">
                  <c:v>-13.388371742178622</c:v>
                </c:pt>
                <c:pt idx="994">
                  <c:v>-13.398135814993152</c:v>
                </c:pt>
                <c:pt idx="995">
                  <c:v>-13.40789988727942</c:v>
                </c:pt>
                <c:pt idx="996">
                  <c:v>-13.417663959037341</c:v>
                </c:pt>
                <c:pt idx="997">
                  <c:v>-13.427428030266832</c:v>
                </c:pt>
                <c:pt idx="998">
                  <c:v>-13.437192100967806</c:v>
                </c:pt>
                <c:pt idx="999">
                  <c:v>-13.446956171140179</c:v>
                </c:pt>
                <c:pt idx="1000">
                  <c:v>-13.456720240783868</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17.899999999999999</c:v>
                </c:pt>
                <c:pt idx="1">
                  <c:v>93.306981896450495</c:v>
                </c:pt>
                <c:pt idx="2">
                  <c:v>168.71396379290098</c:v>
                </c:pt>
                <c:pt idx="3">
                  <c:v>167.18168007574212</c:v>
                </c:pt>
                <c:pt idx="4">
                  <c:v>168.71396379290098</c:v>
                </c:pt>
                <c:pt idx="5">
                  <c:v>163.29168007574208</c:v>
                </c:pt>
                <c:pt idx="6">
                  <c:v>168.71396379290098</c:v>
                </c:pt>
              </c:numCache>
            </c:numRef>
          </c:xVal>
          <c:yVal>
            <c:numRef>
              <c:f>Trajecto!$C$132:$C$138</c:f>
              <c:numCache>
                <c:formatCode>0</c:formatCode>
                <c:ptCount val="7"/>
                <c:pt idx="0">
                  <c:v>1663.4997805476075</c:v>
                </c:pt>
                <c:pt idx="1">
                  <c:v>831.74989027380377</c:v>
                </c:pt>
                <c:pt idx="2">
                  <c:v>0</c:v>
                </c:pt>
                <c:pt idx="3">
                  <c:v>56.896552456628243</c:v>
                </c:pt>
                <c:pt idx="4">
                  <c:v>0</c:v>
                </c:pt>
                <c:pt idx="5">
                  <c:v>21.746784468042591</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Calculs!$AE$4:$AE$1004</c:f>
              <c:numCache>
                <c:formatCode>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4.4749999999999996</c:v>
                </c:pt>
              </c:numCache>
            </c:numRef>
          </c:xVal>
          <c:yVal>
            <c:numRef>
              <c:f>Trajecto!$C$158</c:f>
              <c:numCache>
                <c:formatCode>0</c:formatCode>
                <c:ptCount val="1"/>
                <c:pt idx="0">
                  <c:v>831.74989027380377</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26.900000000000126</c:v>
                </c:pt>
              </c:numCache>
            </c:numRef>
          </c:xVal>
          <c:yVal>
            <c:numRef>
              <c:f>Trajecto!$C$159</c:f>
              <c:numCache>
                <c:formatCode>0</c:formatCode>
                <c:ptCount val="1"/>
                <c:pt idx="0">
                  <c:v>852.71395234329896</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Calculs!$T$4:$T$1004</c:f>
              <c:numCache>
                <c:formatCode>0.00</c:formatCode>
                <c:ptCount val="1001"/>
                <c:pt idx="0">
                  <c:v>45.439920000000001</c:v>
                </c:pt>
                <c:pt idx="1">
                  <c:v>45.428054448031823</c:v>
                </c:pt>
                <c:pt idx="2">
                  <c:v>45.383178436341247</c:v>
                </c:pt>
                <c:pt idx="3">
                  <c:v>45.318229775511782</c:v>
                </c:pt>
                <c:pt idx="4">
                  <c:v>45.255425631912921</c:v>
                </c:pt>
                <c:pt idx="5">
                  <c:v>45.194766005544672</c:v>
                </c:pt>
                <c:pt idx="6">
                  <c:v>45.134969119502841</c:v>
                </c:pt>
                <c:pt idx="7">
                  <c:v>45.074753196883222</c:v>
                </c:pt>
                <c:pt idx="8">
                  <c:v>45.014118237685828</c:v>
                </c:pt>
                <c:pt idx="9">
                  <c:v>44.953064241910631</c:v>
                </c:pt>
                <c:pt idx="10">
                  <c:v>44.89159120955766</c:v>
                </c:pt>
                <c:pt idx="11">
                  <c:v>44.829831716626551</c:v>
                </c:pt>
                <c:pt idx="12">
                  <c:v>44.767918339116939</c:v>
                </c:pt>
                <c:pt idx="13">
                  <c:v>44.705851077028832</c:v>
                </c:pt>
                <c:pt idx="14">
                  <c:v>44.643629930362231</c:v>
                </c:pt>
                <c:pt idx="15">
                  <c:v>44.581254899117127</c:v>
                </c:pt>
                <c:pt idx="16">
                  <c:v>44.518725983293528</c:v>
                </c:pt>
                <c:pt idx="17">
                  <c:v>44.456043182891442</c:v>
                </c:pt>
                <c:pt idx="18">
                  <c:v>44.393206497910853</c:v>
                </c:pt>
                <c:pt idx="19">
                  <c:v>44.33021592835177</c:v>
                </c:pt>
                <c:pt idx="20">
                  <c:v>44.267071474214177</c:v>
                </c:pt>
                <c:pt idx="21">
                  <c:v>44.203825973060141</c:v>
                </c:pt>
                <c:pt idx="22">
                  <c:v>44.140532262451686</c:v>
                </c:pt>
                <c:pt idx="23">
                  <c:v>44.077190342388811</c:v>
                </c:pt>
                <c:pt idx="24">
                  <c:v>44.01380021287153</c:v>
                </c:pt>
                <c:pt idx="25">
                  <c:v>43.95036187389983</c:v>
                </c:pt>
                <c:pt idx="26">
                  <c:v>43.88687532547371</c:v>
                </c:pt>
                <c:pt idx="27">
                  <c:v>43.823340567593171</c:v>
                </c:pt>
                <c:pt idx="28">
                  <c:v>43.759757600258219</c:v>
                </c:pt>
                <c:pt idx="29">
                  <c:v>43.696126423468854</c:v>
                </c:pt>
                <c:pt idx="30">
                  <c:v>43.63244703722507</c:v>
                </c:pt>
                <c:pt idx="31">
                  <c:v>43.568719441526866</c:v>
                </c:pt>
                <c:pt idx="32">
                  <c:v>43.50494363637425</c:v>
                </c:pt>
                <c:pt idx="33">
                  <c:v>43.441119621767221</c:v>
                </c:pt>
                <c:pt idx="34">
                  <c:v>43.377247397705766</c:v>
                </c:pt>
                <c:pt idx="35">
                  <c:v>43.313326964189898</c:v>
                </c:pt>
                <c:pt idx="36">
                  <c:v>43.249358321219617</c:v>
                </c:pt>
                <c:pt idx="37">
                  <c:v>43.185341468794924</c:v>
                </c:pt>
                <c:pt idx="38">
                  <c:v>43.121276406915804</c:v>
                </c:pt>
                <c:pt idx="39">
                  <c:v>43.057163135582272</c:v>
                </c:pt>
                <c:pt idx="40">
                  <c:v>42.993001654794327</c:v>
                </c:pt>
                <c:pt idx="41">
                  <c:v>42.928832526781683</c:v>
                </c:pt>
                <c:pt idx="42">
                  <c:v>42.864696313774026</c:v>
                </c:pt>
                <c:pt idx="43">
                  <c:v>42.800593015771376</c:v>
                </c:pt>
                <c:pt idx="44">
                  <c:v>42.736522632773735</c:v>
                </c:pt>
                <c:pt idx="45">
                  <c:v>42.672485164781094</c:v>
                </c:pt>
                <c:pt idx="46">
                  <c:v>42.608480611793453</c:v>
                </c:pt>
                <c:pt idx="47">
                  <c:v>42.544508973810821</c:v>
                </c:pt>
                <c:pt idx="48">
                  <c:v>42.480570250833182</c:v>
                </c:pt>
                <c:pt idx="49">
                  <c:v>42.416664442860551</c:v>
                </c:pt>
                <c:pt idx="50">
                  <c:v>42.35279154989292</c:v>
                </c:pt>
                <c:pt idx="51">
                  <c:v>42.288951571930291</c:v>
                </c:pt>
                <c:pt idx="52">
                  <c:v>42.225144508972669</c:v>
                </c:pt>
                <c:pt idx="53">
                  <c:v>42.161370361020055</c:v>
                </c:pt>
                <c:pt idx="54">
                  <c:v>42.097629128072427</c:v>
                </c:pt>
                <c:pt idx="55">
                  <c:v>42.033920810129814</c:v>
                </c:pt>
                <c:pt idx="56">
                  <c:v>41.970245407192202</c:v>
                </c:pt>
                <c:pt idx="57">
                  <c:v>41.906602919259591</c:v>
                </c:pt>
                <c:pt idx="58">
                  <c:v>41.84299334633198</c:v>
                </c:pt>
                <c:pt idx="59">
                  <c:v>41.779416688409384</c:v>
                </c:pt>
                <c:pt idx="60">
                  <c:v>41.715872945491775</c:v>
                </c:pt>
                <c:pt idx="61">
                  <c:v>41.652362117579173</c:v>
                </c:pt>
                <c:pt idx="62">
                  <c:v>41.588884204671579</c:v>
                </c:pt>
                <c:pt idx="63">
                  <c:v>41.525439206768986</c:v>
                </c:pt>
                <c:pt idx="64">
                  <c:v>41.462027123871394</c:v>
                </c:pt>
                <c:pt idx="65">
                  <c:v>41.398647955978809</c:v>
                </c:pt>
                <c:pt idx="66">
                  <c:v>41.335301703091218</c:v>
                </c:pt>
                <c:pt idx="67">
                  <c:v>41.271988365208635</c:v>
                </c:pt>
                <c:pt idx="68">
                  <c:v>41.208707942331053</c:v>
                </c:pt>
                <c:pt idx="69">
                  <c:v>41.145460434458478</c:v>
                </c:pt>
                <c:pt idx="70">
                  <c:v>41.082245841590897</c:v>
                </c:pt>
                <c:pt idx="71">
                  <c:v>41.019064163728331</c:v>
                </c:pt>
                <c:pt idx="72">
                  <c:v>40.955915400870758</c:v>
                </c:pt>
                <c:pt idx="73">
                  <c:v>40.892799553018186</c:v>
                </c:pt>
                <c:pt idx="74">
                  <c:v>40.829716620170629</c:v>
                </c:pt>
                <c:pt idx="75">
                  <c:v>40.766666602328058</c:v>
                </c:pt>
                <c:pt idx="76">
                  <c:v>40.703649499490503</c:v>
                </c:pt>
                <c:pt idx="77">
                  <c:v>40.640665311657948</c:v>
                </c:pt>
                <c:pt idx="78">
                  <c:v>40.577714038830393</c:v>
                </c:pt>
                <c:pt idx="79">
                  <c:v>40.51479568100784</c:v>
                </c:pt>
                <c:pt idx="80">
                  <c:v>40.451910238190294</c:v>
                </c:pt>
                <c:pt idx="81">
                  <c:v>40.389097802565267</c:v>
                </c:pt>
                <c:pt idx="82">
                  <c:v>40.326398466320313</c:v>
                </c:pt>
                <c:pt idx="83">
                  <c:v>40.263812229455418</c:v>
                </c:pt>
                <c:pt idx="84">
                  <c:v>40.201339091970581</c:v>
                </c:pt>
                <c:pt idx="85">
                  <c:v>40.138979053865803</c:v>
                </c:pt>
                <c:pt idx="86">
                  <c:v>40.076732115141084</c:v>
                </c:pt>
                <c:pt idx="87">
                  <c:v>40.01459827579643</c:v>
                </c:pt>
                <c:pt idx="88">
                  <c:v>39.952577535831828</c:v>
                </c:pt>
                <c:pt idx="89">
                  <c:v>39.890669895247292</c:v>
                </c:pt>
                <c:pt idx="90">
                  <c:v>39.828875354042822</c:v>
                </c:pt>
                <c:pt idx="91">
                  <c:v>39.76721150866927</c:v>
                </c:pt>
                <c:pt idx="92">
                  <c:v>39.705695955577497</c:v>
                </c:pt>
                <c:pt idx="93">
                  <c:v>39.644328694767516</c:v>
                </c:pt>
                <c:pt idx="94">
                  <c:v>39.583109726239314</c:v>
                </c:pt>
                <c:pt idx="95">
                  <c:v>39.522039049992898</c:v>
                </c:pt>
                <c:pt idx="96">
                  <c:v>39.461116666028261</c:v>
                </c:pt>
                <c:pt idx="97">
                  <c:v>39.400342574345416</c:v>
                </c:pt>
                <c:pt idx="98">
                  <c:v>39.33971677494435</c:v>
                </c:pt>
                <c:pt idx="99">
                  <c:v>39.279239267825076</c:v>
                </c:pt>
                <c:pt idx="100">
                  <c:v>39.218910052987582</c:v>
                </c:pt>
                <c:pt idx="101">
                  <c:v>39.158731926580224</c:v>
                </c:pt>
                <c:pt idx="102">
                  <c:v>39.098707684751368</c:v>
                </c:pt>
                <c:pt idx="103">
                  <c:v>39.038837327501007</c:v>
                </c:pt>
                <c:pt idx="104">
                  <c:v>38.979120854829141</c:v>
                </c:pt>
                <c:pt idx="105">
                  <c:v>38.91955826673577</c:v>
                </c:pt>
                <c:pt idx="106">
                  <c:v>38.860149563220894</c:v>
                </c:pt>
                <c:pt idx="107">
                  <c:v>38.80089474428452</c:v>
                </c:pt>
                <c:pt idx="108">
                  <c:v>38.741793809926641</c:v>
                </c:pt>
                <c:pt idx="109">
                  <c:v>38.682846760147257</c:v>
                </c:pt>
                <c:pt idx="110">
                  <c:v>38.624053594946368</c:v>
                </c:pt>
                <c:pt idx="111">
                  <c:v>38.565382327350967</c:v>
                </c:pt>
                <c:pt idx="112">
                  <c:v>38.506800970388056</c:v>
                </c:pt>
                <c:pt idx="113">
                  <c:v>38.448309524057635</c:v>
                </c:pt>
                <c:pt idx="114">
                  <c:v>38.389907988359695</c:v>
                </c:pt>
                <c:pt idx="115">
                  <c:v>38.331596363294246</c:v>
                </c:pt>
                <c:pt idx="116">
                  <c:v>38.273374648861285</c:v>
                </c:pt>
                <c:pt idx="117">
                  <c:v>38.215242845060807</c:v>
                </c:pt>
                <c:pt idx="118">
                  <c:v>38.157200951892811</c:v>
                </c:pt>
                <c:pt idx="119">
                  <c:v>38.099248969357305</c:v>
                </c:pt>
                <c:pt idx="120">
                  <c:v>38.041386897454288</c:v>
                </c:pt>
                <c:pt idx="121">
                  <c:v>37.983667453222161</c:v>
                </c:pt>
                <c:pt idx="122">
                  <c:v>37.926143353699324</c:v>
                </c:pt>
                <c:pt idx="123">
                  <c:v>37.868814598885777</c:v>
                </c:pt>
                <c:pt idx="124">
                  <c:v>37.811681188781535</c:v>
                </c:pt>
                <c:pt idx="125">
                  <c:v>37.754743123386582</c:v>
                </c:pt>
                <c:pt idx="126">
                  <c:v>37.69800040270092</c:v>
                </c:pt>
                <c:pt idx="127">
                  <c:v>37.641453026724562</c:v>
                </c:pt>
                <c:pt idx="128">
                  <c:v>37.585100995457488</c:v>
                </c:pt>
                <c:pt idx="129">
                  <c:v>37.52894430889971</c:v>
                </c:pt>
                <c:pt idx="130">
                  <c:v>37.47298296705123</c:v>
                </c:pt>
                <c:pt idx="131">
                  <c:v>37.417230685501821</c:v>
                </c:pt>
                <c:pt idx="132">
                  <c:v>37.361701179841276</c:v>
                </c:pt>
                <c:pt idx="133">
                  <c:v>37.30639445006959</c:v>
                </c:pt>
                <c:pt idx="134">
                  <c:v>37.251310496186754</c:v>
                </c:pt>
                <c:pt idx="135">
                  <c:v>37.196449318192776</c:v>
                </c:pt>
                <c:pt idx="136">
                  <c:v>37.141810916087657</c:v>
                </c:pt>
                <c:pt idx="137">
                  <c:v>37.087395289871395</c:v>
                </c:pt>
                <c:pt idx="138">
                  <c:v>37.033202439543992</c:v>
                </c:pt>
                <c:pt idx="139">
                  <c:v>36.979232365105439</c:v>
                </c:pt>
                <c:pt idx="140">
                  <c:v>36.925485066555751</c:v>
                </c:pt>
                <c:pt idx="141">
                  <c:v>36.872123548095203</c:v>
                </c:pt>
                <c:pt idx="142">
                  <c:v>36.819310813924098</c:v>
                </c:pt>
                <c:pt idx="143">
                  <c:v>36.767046864042428</c:v>
                </c:pt>
                <c:pt idx="144">
                  <c:v>36.7153316984502</c:v>
                </c:pt>
                <c:pt idx="145">
                  <c:v>36.664165317147408</c:v>
                </c:pt>
                <c:pt idx="146">
                  <c:v>36.613547720134051</c:v>
                </c:pt>
                <c:pt idx="147">
                  <c:v>36.563478907410129</c:v>
                </c:pt>
                <c:pt idx="148">
                  <c:v>36.51395887897565</c:v>
                </c:pt>
                <c:pt idx="149">
                  <c:v>36.464987634830607</c:v>
                </c:pt>
                <c:pt idx="150">
                  <c:v>36.416565174974998</c:v>
                </c:pt>
                <c:pt idx="151">
                  <c:v>36.368691499408833</c:v>
                </c:pt>
                <c:pt idx="152">
                  <c:v>36.321366608132102</c:v>
                </c:pt>
                <c:pt idx="153">
                  <c:v>36.274590501144807</c:v>
                </c:pt>
                <c:pt idx="154">
                  <c:v>36.228363178446948</c:v>
                </c:pt>
                <c:pt idx="155">
                  <c:v>36.182684640038531</c:v>
                </c:pt>
                <c:pt idx="156">
                  <c:v>36.138320564544408</c:v>
                </c:pt>
                <c:pt idx="157">
                  <c:v>36.096036630589431</c:v>
                </c:pt>
                <c:pt idx="158">
                  <c:v>36.0558328381736</c:v>
                </c:pt>
                <c:pt idx="159">
                  <c:v>36.017709187296923</c:v>
                </c:pt>
                <c:pt idx="160">
                  <c:v>35.981665677959391</c:v>
                </c:pt>
                <c:pt idx="161">
                  <c:v>35.948673778876952</c:v>
                </c:pt>
                <c:pt idx="162">
                  <c:v>35.91970495876555</c:v>
                </c:pt>
                <c:pt idx="163">
                  <c:v>35.89466665547269</c:v>
                </c:pt>
                <c:pt idx="164">
                  <c:v>35.873466306845906</c:v>
                </c:pt>
                <c:pt idx="165">
                  <c:v>35.855176724553132</c:v>
                </c:pt>
                <c:pt idx="166">
                  <c:v>35.838870720262314</c:v>
                </c:pt>
                <c:pt idx="167">
                  <c:v>35.825252995673374</c:v>
                </c:pt>
                <c:pt idx="168">
                  <c:v>35.814518437505804</c:v>
                </c:pt>
                <c:pt idx="169">
                  <c:v>35.808122248141132</c:v>
                </c:pt>
                <c:pt idx="170">
                  <c:v>35.806500000000028</c:v>
                </c:pt>
                <c:pt idx="171">
                  <c:v>35.806500000000028</c:v>
                </c:pt>
                <c:pt idx="172">
                  <c:v>35.806500000000028</c:v>
                </c:pt>
                <c:pt idx="173">
                  <c:v>35.806500000000028</c:v>
                </c:pt>
                <c:pt idx="174">
                  <c:v>35.806500000000028</c:v>
                </c:pt>
                <c:pt idx="175">
                  <c:v>35.806500000000028</c:v>
                </c:pt>
                <c:pt idx="176">
                  <c:v>35.806500000000028</c:v>
                </c:pt>
                <c:pt idx="177">
                  <c:v>35.806500000000028</c:v>
                </c:pt>
                <c:pt idx="178">
                  <c:v>35.806500000000028</c:v>
                </c:pt>
                <c:pt idx="179">
                  <c:v>35.806500000000028</c:v>
                </c:pt>
                <c:pt idx="180">
                  <c:v>35.806500000000028</c:v>
                </c:pt>
                <c:pt idx="181">
                  <c:v>35.806500000000028</c:v>
                </c:pt>
                <c:pt idx="182">
                  <c:v>35.806500000000028</c:v>
                </c:pt>
                <c:pt idx="183">
                  <c:v>35.806500000000028</c:v>
                </c:pt>
                <c:pt idx="184">
                  <c:v>35.806500000000028</c:v>
                </c:pt>
                <c:pt idx="185">
                  <c:v>35.806500000000028</c:v>
                </c:pt>
                <c:pt idx="186">
                  <c:v>35.806500000000028</c:v>
                </c:pt>
                <c:pt idx="187">
                  <c:v>35.806500000000028</c:v>
                </c:pt>
                <c:pt idx="188">
                  <c:v>35.806500000000028</c:v>
                </c:pt>
                <c:pt idx="189">
                  <c:v>35.806500000000028</c:v>
                </c:pt>
                <c:pt idx="190">
                  <c:v>35.806500000000028</c:v>
                </c:pt>
                <c:pt idx="191">
                  <c:v>35.806500000000028</c:v>
                </c:pt>
                <c:pt idx="192">
                  <c:v>35.806500000000028</c:v>
                </c:pt>
                <c:pt idx="193">
                  <c:v>35.806500000000028</c:v>
                </c:pt>
                <c:pt idx="194">
                  <c:v>35.806500000000028</c:v>
                </c:pt>
                <c:pt idx="195">
                  <c:v>35.806500000000028</c:v>
                </c:pt>
                <c:pt idx="196">
                  <c:v>35.806500000000028</c:v>
                </c:pt>
                <c:pt idx="197">
                  <c:v>35.806500000000028</c:v>
                </c:pt>
                <c:pt idx="198">
                  <c:v>35.806500000000028</c:v>
                </c:pt>
                <c:pt idx="199">
                  <c:v>35.806500000000028</c:v>
                </c:pt>
                <c:pt idx="200">
                  <c:v>35.806500000000028</c:v>
                </c:pt>
                <c:pt idx="201">
                  <c:v>35.806500000000028</c:v>
                </c:pt>
                <c:pt idx="202">
                  <c:v>35.806500000000028</c:v>
                </c:pt>
                <c:pt idx="203">
                  <c:v>35.806500000000028</c:v>
                </c:pt>
                <c:pt idx="204">
                  <c:v>35.806500000000028</c:v>
                </c:pt>
                <c:pt idx="205">
                  <c:v>35.806500000000028</c:v>
                </c:pt>
                <c:pt idx="206">
                  <c:v>35.806500000000028</c:v>
                </c:pt>
                <c:pt idx="207">
                  <c:v>35.806500000000028</c:v>
                </c:pt>
                <c:pt idx="208">
                  <c:v>35.806500000000028</c:v>
                </c:pt>
                <c:pt idx="209">
                  <c:v>35.806500000000028</c:v>
                </c:pt>
                <c:pt idx="210">
                  <c:v>35.806500000000028</c:v>
                </c:pt>
                <c:pt idx="211">
                  <c:v>35.806500000000028</c:v>
                </c:pt>
                <c:pt idx="212">
                  <c:v>35.806500000000028</c:v>
                </c:pt>
                <c:pt idx="213">
                  <c:v>35.806500000000028</c:v>
                </c:pt>
                <c:pt idx="214">
                  <c:v>35.806500000000028</c:v>
                </c:pt>
                <c:pt idx="215">
                  <c:v>35.806500000000028</c:v>
                </c:pt>
                <c:pt idx="216">
                  <c:v>35.806500000000028</c:v>
                </c:pt>
                <c:pt idx="217">
                  <c:v>35.806500000000028</c:v>
                </c:pt>
                <c:pt idx="218">
                  <c:v>35.806500000000028</c:v>
                </c:pt>
                <c:pt idx="219">
                  <c:v>35.806500000000028</c:v>
                </c:pt>
                <c:pt idx="220">
                  <c:v>35.806500000000028</c:v>
                </c:pt>
                <c:pt idx="221">
                  <c:v>35.806500000000028</c:v>
                </c:pt>
                <c:pt idx="222">
                  <c:v>35.806500000000028</c:v>
                </c:pt>
                <c:pt idx="223">
                  <c:v>35.806500000000028</c:v>
                </c:pt>
                <c:pt idx="224">
                  <c:v>35.806500000000028</c:v>
                </c:pt>
                <c:pt idx="225">
                  <c:v>35.806500000000028</c:v>
                </c:pt>
                <c:pt idx="226">
                  <c:v>35.806500000000028</c:v>
                </c:pt>
                <c:pt idx="227">
                  <c:v>35.806500000000028</c:v>
                </c:pt>
                <c:pt idx="228">
                  <c:v>35.806500000000028</c:v>
                </c:pt>
                <c:pt idx="229">
                  <c:v>35.806500000000028</c:v>
                </c:pt>
                <c:pt idx="230">
                  <c:v>35.806500000000028</c:v>
                </c:pt>
                <c:pt idx="231">
                  <c:v>35.806500000000028</c:v>
                </c:pt>
                <c:pt idx="232">
                  <c:v>35.806500000000028</c:v>
                </c:pt>
                <c:pt idx="233">
                  <c:v>35.806500000000028</c:v>
                </c:pt>
                <c:pt idx="234">
                  <c:v>35.806500000000028</c:v>
                </c:pt>
                <c:pt idx="235">
                  <c:v>35.806500000000028</c:v>
                </c:pt>
                <c:pt idx="236">
                  <c:v>35.806500000000028</c:v>
                </c:pt>
                <c:pt idx="237">
                  <c:v>35.806500000000028</c:v>
                </c:pt>
                <c:pt idx="238">
                  <c:v>35.806500000000028</c:v>
                </c:pt>
                <c:pt idx="239">
                  <c:v>35.806500000000028</c:v>
                </c:pt>
                <c:pt idx="240">
                  <c:v>35.806500000000028</c:v>
                </c:pt>
                <c:pt idx="241">
                  <c:v>35.806500000000028</c:v>
                </c:pt>
                <c:pt idx="242">
                  <c:v>35.806500000000028</c:v>
                </c:pt>
                <c:pt idx="243">
                  <c:v>35.806500000000028</c:v>
                </c:pt>
                <c:pt idx="244">
                  <c:v>35.806500000000028</c:v>
                </c:pt>
                <c:pt idx="245">
                  <c:v>35.806500000000028</c:v>
                </c:pt>
                <c:pt idx="246">
                  <c:v>35.806500000000028</c:v>
                </c:pt>
                <c:pt idx="247">
                  <c:v>35.806500000000028</c:v>
                </c:pt>
                <c:pt idx="248">
                  <c:v>35.806500000000028</c:v>
                </c:pt>
                <c:pt idx="249">
                  <c:v>35.806500000000028</c:v>
                </c:pt>
                <c:pt idx="250">
                  <c:v>35.806500000000028</c:v>
                </c:pt>
                <c:pt idx="251">
                  <c:v>35.806500000000028</c:v>
                </c:pt>
                <c:pt idx="252">
                  <c:v>35.806500000000028</c:v>
                </c:pt>
                <c:pt idx="253">
                  <c:v>35.806500000000028</c:v>
                </c:pt>
                <c:pt idx="254">
                  <c:v>35.806500000000028</c:v>
                </c:pt>
                <c:pt idx="255">
                  <c:v>35.806500000000028</c:v>
                </c:pt>
                <c:pt idx="256">
                  <c:v>35.806500000000028</c:v>
                </c:pt>
                <c:pt idx="257">
                  <c:v>35.806500000000028</c:v>
                </c:pt>
                <c:pt idx="258">
                  <c:v>35.806500000000028</c:v>
                </c:pt>
                <c:pt idx="259">
                  <c:v>35.806500000000028</c:v>
                </c:pt>
                <c:pt idx="260">
                  <c:v>35.806500000000028</c:v>
                </c:pt>
                <c:pt idx="261">
                  <c:v>35.806500000000028</c:v>
                </c:pt>
                <c:pt idx="262">
                  <c:v>35.806500000000028</c:v>
                </c:pt>
                <c:pt idx="263">
                  <c:v>35.806500000000028</c:v>
                </c:pt>
                <c:pt idx="264">
                  <c:v>35.806500000000028</c:v>
                </c:pt>
                <c:pt idx="265">
                  <c:v>35.806500000000028</c:v>
                </c:pt>
                <c:pt idx="266">
                  <c:v>35.806500000000028</c:v>
                </c:pt>
                <c:pt idx="267">
                  <c:v>35.806500000000028</c:v>
                </c:pt>
                <c:pt idx="268">
                  <c:v>35.806500000000028</c:v>
                </c:pt>
                <c:pt idx="269">
                  <c:v>35.806500000000028</c:v>
                </c:pt>
                <c:pt idx="270">
                  <c:v>35.806500000000028</c:v>
                </c:pt>
                <c:pt idx="271">
                  <c:v>35.806500000000028</c:v>
                </c:pt>
                <c:pt idx="272">
                  <c:v>35.806500000000028</c:v>
                </c:pt>
                <c:pt idx="273">
                  <c:v>35.806500000000028</c:v>
                </c:pt>
                <c:pt idx="274">
                  <c:v>35.806500000000028</c:v>
                </c:pt>
                <c:pt idx="275">
                  <c:v>35.806500000000028</c:v>
                </c:pt>
                <c:pt idx="276">
                  <c:v>35.806500000000028</c:v>
                </c:pt>
                <c:pt idx="277">
                  <c:v>35.806500000000028</c:v>
                </c:pt>
                <c:pt idx="278">
                  <c:v>35.806500000000028</c:v>
                </c:pt>
                <c:pt idx="279">
                  <c:v>35.806500000000028</c:v>
                </c:pt>
                <c:pt idx="280">
                  <c:v>35.806500000000028</c:v>
                </c:pt>
                <c:pt idx="281">
                  <c:v>35.806500000000028</c:v>
                </c:pt>
                <c:pt idx="282">
                  <c:v>35.806500000000028</c:v>
                </c:pt>
                <c:pt idx="283">
                  <c:v>35.806500000000028</c:v>
                </c:pt>
                <c:pt idx="284">
                  <c:v>35.806500000000028</c:v>
                </c:pt>
                <c:pt idx="285">
                  <c:v>35.806500000000028</c:v>
                </c:pt>
                <c:pt idx="286">
                  <c:v>35.806500000000028</c:v>
                </c:pt>
                <c:pt idx="287">
                  <c:v>35.806500000000028</c:v>
                </c:pt>
                <c:pt idx="288">
                  <c:v>35.806500000000028</c:v>
                </c:pt>
                <c:pt idx="289">
                  <c:v>35.806500000000028</c:v>
                </c:pt>
                <c:pt idx="290">
                  <c:v>35.806500000000028</c:v>
                </c:pt>
                <c:pt idx="291">
                  <c:v>35.806500000000028</c:v>
                </c:pt>
                <c:pt idx="292">
                  <c:v>35.806500000000028</c:v>
                </c:pt>
                <c:pt idx="293">
                  <c:v>35.806500000000028</c:v>
                </c:pt>
                <c:pt idx="294">
                  <c:v>35.806500000000028</c:v>
                </c:pt>
                <c:pt idx="295">
                  <c:v>35.806500000000028</c:v>
                </c:pt>
                <c:pt idx="296">
                  <c:v>35.806500000000028</c:v>
                </c:pt>
                <c:pt idx="297">
                  <c:v>35.806500000000028</c:v>
                </c:pt>
                <c:pt idx="298">
                  <c:v>35.806500000000028</c:v>
                </c:pt>
                <c:pt idx="299">
                  <c:v>35.806500000000028</c:v>
                </c:pt>
                <c:pt idx="300">
                  <c:v>35.806500000000028</c:v>
                </c:pt>
                <c:pt idx="301">
                  <c:v>35.806500000000028</c:v>
                </c:pt>
                <c:pt idx="302">
                  <c:v>35.806500000000028</c:v>
                </c:pt>
                <c:pt idx="303">
                  <c:v>35.806500000000028</c:v>
                </c:pt>
                <c:pt idx="304">
                  <c:v>35.806500000000028</c:v>
                </c:pt>
                <c:pt idx="305">
                  <c:v>35.806500000000028</c:v>
                </c:pt>
                <c:pt idx="306">
                  <c:v>35.806500000000028</c:v>
                </c:pt>
                <c:pt idx="307">
                  <c:v>35.806500000000028</c:v>
                </c:pt>
                <c:pt idx="308">
                  <c:v>35.806500000000028</c:v>
                </c:pt>
                <c:pt idx="309">
                  <c:v>35.806500000000028</c:v>
                </c:pt>
                <c:pt idx="310">
                  <c:v>35.806500000000028</c:v>
                </c:pt>
                <c:pt idx="311">
                  <c:v>35.806500000000028</c:v>
                </c:pt>
                <c:pt idx="312">
                  <c:v>35.806500000000028</c:v>
                </c:pt>
                <c:pt idx="313">
                  <c:v>35.806500000000028</c:v>
                </c:pt>
                <c:pt idx="314">
                  <c:v>35.806500000000028</c:v>
                </c:pt>
                <c:pt idx="315">
                  <c:v>35.806500000000028</c:v>
                </c:pt>
                <c:pt idx="316">
                  <c:v>35.806500000000028</c:v>
                </c:pt>
                <c:pt idx="317">
                  <c:v>35.806500000000028</c:v>
                </c:pt>
                <c:pt idx="318">
                  <c:v>35.806500000000028</c:v>
                </c:pt>
                <c:pt idx="319">
                  <c:v>35.806500000000028</c:v>
                </c:pt>
                <c:pt idx="320">
                  <c:v>35.806500000000028</c:v>
                </c:pt>
                <c:pt idx="321">
                  <c:v>35.806500000000028</c:v>
                </c:pt>
                <c:pt idx="322">
                  <c:v>35.806500000000028</c:v>
                </c:pt>
                <c:pt idx="323">
                  <c:v>35.806500000000028</c:v>
                </c:pt>
                <c:pt idx="324">
                  <c:v>35.806500000000028</c:v>
                </c:pt>
                <c:pt idx="325">
                  <c:v>35.806500000000028</c:v>
                </c:pt>
                <c:pt idx="326">
                  <c:v>35.806500000000028</c:v>
                </c:pt>
                <c:pt idx="327">
                  <c:v>35.806500000000028</c:v>
                </c:pt>
                <c:pt idx="328">
                  <c:v>35.806500000000028</c:v>
                </c:pt>
                <c:pt idx="329">
                  <c:v>35.806500000000028</c:v>
                </c:pt>
                <c:pt idx="330">
                  <c:v>35.806500000000028</c:v>
                </c:pt>
                <c:pt idx="331">
                  <c:v>35.806500000000028</c:v>
                </c:pt>
                <c:pt idx="332">
                  <c:v>35.806500000000028</c:v>
                </c:pt>
                <c:pt idx="333">
                  <c:v>35.806500000000028</c:v>
                </c:pt>
                <c:pt idx="334">
                  <c:v>35.806500000000028</c:v>
                </c:pt>
                <c:pt idx="335">
                  <c:v>35.806500000000028</c:v>
                </c:pt>
                <c:pt idx="336">
                  <c:v>35.806500000000028</c:v>
                </c:pt>
                <c:pt idx="337">
                  <c:v>35.806500000000028</c:v>
                </c:pt>
                <c:pt idx="338">
                  <c:v>35.806500000000028</c:v>
                </c:pt>
                <c:pt idx="339">
                  <c:v>35.806500000000028</c:v>
                </c:pt>
                <c:pt idx="340">
                  <c:v>35.806500000000028</c:v>
                </c:pt>
                <c:pt idx="341">
                  <c:v>35.806500000000028</c:v>
                </c:pt>
                <c:pt idx="342">
                  <c:v>35.806500000000028</c:v>
                </c:pt>
                <c:pt idx="343">
                  <c:v>35.806500000000028</c:v>
                </c:pt>
                <c:pt idx="344">
                  <c:v>35.806500000000028</c:v>
                </c:pt>
                <c:pt idx="345">
                  <c:v>35.806500000000028</c:v>
                </c:pt>
                <c:pt idx="346">
                  <c:v>35.806500000000028</c:v>
                </c:pt>
                <c:pt idx="347">
                  <c:v>35.806500000000028</c:v>
                </c:pt>
                <c:pt idx="348">
                  <c:v>35.806500000000028</c:v>
                </c:pt>
                <c:pt idx="349">
                  <c:v>35.806500000000028</c:v>
                </c:pt>
                <c:pt idx="350">
                  <c:v>35.806500000000028</c:v>
                </c:pt>
                <c:pt idx="351">
                  <c:v>35.806500000000028</c:v>
                </c:pt>
                <c:pt idx="352">
                  <c:v>35.806500000000028</c:v>
                </c:pt>
                <c:pt idx="353">
                  <c:v>35.806500000000028</c:v>
                </c:pt>
                <c:pt idx="354">
                  <c:v>35.806500000000028</c:v>
                </c:pt>
                <c:pt idx="355">
                  <c:v>35.806500000000028</c:v>
                </c:pt>
                <c:pt idx="356">
                  <c:v>35.806500000000028</c:v>
                </c:pt>
                <c:pt idx="357">
                  <c:v>35.806500000000028</c:v>
                </c:pt>
                <c:pt idx="358">
                  <c:v>35.806500000000028</c:v>
                </c:pt>
                <c:pt idx="359">
                  <c:v>35.806500000000028</c:v>
                </c:pt>
                <c:pt idx="360">
                  <c:v>35.806500000000028</c:v>
                </c:pt>
                <c:pt idx="361">
                  <c:v>35.806500000000028</c:v>
                </c:pt>
                <c:pt idx="362">
                  <c:v>35.806500000000028</c:v>
                </c:pt>
                <c:pt idx="363">
                  <c:v>35.806500000000028</c:v>
                </c:pt>
                <c:pt idx="364">
                  <c:v>35.806500000000028</c:v>
                </c:pt>
                <c:pt idx="365">
                  <c:v>35.806500000000028</c:v>
                </c:pt>
                <c:pt idx="366">
                  <c:v>35.806500000000028</c:v>
                </c:pt>
                <c:pt idx="367">
                  <c:v>35.806500000000028</c:v>
                </c:pt>
                <c:pt idx="368">
                  <c:v>35.806500000000028</c:v>
                </c:pt>
                <c:pt idx="369">
                  <c:v>35.806500000000028</c:v>
                </c:pt>
                <c:pt idx="370">
                  <c:v>35.806500000000028</c:v>
                </c:pt>
                <c:pt idx="371">
                  <c:v>35.806500000000028</c:v>
                </c:pt>
                <c:pt idx="372">
                  <c:v>35.806500000000028</c:v>
                </c:pt>
                <c:pt idx="373">
                  <c:v>35.806500000000028</c:v>
                </c:pt>
                <c:pt idx="374">
                  <c:v>35.806500000000028</c:v>
                </c:pt>
                <c:pt idx="375">
                  <c:v>35.806500000000028</c:v>
                </c:pt>
                <c:pt idx="376">
                  <c:v>35.806500000000028</c:v>
                </c:pt>
                <c:pt idx="377">
                  <c:v>35.806500000000028</c:v>
                </c:pt>
                <c:pt idx="378">
                  <c:v>35.806500000000028</c:v>
                </c:pt>
                <c:pt idx="379">
                  <c:v>35.806500000000028</c:v>
                </c:pt>
                <c:pt idx="380">
                  <c:v>35.806500000000028</c:v>
                </c:pt>
                <c:pt idx="381">
                  <c:v>35.806500000000028</c:v>
                </c:pt>
                <c:pt idx="382">
                  <c:v>35.806500000000028</c:v>
                </c:pt>
                <c:pt idx="383">
                  <c:v>35.806500000000028</c:v>
                </c:pt>
                <c:pt idx="384">
                  <c:v>35.806500000000028</c:v>
                </c:pt>
                <c:pt idx="385">
                  <c:v>35.806500000000028</c:v>
                </c:pt>
                <c:pt idx="386">
                  <c:v>35.806500000000028</c:v>
                </c:pt>
                <c:pt idx="387">
                  <c:v>35.806500000000028</c:v>
                </c:pt>
                <c:pt idx="388">
                  <c:v>35.806500000000028</c:v>
                </c:pt>
                <c:pt idx="389">
                  <c:v>35.806500000000028</c:v>
                </c:pt>
                <c:pt idx="390">
                  <c:v>35.806500000000028</c:v>
                </c:pt>
                <c:pt idx="391">
                  <c:v>35.806500000000028</c:v>
                </c:pt>
                <c:pt idx="392">
                  <c:v>35.806500000000028</c:v>
                </c:pt>
                <c:pt idx="393">
                  <c:v>35.806500000000028</c:v>
                </c:pt>
                <c:pt idx="394">
                  <c:v>35.806500000000028</c:v>
                </c:pt>
                <c:pt idx="395">
                  <c:v>35.806500000000028</c:v>
                </c:pt>
                <c:pt idx="396">
                  <c:v>35.806500000000028</c:v>
                </c:pt>
                <c:pt idx="397">
                  <c:v>35.806500000000028</c:v>
                </c:pt>
                <c:pt idx="398">
                  <c:v>35.806500000000028</c:v>
                </c:pt>
                <c:pt idx="399">
                  <c:v>35.806500000000028</c:v>
                </c:pt>
                <c:pt idx="400">
                  <c:v>35.806500000000028</c:v>
                </c:pt>
                <c:pt idx="401">
                  <c:v>35.806500000000028</c:v>
                </c:pt>
                <c:pt idx="402">
                  <c:v>35.806500000000028</c:v>
                </c:pt>
                <c:pt idx="403">
                  <c:v>35.806500000000028</c:v>
                </c:pt>
                <c:pt idx="404">
                  <c:v>35.806500000000028</c:v>
                </c:pt>
                <c:pt idx="405">
                  <c:v>35.806500000000028</c:v>
                </c:pt>
                <c:pt idx="406">
                  <c:v>35.806500000000028</c:v>
                </c:pt>
                <c:pt idx="407">
                  <c:v>35.806500000000028</c:v>
                </c:pt>
                <c:pt idx="408">
                  <c:v>35.806500000000028</c:v>
                </c:pt>
                <c:pt idx="409">
                  <c:v>35.806500000000028</c:v>
                </c:pt>
                <c:pt idx="410">
                  <c:v>35.806500000000028</c:v>
                </c:pt>
                <c:pt idx="411">
                  <c:v>35.806500000000028</c:v>
                </c:pt>
                <c:pt idx="412">
                  <c:v>35.806500000000028</c:v>
                </c:pt>
                <c:pt idx="413">
                  <c:v>35.806500000000028</c:v>
                </c:pt>
                <c:pt idx="414">
                  <c:v>35.806500000000028</c:v>
                </c:pt>
                <c:pt idx="415">
                  <c:v>35.806500000000028</c:v>
                </c:pt>
                <c:pt idx="416">
                  <c:v>35.806500000000028</c:v>
                </c:pt>
                <c:pt idx="417">
                  <c:v>35.806500000000028</c:v>
                </c:pt>
                <c:pt idx="418">
                  <c:v>35.806500000000028</c:v>
                </c:pt>
                <c:pt idx="419">
                  <c:v>35.806500000000028</c:v>
                </c:pt>
                <c:pt idx="420">
                  <c:v>35.806500000000028</c:v>
                </c:pt>
                <c:pt idx="421">
                  <c:v>35.806500000000028</c:v>
                </c:pt>
                <c:pt idx="422">
                  <c:v>35.806500000000028</c:v>
                </c:pt>
                <c:pt idx="423">
                  <c:v>35.806500000000028</c:v>
                </c:pt>
                <c:pt idx="424">
                  <c:v>35.806500000000028</c:v>
                </c:pt>
                <c:pt idx="425">
                  <c:v>35.806500000000028</c:v>
                </c:pt>
                <c:pt idx="426">
                  <c:v>35.806500000000028</c:v>
                </c:pt>
                <c:pt idx="427">
                  <c:v>35.806500000000028</c:v>
                </c:pt>
                <c:pt idx="428">
                  <c:v>35.806500000000028</c:v>
                </c:pt>
                <c:pt idx="429">
                  <c:v>35.806500000000028</c:v>
                </c:pt>
                <c:pt idx="430">
                  <c:v>35.806500000000028</c:v>
                </c:pt>
                <c:pt idx="431">
                  <c:v>35.806500000000028</c:v>
                </c:pt>
                <c:pt idx="432">
                  <c:v>35.806500000000028</c:v>
                </c:pt>
                <c:pt idx="433">
                  <c:v>35.806500000000028</c:v>
                </c:pt>
                <c:pt idx="434">
                  <c:v>35.806500000000028</c:v>
                </c:pt>
                <c:pt idx="435">
                  <c:v>35.806500000000028</c:v>
                </c:pt>
                <c:pt idx="436">
                  <c:v>35.806500000000028</c:v>
                </c:pt>
                <c:pt idx="437">
                  <c:v>35.806500000000028</c:v>
                </c:pt>
                <c:pt idx="438">
                  <c:v>35.806500000000028</c:v>
                </c:pt>
                <c:pt idx="439">
                  <c:v>35.806500000000028</c:v>
                </c:pt>
                <c:pt idx="440">
                  <c:v>35.806500000000028</c:v>
                </c:pt>
                <c:pt idx="441">
                  <c:v>35.806500000000028</c:v>
                </c:pt>
                <c:pt idx="442">
                  <c:v>35.806500000000028</c:v>
                </c:pt>
                <c:pt idx="443">
                  <c:v>35.806500000000028</c:v>
                </c:pt>
                <c:pt idx="444">
                  <c:v>35.806500000000028</c:v>
                </c:pt>
                <c:pt idx="445">
                  <c:v>35.806500000000028</c:v>
                </c:pt>
                <c:pt idx="446">
                  <c:v>35.806500000000028</c:v>
                </c:pt>
                <c:pt idx="447">
                  <c:v>35.806500000000028</c:v>
                </c:pt>
                <c:pt idx="448">
                  <c:v>35.806500000000028</c:v>
                </c:pt>
                <c:pt idx="449">
                  <c:v>35.806500000000028</c:v>
                </c:pt>
                <c:pt idx="450">
                  <c:v>35.806500000000028</c:v>
                </c:pt>
                <c:pt idx="451">
                  <c:v>35.806500000000028</c:v>
                </c:pt>
                <c:pt idx="452">
                  <c:v>35.806500000000028</c:v>
                </c:pt>
                <c:pt idx="453">
                  <c:v>35.806500000000028</c:v>
                </c:pt>
                <c:pt idx="454">
                  <c:v>35.806500000000028</c:v>
                </c:pt>
                <c:pt idx="455">
                  <c:v>35.806500000000028</c:v>
                </c:pt>
                <c:pt idx="456">
                  <c:v>35.806500000000028</c:v>
                </c:pt>
                <c:pt idx="457">
                  <c:v>35.806500000000028</c:v>
                </c:pt>
                <c:pt idx="458">
                  <c:v>35.806500000000028</c:v>
                </c:pt>
                <c:pt idx="459">
                  <c:v>35.806500000000028</c:v>
                </c:pt>
                <c:pt idx="460">
                  <c:v>35.806500000000028</c:v>
                </c:pt>
                <c:pt idx="461">
                  <c:v>35.806500000000028</c:v>
                </c:pt>
                <c:pt idx="462">
                  <c:v>35.806500000000028</c:v>
                </c:pt>
                <c:pt idx="463">
                  <c:v>35.806500000000028</c:v>
                </c:pt>
                <c:pt idx="464">
                  <c:v>35.806500000000028</c:v>
                </c:pt>
                <c:pt idx="465">
                  <c:v>35.806500000000028</c:v>
                </c:pt>
                <c:pt idx="466">
                  <c:v>35.806500000000028</c:v>
                </c:pt>
                <c:pt idx="467">
                  <c:v>35.806500000000028</c:v>
                </c:pt>
                <c:pt idx="468">
                  <c:v>35.806500000000028</c:v>
                </c:pt>
                <c:pt idx="469">
                  <c:v>35.806500000000028</c:v>
                </c:pt>
                <c:pt idx="470">
                  <c:v>35.806500000000028</c:v>
                </c:pt>
                <c:pt idx="471">
                  <c:v>35.806500000000028</c:v>
                </c:pt>
                <c:pt idx="472">
                  <c:v>35.806500000000028</c:v>
                </c:pt>
                <c:pt idx="473">
                  <c:v>35.806500000000028</c:v>
                </c:pt>
                <c:pt idx="474">
                  <c:v>35.806500000000028</c:v>
                </c:pt>
                <c:pt idx="475">
                  <c:v>35.806500000000028</c:v>
                </c:pt>
                <c:pt idx="476">
                  <c:v>35.806500000000028</c:v>
                </c:pt>
                <c:pt idx="477">
                  <c:v>35.806500000000028</c:v>
                </c:pt>
                <c:pt idx="478">
                  <c:v>35.806500000000028</c:v>
                </c:pt>
                <c:pt idx="479">
                  <c:v>35.806500000000028</c:v>
                </c:pt>
                <c:pt idx="480">
                  <c:v>35.806500000000028</c:v>
                </c:pt>
                <c:pt idx="481">
                  <c:v>35.806500000000028</c:v>
                </c:pt>
                <c:pt idx="482">
                  <c:v>35.806500000000028</c:v>
                </c:pt>
                <c:pt idx="483">
                  <c:v>35.806500000000028</c:v>
                </c:pt>
                <c:pt idx="484">
                  <c:v>35.806500000000028</c:v>
                </c:pt>
                <c:pt idx="485">
                  <c:v>35.806500000000028</c:v>
                </c:pt>
                <c:pt idx="486">
                  <c:v>35.806500000000028</c:v>
                </c:pt>
                <c:pt idx="487">
                  <c:v>35.806500000000028</c:v>
                </c:pt>
                <c:pt idx="488">
                  <c:v>35.806500000000028</c:v>
                </c:pt>
                <c:pt idx="489">
                  <c:v>35.806500000000028</c:v>
                </c:pt>
                <c:pt idx="490">
                  <c:v>35.806500000000028</c:v>
                </c:pt>
                <c:pt idx="491">
                  <c:v>35.806500000000028</c:v>
                </c:pt>
                <c:pt idx="492">
                  <c:v>35.806500000000028</c:v>
                </c:pt>
                <c:pt idx="493">
                  <c:v>35.806500000000028</c:v>
                </c:pt>
                <c:pt idx="494">
                  <c:v>35.806500000000028</c:v>
                </c:pt>
                <c:pt idx="495">
                  <c:v>35.806500000000028</c:v>
                </c:pt>
                <c:pt idx="496">
                  <c:v>35.806500000000028</c:v>
                </c:pt>
                <c:pt idx="497">
                  <c:v>35.806500000000028</c:v>
                </c:pt>
                <c:pt idx="498">
                  <c:v>35.806500000000028</c:v>
                </c:pt>
                <c:pt idx="499">
                  <c:v>35.806500000000028</c:v>
                </c:pt>
                <c:pt idx="500">
                  <c:v>35.806500000000028</c:v>
                </c:pt>
                <c:pt idx="501">
                  <c:v>35.806500000000028</c:v>
                </c:pt>
                <c:pt idx="502">
                  <c:v>35.806500000000028</c:v>
                </c:pt>
                <c:pt idx="503">
                  <c:v>35.806500000000028</c:v>
                </c:pt>
                <c:pt idx="504">
                  <c:v>35.806500000000028</c:v>
                </c:pt>
                <c:pt idx="505">
                  <c:v>35.806500000000028</c:v>
                </c:pt>
                <c:pt idx="506">
                  <c:v>35.806500000000028</c:v>
                </c:pt>
                <c:pt idx="507">
                  <c:v>35.806500000000028</c:v>
                </c:pt>
                <c:pt idx="508">
                  <c:v>35.806500000000028</c:v>
                </c:pt>
                <c:pt idx="509">
                  <c:v>35.806500000000028</c:v>
                </c:pt>
                <c:pt idx="510">
                  <c:v>35.806500000000028</c:v>
                </c:pt>
                <c:pt idx="511">
                  <c:v>35.806500000000028</c:v>
                </c:pt>
                <c:pt idx="512">
                  <c:v>35.806500000000028</c:v>
                </c:pt>
                <c:pt idx="513">
                  <c:v>35.806500000000028</c:v>
                </c:pt>
                <c:pt idx="514">
                  <c:v>35.806500000000028</c:v>
                </c:pt>
                <c:pt idx="515">
                  <c:v>35.806500000000028</c:v>
                </c:pt>
                <c:pt idx="516">
                  <c:v>35.806500000000028</c:v>
                </c:pt>
                <c:pt idx="517">
                  <c:v>35.806500000000028</c:v>
                </c:pt>
                <c:pt idx="518">
                  <c:v>35.806500000000028</c:v>
                </c:pt>
                <c:pt idx="519">
                  <c:v>35.806500000000028</c:v>
                </c:pt>
                <c:pt idx="520">
                  <c:v>35.806500000000028</c:v>
                </c:pt>
                <c:pt idx="521">
                  <c:v>35.806500000000028</c:v>
                </c:pt>
                <c:pt idx="522">
                  <c:v>35.806500000000028</c:v>
                </c:pt>
                <c:pt idx="523">
                  <c:v>35.806500000000028</c:v>
                </c:pt>
                <c:pt idx="524">
                  <c:v>35.806500000000028</c:v>
                </c:pt>
                <c:pt idx="525">
                  <c:v>35.806500000000028</c:v>
                </c:pt>
                <c:pt idx="526">
                  <c:v>35.806500000000028</c:v>
                </c:pt>
                <c:pt idx="527">
                  <c:v>35.806500000000028</c:v>
                </c:pt>
                <c:pt idx="528">
                  <c:v>35.806500000000028</c:v>
                </c:pt>
                <c:pt idx="529">
                  <c:v>35.806500000000028</c:v>
                </c:pt>
                <c:pt idx="530">
                  <c:v>35.806500000000028</c:v>
                </c:pt>
                <c:pt idx="531">
                  <c:v>35.806500000000028</c:v>
                </c:pt>
                <c:pt idx="532">
                  <c:v>35.806500000000028</c:v>
                </c:pt>
                <c:pt idx="533">
                  <c:v>35.806500000000028</c:v>
                </c:pt>
                <c:pt idx="534">
                  <c:v>35.806500000000028</c:v>
                </c:pt>
                <c:pt idx="535">
                  <c:v>35.806500000000028</c:v>
                </c:pt>
                <c:pt idx="536">
                  <c:v>35.806500000000028</c:v>
                </c:pt>
                <c:pt idx="537">
                  <c:v>35.806500000000028</c:v>
                </c:pt>
                <c:pt idx="538">
                  <c:v>35.806500000000028</c:v>
                </c:pt>
                <c:pt idx="539">
                  <c:v>35.806500000000028</c:v>
                </c:pt>
                <c:pt idx="540">
                  <c:v>35.806500000000028</c:v>
                </c:pt>
                <c:pt idx="541">
                  <c:v>35.806500000000028</c:v>
                </c:pt>
                <c:pt idx="542">
                  <c:v>35.806500000000028</c:v>
                </c:pt>
                <c:pt idx="543">
                  <c:v>35.806500000000028</c:v>
                </c:pt>
                <c:pt idx="544">
                  <c:v>35.806500000000028</c:v>
                </c:pt>
                <c:pt idx="545">
                  <c:v>35.806500000000028</c:v>
                </c:pt>
                <c:pt idx="546">
                  <c:v>35.806500000000028</c:v>
                </c:pt>
                <c:pt idx="547">
                  <c:v>35.806500000000028</c:v>
                </c:pt>
                <c:pt idx="548">
                  <c:v>35.806500000000028</c:v>
                </c:pt>
                <c:pt idx="549">
                  <c:v>35.806500000000028</c:v>
                </c:pt>
                <c:pt idx="550">
                  <c:v>35.806500000000028</c:v>
                </c:pt>
                <c:pt idx="551">
                  <c:v>35.806500000000028</c:v>
                </c:pt>
                <c:pt idx="552">
                  <c:v>35.806500000000028</c:v>
                </c:pt>
                <c:pt idx="553">
                  <c:v>35.806500000000028</c:v>
                </c:pt>
                <c:pt idx="554">
                  <c:v>35.806500000000028</c:v>
                </c:pt>
                <c:pt idx="555">
                  <c:v>35.806500000000028</c:v>
                </c:pt>
                <c:pt idx="556">
                  <c:v>35.806500000000028</c:v>
                </c:pt>
                <c:pt idx="557">
                  <c:v>35.806500000000028</c:v>
                </c:pt>
                <c:pt idx="558">
                  <c:v>35.806500000000028</c:v>
                </c:pt>
                <c:pt idx="559">
                  <c:v>35.806500000000028</c:v>
                </c:pt>
                <c:pt idx="560">
                  <c:v>35.806500000000028</c:v>
                </c:pt>
                <c:pt idx="561">
                  <c:v>35.806500000000028</c:v>
                </c:pt>
                <c:pt idx="562">
                  <c:v>35.806500000000028</c:v>
                </c:pt>
                <c:pt idx="563">
                  <c:v>35.806500000000028</c:v>
                </c:pt>
                <c:pt idx="564">
                  <c:v>35.806500000000028</c:v>
                </c:pt>
                <c:pt idx="565">
                  <c:v>35.806500000000028</c:v>
                </c:pt>
                <c:pt idx="566">
                  <c:v>35.806500000000028</c:v>
                </c:pt>
                <c:pt idx="567">
                  <c:v>35.806500000000028</c:v>
                </c:pt>
                <c:pt idx="568">
                  <c:v>35.806500000000028</c:v>
                </c:pt>
                <c:pt idx="569">
                  <c:v>35.806500000000028</c:v>
                </c:pt>
                <c:pt idx="570">
                  <c:v>35.806500000000028</c:v>
                </c:pt>
                <c:pt idx="571">
                  <c:v>35.806500000000028</c:v>
                </c:pt>
                <c:pt idx="572">
                  <c:v>35.806500000000028</c:v>
                </c:pt>
                <c:pt idx="573">
                  <c:v>35.806500000000028</c:v>
                </c:pt>
                <c:pt idx="574">
                  <c:v>35.806500000000028</c:v>
                </c:pt>
                <c:pt idx="575">
                  <c:v>35.806500000000028</c:v>
                </c:pt>
                <c:pt idx="576">
                  <c:v>35.806500000000028</c:v>
                </c:pt>
                <c:pt idx="577">
                  <c:v>35.806500000000028</c:v>
                </c:pt>
                <c:pt idx="578">
                  <c:v>35.806500000000028</c:v>
                </c:pt>
                <c:pt idx="579">
                  <c:v>35.806500000000028</c:v>
                </c:pt>
                <c:pt idx="580">
                  <c:v>35.806500000000028</c:v>
                </c:pt>
                <c:pt idx="581">
                  <c:v>35.806500000000028</c:v>
                </c:pt>
                <c:pt idx="582">
                  <c:v>35.806500000000028</c:v>
                </c:pt>
                <c:pt idx="583">
                  <c:v>35.806500000000028</c:v>
                </c:pt>
                <c:pt idx="584">
                  <c:v>35.806500000000028</c:v>
                </c:pt>
                <c:pt idx="585">
                  <c:v>35.806500000000028</c:v>
                </c:pt>
                <c:pt idx="586">
                  <c:v>35.806500000000028</c:v>
                </c:pt>
                <c:pt idx="587">
                  <c:v>35.806500000000028</c:v>
                </c:pt>
                <c:pt idx="588">
                  <c:v>35.806500000000028</c:v>
                </c:pt>
                <c:pt idx="589">
                  <c:v>35.806500000000028</c:v>
                </c:pt>
                <c:pt idx="590">
                  <c:v>35.806500000000028</c:v>
                </c:pt>
                <c:pt idx="591">
                  <c:v>35.806500000000028</c:v>
                </c:pt>
                <c:pt idx="592">
                  <c:v>35.806500000000028</c:v>
                </c:pt>
                <c:pt idx="593">
                  <c:v>35.806500000000028</c:v>
                </c:pt>
                <c:pt idx="594">
                  <c:v>35.806500000000028</c:v>
                </c:pt>
                <c:pt idx="595">
                  <c:v>35.806500000000028</c:v>
                </c:pt>
                <c:pt idx="596">
                  <c:v>35.806500000000028</c:v>
                </c:pt>
                <c:pt idx="597">
                  <c:v>35.806500000000028</c:v>
                </c:pt>
                <c:pt idx="598">
                  <c:v>35.806500000000028</c:v>
                </c:pt>
                <c:pt idx="599">
                  <c:v>35.806500000000028</c:v>
                </c:pt>
                <c:pt idx="600">
                  <c:v>35.806500000000028</c:v>
                </c:pt>
                <c:pt idx="601">
                  <c:v>35.806500000000028</c:v>
                </c:pt>
                <c:pt idx="602">
                  <c:v>35.806500000000028</c:v>
                </c:pt>
                <c:pt idx="603">
                  <c:v>35.806500000000028</c:v>
                </c:pt>
                <c:pt idx="604">
                  <c:v>35.806500000000028</c:v>
                </c:pt>
                <c:pt idx="605">
                  <c:v>35.806500000000028</c:v>
                </c:pt>
                <c:pt idx="606">
                  <c:v>35.806500000000028</c:v>
                </c:pt>
                <c:pt idx="607">
                  <c:v>35.806500000000028</c:v>
                </c:pt>
                <c:pt idx="608">
                  <c:v>35.806500000000028</c:v>
                </c:pt>
                <c:pt idx="609">
                  <c:v>35.806500000000028</c:v>
                </c:pt>
                <c:pt idx="610">
                  <c:v>35.806500000000028</c:v>
                </c:pt>
                <c:pt idx="611">
                  <c:v>35.806500000000028</c:v>
                </c:pt>
                <c:pt idx="612">
                  <c:v>35.806500000000028</c:v>
                </c:pt>
                <c:pt idx="613">
                  <c:v>35.806500000000028</c:v>
                </c:pt>
                <c:pt idx="614">
                  <c:v>35.806500000000028</c:v>
                </c:pt>
                <c:pt idx="615">
                  <c:v>35.806500000000028</c:v>
                </c:pt>
                <c:pt idx="616">
                  <c:v>35.806500000000028</c:v>
                </c:pt>
                <c:pt idx="617">
                  <c:v>35.806500000000028</c:v>
                </c:pt>
                <c:pt idx="618">
                  <c:v>35.806500000000028</c:v>
                </c:pt>
                <c:pt idx="619">
                  <c:v>35.806500000000028</c:v>
                </c:pt>
                <c:pt idx="620">
                  <c:v>35.806500000000028</c:v>
                </c:pt>
                <c:pt idx="621">
                  <c:v>35.806500000000028</c:v>
                </c:pt>
                <c:pt idx="622">
                  <c:v>35.806500000000028</c:v>
                </c:pt>
                <c:pt idx="623">
                  <c:v>35.806500000000028</c:v>
                </c:pt>
                <c:pt idx="624">
                  <c:v>35.806500000000028</c:v>
                </c:pt>
                <c:pt idx="625">
                  <c:v>35.806500000000028</c:v>
                </c:pt>
                <c:pt idx="626">
                  <c:v>35.806500000000028</c:v>
                </c:pt>
                <c:pt idx="627">
                  <c:v>35.806500000000028</c:v>
                </c:pt>
                <c:pt idx="628">
                  <c:v>35.806500000000028</c:v>
                </c:pt>
                <c:pt idx="629">
                  <c:v>35.806500000000028</c:v>
                </c:pt>
                <c:pt idx="630">
                  <c:v>35.806500000000028</c:v>
                </c:pt>
                <c:pt idx="631">
                  <c:v>35.806500000000028</c:v>
                </c:pt>
                <c:pt idx="632">
                  <c:v>35.806500000000028</c:v>
                </c:pt>
                <c:pt idx="633">
                  <c:v>35.806500000000028</c:v>
                </c:pt>
                <c:pt idx="634">
                  <c:v>35.806500000000028</c:v>
                </c:pt>
                <c:pt idx="635">
                  <c:v>35.806500000000028</c:v>
                </c:pt>
                <c:pt idx="636">
                  <c:v>35.806500000000028</c:v>
                </c:pt>
                <c:pt idx="637">
                  <c:v>35.806500000000028</c:v>
                </c:pt>
                <c:pt idx="638">
                  <c:v>35.806500000000028</c:v>
                </c:pt>
                <c:pt idx="639">
                  <c:v>35.806500000000028</c:v>
                </c:pt>
                <c:pt idx="640">
                  <c:v>35.806500000000028</c:v>
                </c:pt>
                <c:pt idx="641">
                  <c:v>35.806500000000028</c:v>
                </c:pt>
                <c:pt idx="642">
                  <c:v>35.806500000000028</c:v>
                </c:pt>
                <c:pt idx="643">
                  <c:v>35.806500000000028</c:v>
                </c:pt>
                <c:pt idx="644">
                  <c:v>35.806500000000028</c:v>
                </c:pt>
                <c:pt idx="645">
                  <c:v>35.806500000000028</c:v>
                </c:pt>
                <c:pt idx="646">
                  <c:v>35.806500000000028</c:v>
                </c:pt>
                <c:pt idx="647">
                  <c:v>35.806500000000028</c:v>
                </c:pt>
                <c:pt idx="648">
                  <c:v>35.806500000000028</c:v>
                </c:pt>
                <c:pt idx="649">
                  <c:v>35.806500000000028</c:v>
                </c:pt>
                <c:pt idx="650">
                  <c:v>35.806500000000028</c:v>
                </c:pt>
                <c:pt idx="651">
                  <c:v>35.806500000000028</c:v>
                </c:pt>
                <c:pt idx="652">
                  <c:v>35.806500000000028</c:v>
                </c:pt>
                <c:pt idx="653">
                  <c:v>35.806500000000028</c:v>
                </c:pt>
                <c:pt idx="654">
                  <c:v>35.806500000000028</c:v>
                </c:pt>
                <c:pt idx="655">
                  <c:v>35.806500000000028</c:v>
                </c:pt>
                <c:pt idx="656">
                  <c:v>35.806500000000028</c:v>
                </c:pt>
                <c:pt idx="657">
                  <c:v>35.806500000000028</c:v>
                </c:pt>
                <c:pt idx="658">
                  <c:v>35.806500000000028</c:v>
                </c:pt>
                <c:pt idx="659">
                  <c:v>35.806500000000028</c:v>
                </c:pt>
                <c:pt idx="660">
                  <c:v>35.806500000000028</c:v>
                </c:pt>
                <c:pt idx="661">
                  <c:v>35.806500000000028</c:v>
                </c:pt>
                <c:pt idx="662">
                  <c:v>35.806500000000028</c:v>
                </c:pt>
                <c:pt idx="663">
                  <c:v>35.806500000000028</c:v>
                </c:pt>
                <c:pt idx="664">
                  <c:v>35.806500000000028</c:v>
                </c:pt>
                <c:pt idx="665">
                  <c:v>35.806500000000028</c:v>
                </c:pt>
                <c:pt idx="666">
                  <c:v>35.806500000000028</c:v>
                </c:pt>
                <c:pt idx="667">
                  <c:v>35.806500000000028</c:v>
                </c:pt>
                <c:pt idx="668">
                  <c:v>35.806500000000028</c:v>
                </c:pt>
                <c:pt idx="669">
                  <c:v>35.806500000000028</c:v>
                </c:pt>
                <c:pt idx="670">
                  <c:v>35.806500000000028</c:v>
                </c:pt>
                <c:pt idx="671">
                  <c:v>35.806500000000028</c:v>
                </c:pt>
                <c:pt idx="672">
                  <c:v>35.806500000000028</c:v>
                </c:pt>
                <c:pt idx="673">
                  <c:v>35.806500000000028</c:v>
                </c:pt>
                <c:pt idx="674">
                  <c:v>35.806500000000028</c:v>
                </c:pt>
                <c:pt idx="675">
                  <c:v>35.806500000000028</c:v>
                </c:pt>
                <c:pt idx="676">
                  <c:v>35.806500000000028</c:v>
                </c:pt>
                <c:pt idx="677">
                  <c:v>35.806500000000028</c:v>
                </c:pt>
                <c:pt idx="678">
                  <c:v>35.806500000000028</c:v>
                </c:pt>
                <c:pt idx="679">
                  <c:v>35.806500000000028</c:v>
                </c:pt>
                <c:pt idx="680">
                  <c:v>35.806500000000028</c:v>
                </c:pt>
                <c:pt idx="681">
                  <c:v>35.806500000000028</c:v>
                </c:pt>
                <c:pt idx="682">
                  <c:v>35.806500000000028</c:v>
                </c:pt>
                <c:pt idx="683">
                  <c:v>35.806500000000028</c:v>
                </c:pt>
                <c:pt idx="684">
                  <c:v>35.806500000000028</c:v>
                </c:pt>
                <c:pt idx="685">
                  <c:v>35.806500000000028</c:v>
                </c:pt>
                <c:pt idx="686">
                  <c:v>35.806500000000028</c:v>
                </c:pt>
                <c:pt idx="687">
                  <c:v>35.806500000000028</c:v>
                </c:pt>
                <c:pt idx="688">
                  <c:v>35.806500000000028</c:v>
                </c:pt>
                <c:pt idx="689">
                  <c:v>35.806500000000028</c:v>
                </c:pt>
                <c:pt idx="690">
                  <c:v>35.806500000000028</c:v>
                </c:pt>
                <c:pt idx="691">
                  <c:v>35.806500000000028</c:v>
                </c:pt>
                <c:pt idx="692">
                  <c:v>35.806500000000028</c:v>
                </c:pt>
                <c:pt idx="693">
                  <c:v>35.806500000000028</c:v>
                </c:pt>
                <c:pt idx="694">
                  <c:v>35.806500000000028</c:v>
                </c:pt>
                <c:pt idx="695">
                  <c:v>35.806500000000028</c:v>
                </c:pt>
                <c:pt idx="696">
                  <c:v>35.806500000000028</c:v>
                </c:pt>
                <c:pt idx="697">
                  <c:v>35.806500000000028</c:v>
                </c:pt>
                <c:pt idx="698">
                  <c:v>35.806500000000028</c:v>
                </c:pt>
                <c:pt idx="699">
                  <c:v>35.806500000000028</c:v>
                </c:pt>
                <c:pt idx="700">
                  <c:v>35.806500000000028</c:v>
                </c:pt>
                <c:pt idx="701">
                  <c:v>35.806500000000028</c:v>
                </c:pt>
                <c:pt idx="702">
                  <c:v>35.806500000000028</c:v>
                </c:pt>
                <c:pt idx="703">
                  <c:v>35.806500000000028</c:v>
                </c:pt>
                <c:pt idx="704">
                  <c:v>35.806500000000028</c:v>
                </c:pt>
                <c:pt idx="705">
                  <c:v>35.806500000000028</c:v>
                </c:pt>
                <c:pt idx="706">
                  <c:v>35.806500000000028</c:v>
                </c:pt>
                <c:pt idx="707">
                  <c:v>35.806500000000028</c:v>
                </c:pt>
                <c:pt idx="708">
                  <c:v>35.806500000000028</c:v>
                </c:pt>
                <c:pt idx="709">
                  <c:v>35.806500000000028</c:v>
                </c:pt>
                <c:pt idx="710">
                  <c:v>35.806500000000028</c:v>
                </c:pt>
                <c:pt idx="711">
                  <c:v>35.806500000000028</c:v>
                </c:pt>
                <c:pt idx="712">
                  <c:v>35.806500000000028</c:v>
                </c:pt>
                <c:pt idx="713">
                  <c:v>35.806500000000028</c:v>
                </c:pt>
                <c:pt idx="714">
                  <c:v>35.806500000000028</c:v>
                </c:pt>
                <c:pt idx="715">
                  <c:v>35.806500000000028</c:v>
                </c:pt>
                <c:pt idx="716">
                  <c:v>35.806500000000028</c:v>
                </c:pt>
                <c:pt idx="717">
                  <c:v>35.806500000000028</c:v>
                </c:pt>
                <c:pt idx="718">
                  <c:v>35.806500000000028</c:v>
                </c:pt>
                <c:pt idx="719">
                  <c:v>35.806500000000028</c:v>
                </c:pt>
                <c:pt idx="720">
                  <c:v>35.806500000000028</c:v>
                </c:pt>
                <c:pt idx="721">
                  <c:v>35.806500000000028</c:v>
                </c:pt>
                <c:pt idx="722">
                  <c:v>35.806500000000028</c:v>
                </c:pt>
                <c:pt idx="723">
                  <c:v>35.806500000000028</c:v>
                </c:pt>
                <c:pt idx="724">
                  <c:v>35.806500000000028</c:v>
                </c:pt>
                <c:pt idx="725">
                  <c:v>35.806500000000028</c:v>
                </c:pt>
                <c:pt idx="726">
                  <c:v>35.806500000000028</c:v>
                </c:pt>
                <c:pt idx="727">
                  <c:v>35.806500000000028</c:v>
                </c:pt>
                <c:pt idx="728">
                  <c:v>35.806500000000028</c:v>
                </c:pt>
                <c:pt idx="729">
                  <c:v>35.806500000000028</c:v>
                </c:pt>
                <c:pt idx="730">
                  <c:v>35.806500000000028</c:v>
                </c:pt>
                <c:pt idx="731">
                  <c:v>35.806500000000028</c:v>
                </c:pt>
                <c:pt idx="732">
                  <c:v>35.806500000000028</c:v>
                </c:pt>
                <c:pt idx="733">
                  <c:v>35.806500000000028</c:v>
                </c:pt>
                <c:pt idx="734">
                  <c:v>35.806500000000028</c:v>
                </c:pt>
                <c:pt idx="735">
                  <c:v>35.806500000000028</c:v>
                </c:pt>
                <c:pt idx="736">
                  <c:v>35.806500000000028</c:v>
                </c:pt>
                <c:pt idx="737">
                  <c:v>35.806500000000028</c:v>
                </c:pt>
                <c:pt idx="738">
                  <c:v>35.806500000000028</c:v>
                </c:pt>
                <c:pt idx="739">
                  <c:v>35.806500000000028</c:v>
                </c:pt>
                <c:pt idx="740">
                  <c:v>35.806500000000028</c:v>
                </c:pt>
                <c:pt idx="741">
                  <c:v>35.806500000000028</c:v>
                </c:pt>
                <c:pt idx="742">
                  <c:v>35.806500000000028</c:v>
                </c:pt>
                <c:pt idx="743">
                  <c:v>35.806500000000028</c:v>
                </c:pt>
                <c:pt idx="744">
                  <c:v>35.806500000000028</c:v>
                </c:pt>
                <c:pt idx="745">
                  <c:v>35.806500000000028</c:v>
                </c:pt>
                <c:pt idx="746">
                  <c:v>35.806500000000028</c:v>
                </c:pt>
                <c:pt idx="747">
                  <c:v>35.806500000000028</c:v>
                </c:pt>
                <c:pt idx="748">
                  <c:v>35.806500000000028</c:v>
                </c:pt>
                <c:pt idx="749">
                  <c:v>35.806500000000028</c:v>
                </c:pt>
                <c:pt idx="750">
                  <c:v>35.806500000000028</c:v>
                </c:pt>
                <c:pt idx="751">
                  <c:v>35.806500000000028</c:v>
                </c:pt>
                <c:pt idx="752">
                  <c:v>35.806500000000028</c:v>
                </c:pt>
                <c:pt idx="753">
                  <c:v>35.806500000000028</c:v>
                </c:pt>
                <c:pt idx="754">
                  <c:v>35.806500000000028</c:v>
                </c:pt>
                <c:pt idx="755">
                  <c:v>35.806500000000028</c:v>
                </c:pt>
                <c:pt idx="756">
                  <c:v>35.806500000000028</c:v>
                </c:pt>
                <c:pt idx="757">
                  <c:v>35.806500000000028</c:v>
                </c:pt>
                <c:pt idx="758">
                  <c:v>35.806500000000028</c:v>
                </c:pt>
                <c:pt idx="759">
                  <c:v>35.806500000000028</c:v>
                </c:pt>
                <c:pt idx="760">
                  <c:v>35.806500000000028</c:v>
                </c:pt>
                <c:pt idx="761">
                  <c:v>35.806500000000028</c:v>
                </c:pt>
                <c:pt idx="762">
                  <c:v>35.806500000000028</c:v>
                </c:pt>
                <c:pt idx="763">
                  <c:v>35.806500000000028</c:v>
                </c:pt>
                <c:pt idx="764">
                  <c:v>35.806500000000028</c:v>
                </c:pt>
                <c:pt idx="765">
                  <c:v>35.806500000000028</c:v>
                </c:pt>
                <c:pt idx="766">
                  <c:v>35.806500000000028</c:v>
                </c:pt>
                <c:pt idx="767">
                  <c:v>35.806500000000028</c:v>
                </c:pt>
                <c:pt idx="768">
                  <c:v>35.806500000000028</c:v>
                </c:pt>
                <c:pt idx="769">
                  <c:v>35.806500000000028</c:v>
                </c:pt>
                <c:pt idx="770">
                  <c:v>35.806500000000028</c:v>
                </c:pt>
                <c:pt idx="771">
                  <c:v>35.806500000000028</c:v>
                </c:pt>
                <c:pt idx="772">
                  <c:v>35.806500000000028</c:v>
                </c:pt>
                <c:pt idx="773">
                  <c:v>35.806500000000028</c:v>
                </c:pt>
                <c:pt idx="774">
                  <c:v>35.806500000000028</c:v>
                </c:pt>
                <c:pt idx="775">
                  <c:v>35.806500000000028</c:v>
                </c:pt>
                <c:pt idx="776">
                  <c:v>35.806500000000028</c:v>
                </c:pt>
                <c:pt idx="777">
                  <c:v>35.806500000000028</c:v>
                </c:pt>
                <c:pt idx="778">
                  <c:v>35.806500000000028</c:v>
                </c:pt>
                <c:pt idx="779">
                  <c:v>35.806500000000028</c:v>
                </c:pt>
                <c:pt idx="780">
                  <c:v>35.806500000000028</c:v>
                </c:pt>
                <c:pt idx="781">
                  <c:v>35.806500000000028</c:v>
                </c:pt>
                <c:pt idx="782">
                  <c:v>35.806500000000028</c:v>
                </c:pt>
                <c:pt idx="783">
                  <c:v>35.806500000000028</c:v>
                </c:pt>
                <c:pt idx="784">
                  <c:v>35.806500000000028</c:v>
                </c:pt>
                <c:pt idx="785">
                  <c:v>35.806500000000028</c:v>
                </c:pt>
                <c:pt idx="786">
                  <c:v>35.806500000000028</c:v>
                </c:pt>
                <c:pt idx="787">
                  <c:v>35.806500000000028</c:v>
                </c:pt>
                <c:pt idx="788">
                  <c:v>35.806500000000028</c:v>
                </c:pt>
                <c:pt idx="789">
                  <c:v>35.806500000000028</c:v>
                </c:pt>
                <c:pt idx="790">
                  <c:v>35.806500000000028</c:v>
                </c:pt>
                <c:pt idx="791">
                  <c:v>35.806500000000028</c:v>
                </c:pt>
                <c:pt idx="792">
                  <c:v>35.806500000000028</c:v>
                </c:pt>
                <c:pt idx="793">
                  <c:v>35.806500000000028</c:v>
                </c:pt>
                <c:pt idx="794">
                  <c:v>35.806500000000028</c:v>
                </c:pt>
                <c:pt idx="795">
                  <c:v>35.806500000000028</c:v>
                </c:pt>
                <c:pt idx="796">
                  <c:v>35.806500000000028</c:v>
                </c:pt>
                <c:pt idx="797">
                  <c:v>35.806500000000028</c:v>
                </c:pt>
                <c:pt idx="798">
                  <c:v>35.806500000000028</c:v>
                </c:pt>
                <c:pt idx="799">
                  <c:v>35.806500000000028</c:v>
                </c:pt>
                <c:pt idx="800">
                  <c:v>35.806500000000028</c:v>
                </c:pt>
                <c:pt idx="801">
                  <c:v>35.806500000000028</c:v>
                </c:pt>
                <c:pt idx="802">
                  <c:v>35.806500000000028</c:v>
                </c:pt>
                <c:pt idx="803">
                  <c:v>35.806500000000028</c:v>
                </c:pt>
                <c:pt idx="804">
                  <c:v>35.806500000000028</c:v>
                </c:pt>
                <c:pt idx="805">
                  <c:v>35.806500000000028</c:v>
                </c:pt>
                <c:pt idx="806">
                  <c:v>35.806500000000028</c:v>
                </c:pt>
                <c:pt idx="807">
                  <c:v>35.806500000000028</c:v>
                </c:pt>
                <c:pt idx="808">
                  <c:v>35.806500000000028</c:v>
                </c:pt>
                <c:pt idx="809">
                  <c:v>35.806500000000028</c:v>
                </c:pt>
                <c:pt idx="810">
                  <c:v>35.806500000000028</c:v>
                </c:pt>
                <c:pt idx="811">
                  <c:v>35.806500000000028</c:v>
                </c:pt>
                <c:pt idx="812">
                  <c:v>35.806500000000028</c:v>
                </c:pt>
                <c:pt idx="813">
                  <c:v>35.806500000000028</c:v>
                </c:pt>
                <c:pt idx="814">
                  <c:v>35.806500000000028</c:v>
                </c:pt>
                <c:pt idx="815">
                  <c:v>35.806500000000028</c:v>
                </c:pt>
                <c:pt idx="816">
                  <c:v>35.806500000000028</c:v>
                </c:pt>
                <c:pt idx="817">
                  <c:v>35.806500000000028</c:v>
                </c:pt>
                <c:pt idx="818">
                  <c:v>35.806500000000028</c:v>
                </c:pt>
                <c:pt idx="819">
                  <c:v>35.806500000000028</c:v>
                </c:pt>
                <c:pt idx="820">
                  <c:v>35.806500000000028</c:v>
                </c:pt>
                <c:pt idx="821">
                  <c:v>35.806500000000028</c:v>
                </c:pt>
                <c:pt idx="822">
                  <c:v>35.806500000000028</c:v>
                </c:pt>
                <c:pt idx="823">
                  <c:v>35.806500000000028</c:v>
                </c:pt>
                <c:pt idx="824">
                  <c:v>35.806500000000028</c:v>
                </c:pt>
                <c:pt idx="825">
                  <c:v>35.806500000000028</c:v>
                </c:pt>
                <c:pt idx="826">
                  <c:v>35.806500000000028</c:v>
                </c:pt>
                <c:pt idx="827">
                  <c:v>35.806500000000028</c:v>
                </c:pt>
                <c:pt idx="828">
                  <c:v>35.806500000000028</c:v>
                </c:pt>
                <c:pt idx="829">
                  <c:v>35.806500000000028</c:v>
                </c:pt>
                <c:pt idx="830">
                  <c:v>35.806500000000028</c:v>
                </c:pt>
                <c:pt idx="831">
                  <c:v>35.806500000000028</c:v>
                </c:pt>
                <c:pt idx="832">
                  <c:v>35.806500000000028</c:v>
                </c:pt>
                <c:pt idx="833">
                  <c:v>35.806500000000028</c:v>
                </c:pt>
                <c:pt idx="834">
                  <c:v>35.806500000000028</c:v>
                </c:pt>
                <c:pt idx="835">
                  <c:v>35.806500000000028</c:v>
                </c:pt>
                <c:pt idx="836">
                  <c:v>35.806500000000028</c:v>
                </c:pt>
                <c:pt idx="837">
                  <c:v>35.806500000000028</c:v>
                </c:pt>
                <c:pt idx="838">
                  <c:v>35.806500000000028</c:v>
                </c:pt>
                <c:pt idx="839">
                  <c:v>35.806500000000028</c:v>
                </c:pt>
                <c:pt idx="840">
                  <c:v>35.806500000000028</c:v>
                </c:pt>
                <c:pt idx="841">
                  <c:v>35.806500000000028</c:v>
                </c:pt>
                <c:pt idx="842">
                  <c:v>35.806500000000028</c:v>
                </c:pt>
                <c:pt idx="843">
                  <c:v>35.806500000000028</c:v>
                </c:pt>
                <c:pt idx="844">
                  <c:v>35.806500000000028</c:v>
                </c:pt>
                <c:pt idx="845">
                  <c:v>35.806500000000028</c:v>
                </c:pt>
                <c:pt idx="846">
                  <c:v>35.806500000000028</c:v>
                </c:pt>
                <c:pt idx="847">
                  <c:v>35.806500000000028</c:v>
                </c:pt>
                <c:pt idx="848">
                  <c:v>35.806500000000028</c:v>
                </c:pt>
                <c:pt idx="849">
                  <c:v>35.806500000000028</c:v>
                </c:pt>
                <c:pt idx="850">
                  <c:v>35.806500000000028</c:v>
                </c:pt>
                <c:pt idx="851">
                  <c:v>35.806500000000028</c:v>
                </c:pt>
                <c:pt idx="852">
                  <c:v>35.806500000000028</c:v>
                </c:pt>
                <c:pt idx="853">
                  <c:v>35.806500000000028</c:v>
                </c:pt>
                <c:pt idx="854">
                  <c:v>35.806500000000028</c:v>
                </c:pt>
                <c:pt idx="855">
                  <c:v>35.806500000000028</c:v>
                </c:pt>
                <c:pt idx="856">
                  <c:v>35.806500000000028</c:v>
                </c:pt>
                <c:pt idx="857">
                  <c:v>35.806500000000028</c:v>
                </c:pt>
                <c:pt idx="858">
                  <c:v>35.806500000000028</c:v>
                </c:pt>
                <c:pt idx="859">
                  <c:v>35.806500000000028</c:v>
                </c:pt>
                <c:pt idx="860">
                  <c:v>35.806500000000028</c:v>
                </c:pt>
                <c:pt idx="861">
                  <c:v>35.806500000000028</c:v>
                </c:pt>
                <c:pt idx="862">
                  <c:v>35.806500000000028</c:v>
                </c:pt>
                <c:pt idx="863">
                  <c:v>35.806500000000028</c:v>
                </c:pt>
                <c:pt idx="864">
                  <c:v>35.806500000000028</c:v>
                </c:pt>
                <c:pt idx="865">
                  <c:v>35.806500000000028</c:v>
                </c:pt>
                <c:pt idx="866">
                  <c:v>35.806500000000028</c:v>
                </c:pt>
                <c:pt idx="867">
                  <c:v>35.806500000000028</c:v>
                </c:pt>
                <c:pt idx="868">
                  <c:v>35.806500000000028</c:v>
                </c:pt>
                <c:pt idx="869">
                  <c:v>35.806500000000028</c:v>
                </c:pt>
                <c:pt idx="870">
                  <c:v>35.806500000000028</c:v>
                </c:pt>
                <c:pt idx="871">
                  <c:v>35.806500000000028</c:v>
                </c:pt>
                <c:pt idx="872">
                  <c:v>35.806500000000028</c:v>
                </c:pt>
                <c:pt idx="873">
                  <c:v>35.806500000000028</c:v>
                </c:pt>
                <c:pt idx="874">
                  <c:v>35.806500000000028</c:v>
                </c:pt>
                <c:pt idx="875">
                  <c:v>35.806500000000028</c:v>
                </c:pt>
                <c:pt idx="876">
                  <c:v>35.806500000000028</c:v>
                </c:pt>
                <c:pt idx="877">
                  <c:v>35.806500000000028</c:v>
                </c:pt>
                <c:pt idx="878">
                  <c:v>35.806500000000028</c:v>
                </c:pt>
                <c:pt idx="879">
                  <c:v>35.806500000000028</c:v>
                </c:pt>
                <c:pt idx="880">
                  <c:v>35.806500000000028</c:v>
                </c:pt>
                <c:pt idx="881">
                  <c:v>35.806500000000028</c:v>
                </c:pt>
                <c:pt idx="882">
                  <c:v>35.806500000000028</c:v>
                </c:pt>
                <c:pt idx="883">
                  <c:v>35.806500000000028</c:v>
                </c:pt>
                <c:pt idx="884">
                  <c:v>35.806500000000028</c:v>
                </c:pt>
                <c:pt idx="885">
                  <c:v>35.806500000000028</c:v>
                </c:pt>
                <c:pt idx="886">
                  <c:v>35.806500000000028</c:v>
                </c:pt>
                <c:pt idx="887">
                  <c:v>35.806500000000028</c:v>
                </c:pt>
                <c:pt idx="888">
                  <c:v>35.806500000000028</c:v>
                </c:pt>
                <c:pt idx="889">
                  <c:v>35.806500000000028</c:v>
                </c:pt>
                <c:pt idx="890">
                  <c:v>35.806500000000028</c:v>
                </c:pt>
                <c:pt idx="891">
                  <c:v>35.806500000000028</c:v>
                </c:pt>
                <c:pt idx="892">
                  <c:v>35.806500000000028</c:v>
                </c:pt>
                <c:pt idx="893">
                  <c:v>35.806500000000028</c:v>
                </c:pt>
                <c:pt idx="894">
                  <c:v>35.806500000000028</c:v>
                </c:pt>
                <c:pt idx="895">
                  <c:v>35.806500000000028</c:v>
                </c:pt>
                <c:pt idx="896">
                  <c:v>35.806500000000028</c:v>
                </c:pt>
                <c:pt idx="897">
                  <c:v>35.806500000000028</c:v>
                </c:pt>
                <c:pt idx="898">
                  <c:v>35.806500000000028</c:v>
                </c:pt>
                <c:pt idx="899">
                  <c:v>35.806500000000028</c:v>
                </c:pt>
                <c:pt idx="900">
                  <c:v>35.806500000000028</c:v>
                </c:pt>
                <c:pt idx="901">
                  <c:v>35.806500000000028</c:v>
                </c:pt>
                <c:pt idx="902">
                  <c:v>35.806500000000028</c:v>
                </c:pt>
                <c:pt idx="903">
                  <c:v>35.806500000000028</c:v>
                </c:pt>
                <c:pt idx="904">
                  <c:v>35.806500000000028</c:v>
                </c:pt>
                <c:pt idx="905">
                  <c:v>35.806500000000028</c:v>
                </c:pt>
                <c:pt idx="906">
                  <c:v>35.806500000000028</c:v>
                </c:pt>
                <c:pt idx="907">
                  <c:v>35.806500000000028</c:v>
                </c:pt>
                <c:pt idx="908">
                  <c:v>35.806500000000028</c:v>
                </c:pt>
                <c:pt idx="909">
                  <c:v>35.806500000000028</c:v>
                </c:pt>
                <c:pt idx="910">
                  <c:v>35.806500000000028</c:v>
                </c:pt>
                <c:pt idx="911">
                  <c:v>35.806500000000028</c:v>
                </c:pt>
                <c:pt idx="912">
                  <c:v>35.806500000000028</c:v>
                </c:pt>
                <c:pt idx="913">
                  <c:v>35.806500000000028</c:v>
                </c:pt>
                <c:pt idx="914">
                  <c:v>35.806500000000028</c:v>
                </c:pt>
                <c:pt idx="915">
                  <c:v>35.806500000000028</c:v>
                </c:pt>
                <c:pt idx="916">
                  <c:v>35.806500000000028</c:v>
                </c:pt>
                <c:pt idx="917">
                  <c:v>35.806500000000028</c:v>
                </c:pt>
                <c:pt idx="918">
                  <c:v>35.806500000000028</c:v>
                </c:pt>
                <c:pt idx="919">
                  <c:v>35.806500000000028</c:v>
                </c:pt>
                <c:pt idx="920">
                  <c:v>35.806500000000028</c:v>
                </c:pt>
                <c:pt idx="921">
                  <c:v>35.806500000000028</c:v>
                </c:pt>
                <c:pt idx="922">
                  <c:v>35.806500000000028</c:v>
                </c:pt>
                <c:pt idx="923">
                  <c:v>35.806500000000028</c:v>
                </c:pt>
                <c:pt idx="924">
                  <c:v>35.806500000000028</c:v>
                </c:pt>
                <c:pt idx="925">
                  <c:v>35.806500000000028</c:v>
                </c:pt>
                <c:pt idx="926">
                  <c:v>35.806500000000028</c:v>
                </c:pt>
                <c:pt idx="927">
                  <c:v>35.806500000000028</c:v>
                </c:pt>
                <c:pt idx="928">
                  <c:v>35.806500000000028</c:v>
                </c:pt>
                <c:pt idx="929">
                  <c:v>35.806500000000028</c:v>
                </c:pt>
                <c:pt idx="930">
                  <c:v>35.806500000000028</c:v>
                </c:pt>
                <c:pt idx="931">
                  <c:v>35.806500000000028</c:v>
                </c:pt>
                <c:pt idx="932">
                  <c:v>35.806500000000028</c:v>
                </c:pt>
                <c:pt idx="933">
                  <c:v>35.806500000000028</c:v>
                </c:pt>
                <c:pt idx="934">
                  <c:v>35.806500000000028</c:v>
                </c:pt>
                <c:pt idx="935">
                  <c:v>35.806500000000028</c:v>
                </c:pt>
                <c:pt idx="936">
                  <c:v>35.806500000000028</c:v>
                </c:pt>
                <c:pt idx="937">
                  <c:v>35.806500000000028</c:v>
                </c:pt>
                <c:pt idx="938">
                  <c:v>35.806500000000028</c:v>
                </c:pt>
                <c:pt idx="939">
                  <c:v>35.806500000000028</c:v>
                </c:pt>
                <c:pt idx="940">
                  <c:v>35.806500000000028</c:v>
                </c:pt>
                <c:pt idx="941">
                  <c:v>35.806500000000028</c:v>
                </c:pt>
                <c:pt idx="942">
                  <c:v>35.806500000000028</c:v>
                </c:pt>
                <c:pt idx="943">
                  <c:v>35.806500000000028</c:v>
                </c:pt>
                <c:pt idx="944">
                  <c:v>35.806500000000028</c:v>
                </c:pt>
                <c:pt idx="945">
                  <c:v>35.806500000000028</c:v>
                </c:pt>
                <c:pt idx="946">
                  <c:v>35.806500000000028</c:v>
                </c:pt>
                <c:pt idx="947">
                  <c:v>35.806500000000028</c:v>
                </c:pt>
                <c:pt idx="948">
                  <c:v>35.806500000000028</c:v>
                </c:pt>
                <c:pt idx="949">
                  <c:v>35.806500000000028</c:v>
                </c:pt>
                <c:pt idx="950">
                  <c:v>35.806500000000028</c:v>
                </c:pt>
                <c:pt idx="951">
                  <c:v>35.806500000000028</c:v>
                </c:pt>
                <c:pt idx="952">
                  <c:v>35.806500000000028</c:v>
                </c:pt>
                <c:pt idx="953">
                  <c:v>35.806500000000028</c:v>
                </c:pt>
                <c:pt idx="954">
                  <c:v>35.806500000000028</c:v>
                </c:pt>
                <c:pt idx="955">
                  <c:v>35.806500000000028</c:v>
                </c:pt>
                <c:pt idx="956">
                  <c:v>35.806500000000028</c:v>
                </c:pt>
                <c:pt idx="957">
                  <c:v>35.806500000000028</c:v>
                </c:pt>
                <c:pt idx="958">
                  <c:v>35.806500000000028</c:v>
                </c:pt>
                <c:pt idx="959">
                  <c:v>35.806500000000028</c:v>
                </c:pt>
                <c:pt idx="960">
                  <c:v>35.806500000000028</c:v>
                </c:pt>
                <c:pt idx="961">
                  <c:v>35.806500000000028</c:v>
                </c:pt>
                <c:pt idx="962">
                  <c:v>35.806500000000028</c:v>
                </c:pt>
                <c:pt idx="963">
                  <c:v>35.806500000000028</c:v>
                </c:pt>
                <c:pt idx="964">
                  <c:v>35.806500000000028</c:v>
                </c:pt>
                <c:pt idx="965">
                  <c:v>35.806500000000028</c:v>
                </c:pt>
                <c:pt idx="966">
                  <c:v>35.806500000000028</c:v>
                </c:pt>
                <c:pt idx="967">
                  <c:v>35.806500000000028</c:v>
                </c:pt>
                <c:pt idx="968">
                  <c:v>35.806500000000028</c:v>
                </c:pt>
                <c:pt idx="969">
                  <c:v>35.806500000000028</c:v>
                </c:pt>
                <c:pt idx="970">
                  <c:v>35.806500000000028</c:v>
                </c:pt>
                <c:pt idx="971">
                  <c:v>35.806500000000028</c:v>
                </c:pt>
                <c:pt idx="972">
                  <c:v>35.806500000000028</c:v>
                </c:pt>
                <c:pt idx="973">
                  <c:v>35.806500000000028</c:v>
                </c:pt>
                <c:pt idx="974">
                  <c:v>35.806500000000028</c:v>
                </c:pt>
                <c:pt idx="975">
                  <c:v>35.806500000000028</c:v>
                </c:pt>
                <c:pt idx="976">
                  <c:v>35.806500000000028</c:v>
                </c:pt>
                <c:pt idx="977">
                  <c:v>35.806500000000028</c:v>
                </c:pt>
                <c:pt idx="978">
                  <c:v>35.806500000000028</c:v>
                </c:pt>
                <c:pt idx="979">
                  <c:v>35.806500000000028</c:v>
                </c:pt>
                <c:pt idx="980">
                  <c:v>35.806500000000028</c:v>
                </c:pt>
                <c:pt idx="981">
                  <c:v>35.806500000000028</c:v>
                </c:pt>
                <c:pt idx="982">
                  <c:v>35.806500000000028</c:v>
                </c:pt>
                <c:pt idx="983">
                  <c:v>35.806500000000028</c:v>
                </c:pt>
                <c:pt idx="984">
                  <c:v>35.806500000000028</c:v>
                </c:pt>
                <c:pt idx="985">
                  <c:v>35.806500000000028</c:v>
                </c:pt>
                <c:pt idx="986">
                  <c:v>35.806500000000028</c:v>
                </c:pt>
                <c:pt idx="987">
                  <c:v>35.806500000000028</c:v>
                </c:pt>
                <c:pt idx="988">
                  <c:v>35.806500000000028</c:v>
                </c:pt>
                <c:pt idx="989">
                  <c:v>35.806500000000028</c:v>
                </c:pt>
                <c:pt idx="990">
                  <c:v>35.806500000000028</c:v>
                </c:pt>
                <c:pt idx="991">
                  <c:v>35.806500000000028</c:v>
                </c:pt>
                <c:pt idx="992">
                  <c:v>35.806500000000028</c:v>
                </c:pt>
                <c:pt idx="993">
                  <c:v>35.806500000000028</c:v>
                </c:pt>
                <c:pt idx="994">
                  <c:v>35.806500000000028</c:v>
                </c:pt>
                <c:pt idx="995">
                  <c:v>35.806500000000028</c:v>
                </c:pt>
                <c:pt idx="996">
                  <c:v>35.806500000000028</c:v>
                </c:pt>
                <c:pt idx="997">
                  <c:v>35.806500000000028</c:v>
                </c:pt>
                <c:pt idx="998">
                  <c:v>35.806500000000028</c:v>
                </c:pt>
                <c:pt idx="999">
                  <c:v>35.806500000000028</c:v>
                </c:pt>
                <c:pt idx="1000">
                  <c:v>35.806500000000028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Calculs!$W$4:$W$1004</c:f>
              <c:numCache>
                <c:formatCode>0.00</c:formatCode>
                <c:ptCount val="1001"/>
                <c:pt idx="0">
                  <c:v>0</c:v>
                </c:pt>
                <c:pt idx="1">
                  <c:v>7.1275504103648468E-4</c:v>
                </c:pt>
                <c:pt idx="2">
                  <c:v>2.0819609372606192E-2</c:v>
                </c:pt>
                <c:pt idx="3">
                  <c:v>0.10073419462210863</c:v>
                </c:pt>
                <c:pt idx="4">
                  <c:v>0.23503101463958426</c:v>
                </c:pt>
                <c:pt idx="5">
                  <c:v>0.4179607309760347</c:v>
                </c:pt>
                <c:pt idx="6">
                  <c:v>0.6496442004269859</c:v>
                </c:pt>
                <c:pt idx="7">
                  <c:v>0.93481747505429091</c:v>
                </c:pt>
                <c:pt idx="8">
                  <c:v>1.2747758293824314</c:v>
                </c:pt>
                <c:pt idx="9">
                  <c:v>1.6708215784117437</c:v>
                </c:pt>
                <c:pt idx="10">
                  <c:v>2.1242637353705338</c:v>
                </c:pt>
                <c:pt idx="11">
                  <c:v>2.6352165484953693</c:v>
                </c:pt>
                <c:pt idx="12">
                  <c:v>3.2032993540351122</c:v>
                </c:pt>
                <c:pt idx="13">
                  <c:v>3.829079054600887</c:v>
                </c:pt>
                <c:pt idx="14">
                  <c:v>4.5131159903947138</c:v>
                </c:pt>
                <c:pt idx="15">
                  <c:v>5.2559637001912671</c:v>
                </c:pt>
                <c:pt idx="16">
                  <c:v>6.0581686822429903</c:v>
                </c:pt>
                <c:pt idx="17">
                  <c:v>6.9202701552447108</c:v>
                </c:pt>
                <c:pt idx="18">
                  <c:v>7.8427998194960757</c:v>
                </c:pt>
                <c:pt idx="19">
                  <c:v>8.8262816184022093</c:v>
                </c:pt>
                <c:pt idx="20">
                  <c:v>9.8712325540082393</c:v>
                </c:pt>
                <c:pt idx="21">
                  <c:v>10.977171096663476</c:v>
                </c:pt>
                <c:pt idx="22">
                  <c:v>12.143395821553961</c:v>
                </c:pt>
                <c:pt idx="23">
                  <c:v>13.370080638422108</c:v>
                </c:pt>
                <c:pt idx="24">
                  <c:v>14.657388195686284</c:v>
                </c:pt>
                <c:pt idx="25">
                  <c:v>16.005469759553314</c:v>
                </c:pt>
                <c:pt idx="26">
                  <c:v>17.414465096998121</c:v>
                </c:pt>
                <c:pt idx="27">
                  <c:v>18.884502362730775</c:v>
                </c:pt>
                <c:pt idx="28">
                  <c:v>20.415697990265766</c:v>
                </c:pt>
                <c:pt idx="29">
                  <c:v>22.00815658720385</c:v>
                </c:pt>
                <c:pt idx="30">
                  <c:v>23.661970834832609</c:v>
                </c:pt>
                <c:pt idx="31">
                  <c:v>25.377221392148041</c:v>
                </c:pt>
                <c:pt idx="32">
                  <c:v>27.153976804395487</c:v>
                </c:pt>
                <c:pt idx="33">
                  <c:v>28.992293416225184</c:v>
                </c:pt>
                <c:pt idx="34">
                  <c:v>30.892215289553757</c:v>
                </c:pt>
                <c:pt idx="35">
                  <c:v>32.853774126219768</c:v>
                </c:pt>
                <c:pt idx="36">
                  <c:v>34.876989195518057</c:v>
                </c:pt>
                <c:pt idx="37">
                  <c:v>36.961867266694092</c:v>
                </c:pt>
                <c:pt idx="38">
                  <c:v>39.108402546475986</c:v>
                </c:pt>
                <c:pt idx="39">
                  <c:v>41.316576621718696</c:v>
                </c:pt>
                <c:pt idx="40">
                  <c:v>43.586358407230719</c:v>
                </c:pt>
                <c:pt idx="41">
                  <c:v>45.916103913048168</c:v>
                </c:pt>
                <c:pt idx="42">
                  <c:v>48.303985728767167</c:v>
                </c:pt>
                <c:pt idx="43">
                  <c:v>50.749679995863957</c:v>
                </c:pt>
                <c:pt idx="44">
                  <c:v>53.252850078941165</c:v>
                </c:pt>
                <c:pt idx="45">
                  <c:v>55.81314665344609</c:v>
                </c:pt>
                <c:pt idx="46">
                  <c:v>58.430207799383751</c:v>
                </c:pt>
                <c:pt idx="47">
                  <c:v>61.10365910098345</c:v>
                </c:pt>
                <c:pt idx="48">
                  <c:v>63.833113752273263</c:v>
                </c:pt>
                <c:pt idx="49">
                  <c:v>66.618172668511448</c:v>
                </c:pt>
                <c:pt idx="50">
                  <c:v>69.458424603418933</c:v>
                </c:pt>
                <c:pt idx="51">
                  <c:v>72.353446272153207</c:v>
                </c:pt>
                <c:pt idx="52">
                  <c:v>75.302802479957464</c:v>
                </c:pt>
                <c:pt idx="53">
                  <c:v>78.306046256415698</c:v>
                </c:pt>
                <c:pt idx="54">
                  <c:v>81.36271899523959</c:v>
                </c:pt>
                <c:pt idx="55">
                  <c:v>84.472350599507521</c:v>
                </c:pt>
                <c:pt idx="56">
                  <c:v>87.634459632273149</c:v>
                </c:pt>
                <c:pt idx="57">
                  <c:v>90.848553472454753</c:v>
                </c:pt>
                <c:pt idx="58">
                  <c:v>94.114128475914299</c:v>
                </c:pt>
                <c:pt idx="59">
                  <c:v>97.430670141629207</c:v>
                </c:pt>
                <c:pt idx="60">
                  <c:v>100.79765328285669</c:v>
                </c:pt>
                <c:pt idx="61">
                  <c:v>104.21454220318621</c:v>
                </c:pt>
                <c:pt idx="62">
                  <c:v>107.68079087737179</c:v>
                </c:pt>
                <c:pt idx="63">
                  <c:v>111.19584313683231</c:v>
                </c:pt>
                <c:pt idx="64">
                  <c:v>114.75913285970319</c:v>
                </c:pt>
                <c:pt idx="65">
                  <c:v>118.37008416532102</c:v>
                </c:pt>
                <c:pt idx="66">
                  <c:v>122.02811161301817</c:v>
                </c:pt>
                <c:pt idx="67">
                  <c:v>125.73262040510026</c:v>
                </c:pt>
                <c:pt idx="68">
                  <c:v>129.48300659387925</c:v>
                </c:pt>
                <c:pt idx="69">
                  <c:v>133.27865729262695</c:v>
                </c:pt>
                <c:pt idx="70">
                  <c:v>137.11895089031671</c:v>
                </c:pt>
                <c:pt idx="71">
                  <c:v>141.00325727001263</c:v>
                </c:pt>
                <c:pt idx="72">
                  <c:v>144.93093803076727</c:v>
                </c:pt>
                <c:pt idx="73">
                  <c:v>148.90134671288376</c:v>
                </c:pt>
                <c:pt idx="74">
                  <c:v>152.91382902639742</c:v>
                </c:pt>
                <c:pt idx="75">
                  <c:v>156.96772308262823</c:v>
                </c:pt>
                <c:pt idx="76">
                  <c:v>161.06235962865532</c:v>
                </c:pt>
                <c:pt idx="77">
                  <c:v>165.1970622845615</c:v>
                </c:pt>
                <c:pt idx="78">
                  <c:v>169.37114778329357</c:v>
                </c:pt>
                <c:pt idx="79">
                  <c:v>173.5839262129852</c:v>
                </c:pt>
                <c:pt idx="80">
                  <c:v>177.83470126158409</c:v>
                </c:pt>
                <c:pt idx="81">
                  <c:v>182.11943382035892</c:v>
                </c:pt>
                <c:pt idx="82">
                  <c:v>186.43391669530425</c:v>
                </c:pt>
                <c:pt idx="83">
                  <c:v>190.7772020193421</c:v>
                </c:pt>
                <c:pt idx="84">
                  <c:v>195.14833975362052</c:v>
                </c:pt>
                <c:pt idx="85">
                  <c:v>199.54637803798045</c:v>
                </c:pt>
                <c:pt idx="86">
                  <c:v>203.97036354011937</c:v>
                </c:pt>
                <c:pt idx="87">
                  <c:v>208.41934180323244</c:v>
                </c:pt>
                <c:pt idx="88">
                  <c:v>212.89235759190601</c:v>
                </c:pt>
                <c:pt idx="89">
                  <c:v>217.38845523604525</c:v>
                </c:pt>
                <c:pt idx="90">
                  <c:v>221.90667897262193</c:v>
                </c:pt>
                <c:pt idx="91">
                  <c:v>226.44441680176791</c:v>
                </c:pt>
                <c:pt idx="92">
                  <c:v>230.99898970698007</c:v>
                </c:pt>
                <c:pt idx="93">
                  <c:v>235.56934769144272</c:v>
                </c:pt>
                <c:pt idx="94">
                  <c:v>240.15444392042849</c:v>
                </c:pt>
                <c:pt idx="95">
                  <c:v>244.7532350831415</c:v>
                </c:pt>
                <c:pt idx="96">
                  <c:v>249.36468174954106</c:v>
                </c:pt>
                <c:pt idx="97">
                  <c:v>253.98774872194826</c:v>
                </c:pt>
                <c:pt idx="98">
                  <c:v>258.62140538124356</c:v>
                </c:pt>
                <c:pt idx="99">
                  <c:v>263.26462602747387</c:v>
                </c:pt>
                <c:pt idx="100">
                  <c:v>267.91639021469069</c:v>
                </c:pt>
                <c:pt idx="101">
                  <c:v>272.57539019756041</c:v>
                </c:pt>
                <c:pt idx="102">
                  <c:v>277.24031413547306</c:v>
                </c:pt>
                <c:pt idx="103">
                  <c:v>281.91014534700048</c:v>
                </c:pt>
                <c:pt idx="104">
                  <c:v>286.58387403330505</c:v>
                </c:pt>
                <c:pt idx="105">
                  <c:v>291.26049758549601</c:v>
                </c:pt>
                <c:pt idx="106">
                  <c:v>295.93902088502477</c:v>
                </c:pt>
                <c:pt idx="107">
                  <c:v>300.61845659699105</c:v>
                </c:pt>
                <c:pt idx="108">
                  <c:v>305.29782545625034</c:v>
                </c:pt>
                <c:pt idx="109">
                  <c:v>309.97615654620915</c:v>
                </c:pt>
                <c:pt idx="110">
                  <c:v>314.65248757020993</c:v>
                </c:pt>
                <c:pt idx="111">
                  <c:v>319.32954193595793</c:v>
                </c:pt>
                <c:pt idx="112">
                  <c:v>324.01015719618243</c:v>
                </c:pt>
                <c:pt idx="113">
                  <c:v>328.69354194479905</c:v>
                </c:pt>
                <c:pt idx="114">
                  <c:v>333.3789103972486</c:v>
                </c:pt>
                <c:pt idx="115">
                  <c:v>338.06548259747569</c:v>
                </c:pt>
                <c:pt idx="116">
                  <c:v>342.75248462003725</c:v>
                </c:pt>
                <c:pt idx="117">
                  <c:v>347.4391487672703</c:v>
                </c:pt>
                <c:pt idx="118">
                  <c:v>352.12471376145828</c:v>
                </c:pt>
                <c:pt idx="119">
                  <c:v>356.8084249319387</c:v>
                </c:pt>
                <c:pt idx="120">
                  <c:v>361.48953439709959</c:v>
                </c:pt>
                <c:pt idx="121">
                  <c:v>366.16072328627916</c:v>
                </c:pt>
                <c:pt idx="122">
                  <c:v>370.81452084482839</c:v>
                </c:pt>
                <c:pt idx="123">
                  <c:v>375.44998909710574</c:v>
                </c:pt>
                <c:pt idx="124">
                  <c:v>380.06620479948907</c:v>
                </c:pt>
                <c:pt idx="125">
                  <c:v>384.66225960865177</c:v>
                </c:pt>
                <c:pt idx="126">
                  <c:v>389.23726023944965</c:v>
                </c:pt>
                <c:pt idx="127">
                  <c:v>393.79032861246844</c:v>
                </c:pt>
                <c:pt idx="128">
                  <c:v>398.32060199130643</c:v>
                </c:pt>
                <c:pt idx="129">
                  <c:v>402.82723310965838</c:v>
                </c:pt>
                <c:pt idx="130">
                  <c:v>407.30939028828647</c:v>
                </c:pt>
                <c:pt idx="131">
                  <c:v>411.76441833794081</c:v>
                </c:pt>
                <c:pt idx="132">
                  <c:v>416.18964193560089</c:v>
                </c:pt>
                <c:pt idx="133">
                  <c:v>420.58423105329638</c:v>
                </c:pt>
                <c:pt idx="134">
                  <c:v>424.94737380595387</c:v>
                </c:pt>
                <c:pt idx="135">
                  <c:v>429.27827651024069</c:v>
                </c:pt>
                <c:pt idx="136">
                  <c:v>433.57616373253319</c:v>
                </c:pt>
                <c:pt idx="137">
                  <c:v>437.84027832617699</c:v>
                </c:pt>
                <c:pt idx="138">
                  <c:v>442.06988145821327</c:v>
                </c:pt>
                <c:pt idx="139">
                  <c:v>446.26425262575549</c:v>
                </c:pt>
                <c:pt idx="140">
                  <c:v>450.42268966219876</c:v>
                </c:pt>
                <c:pt idx="141">
                  <c:v>454.52124568571952</c:v>
                </c:pt>
                <c:pt idx="142">
                  <c:v>458.53563991887773</c:v>
                </c:pt>
                <c:pt idx="143">
                  <c:v>462.4648113561002</c:v>
                </c:pt>
                <c:pt idx="144">
                  <c:v>466.30775183473474</c:v>
                </c:pt>
                <c:pt idx="145">
                  <c:v>470.06350562746661</c:v>
                </c:pt>
                <c:pt idx="146">
                  <c:v>473.73116900419188</c:v>
                </c:pt>
                <c:pt idx="147">
                  <c:v>477.30988976460628</c:v>
                </c:pt>
                <c:pt idx="148">
                  <c:v>480.79886674275525</c:v>
                </c:pt>
                <c:pt idx="149">
                  <c:v>484.19734928481438</c:v>
                </c:pt>
                <c:pt idx="150">
                  <c:v>487.50463670134718</c:v>
                </c:pt>
                <c:pt idx="151">
                  <c:v>490.72007769529961</c:v>
                </c:pt>
                <c:pt idx="152">
                  <c:v>493.84306976698139</c:v>
                </c:pt>
                <c:pt idx="153">
                  <c:v>496.87305859727331</c:v>
                </c:pt>
                <c:pt idx="154">
                  <c:v>499.80953741029992</c:v>
                </c:pt>
                <c:pt idx="155">
                  <c:v>502.65204631678904</c:v>
                </c:pt>
                <c:pt idx="156">
                  <c:v>505.28296064562812</c:v>
                </c:pt>
                <c:pt idx="157">
                  <c:v>507.5840563295277</c:v>
                </c:pt>
                <c:pt idx="158">
                  <c:v>509.55480490844866</c:v>
                </c:pt>
                <c:pt idx="159">
                  <c:v>511.19509103793263</c:v>
                </c:pt>
                <c:pt idx="160">
                  <c:v>512.50520350360216</c:v>
                </c:pt>
                <c:pt idx="161">
                  <c:v>513.33532568900716</c:v>
                </c:pt>
                <c:pt idx="162">
                  <c:v>513.53667246224916</c:v>
                </c:pt>
                <c:pt idx="163">
                  <c:v>513.12736727458491</c:v>
                </c:pt>
                <c:pt idx="164">
                  <c:v>512.12670057689866</c:v>
                </c:pt>
                <c:pt idx="165">
                  <c:v>510.68412415946375</c:v>
                </c:pt>
                <c:pt idx="166">
                  <c:v>508.94803097757352</c:v>
                </c:pt>
                <c:pt idx="167">
                  <c:v>506.81347932043349</c:v>
                </c:pt>
                <c:pt idx="168">
                  <c:v>504.25612468015987</c:v>
                </c:pt>
                <c:pt idx="169">
                  <c:v>501.05947398483863</c:v>
                </c:pt>
                <c:pt idx="170">
                  <c:v>497.16854768616849</c:v>
                </c:pt>
                <c:pt idx="171">
                  <c:v>493.07658712176737</c:v>
                </c:pt>
                <c:pt idx="172">
                  <c:v>489.03355877288573</c:v>
                </c:pt>
                <c:pt idx="173">
                  <c:v>485.03868012200337</c:v>
                </c:pt>
                <c:pt idx="174">
                  <c:v>481.09118430451457</c:v>
                </c:pt>
                <c:pt idx="175">
                  <c:v>477.19031973333796</c:v>
                </c:pt>
                <c:pt idx="176">
                  <c:v>473.33534973400555</c:v>
                </c:pt>
                <c:pt idx="177">
                  <c:v>469.52555218990483</c:v>
                </c:pt>
                <c:pt idx="178">
                  <c:v>465.76021919735251</c:v>
                </c:pt>
                <c:pt idx="179">
                  <c:v>462.03865673018248</c:v>
                </c:pt>
                <c:pt idx="180">
                  <c:v>458.360184313557</c:v>
                </c:pt>
                <c:pt idx="181">
                  <c:v>454.724134706705</c:v>
                </c:pt>
                <c:pt idx="182">
                  <c:v>451.12985359431372</c:v>
                </c:pt>
                <c:pt idx="183">
                  <c:v>447.57669928630202</c:v>
                </c:pt>
                <c:pt idx="184">
                  <c:v>444.06404242571568</c:v>
                </c:pt>
                <c:pt idx="185">
                  <c:v>440.59126570449644</c:v>
                </c:pt>
                <c:pt idx="186">
                  <c:v>437.15776358687884</c:v>
                </c:pt>
                <c:pt idx="187">
                  <c:v>433.76294204018632</c:v>
                </c:pt>
                <c:pt idx="188">
                  <c:v>430.40621827279529</c:v>
                </c:pt>
                <c:pt idx="189">
                  <c:v>427.08702047905462</c:v>
                </c:pt>
                <c:pt idx="190">
                  <c:v>423.80478759094751</c:v>
                </c:pt>
                <c:pt idx="191">
                  <c:v>420.55896903629122</c:v>
                </c:pt>
                <c:pt idx="192">
                  <c:v>417.34902450328127</c:v>
                </c:pt>
                <c:pt idx="193">
                  <c:v>414.17442371118852</c:v>
                </c:pt>
                <c:pt idx="194">
                  <c:v>411.03464618702571</c:v>
                </c:pt>
                <c:pt idx="195">
                  <c:v>407.92918104800702</c:v>
                </c:pt>
                <c:pt idx="196">
                  <c:v>404.85752678962865</c:v>
                </c:pt>
                <c:pt idx="197">
                  <c:v>401.81919107920424</c:v>
                </c:pt>
                <c:pt idx="198">
                  <c:v>398.81369055469696</c:v>
                </c:pt>
                <c:pt idx="199">
                  <c:v>395.84055062869101</c:v>
                </c:pt>
                <c:pt idx="200">
                  <c:v>392.89930529735352</c:v>
                </c:pt>
                <c:pt idx="201">
                  <c:v>364.34693935395626</c:v>
                </c:pt>
                <c:pt idx="202">
                  <c:v>338.71263061509751</c:v>
                </c:pt>
                <c:pt idx="203">
                  <c:v>315.60710167098523</c:v>
                </c:pt>
                <c:pt idx="204">
                  <c:v>294.70446199743259</c:v>
                </c:pt>
                <c:pt idx="205">
                  <c:v>275.73013516557285</c:v>
                </c:pt>
                <c:pt idx="206">
                  <c:v>258.45139918283922</c:v>
                </c:pt>
                <c:pt idx="207">
                  <c:v>242.6699104314001</c:v>
                </c:pt>
                <c:pt idx="208">
                  <c:v>228.21574784814638</c:v>
                </c:pt>
                <c:pt idx="209">
                  <c:v>214.9426326862021</c:v>
                </c:pt>
                <c:pt idx="210">
                  <c:v>202.72406495510398</c:v>
                </c:pt>
                <c:pt idx="211">
                  <c:v>191.45018026123958</c:v>
                </c:pt>
                <c:pt idx="212">
                  <c:v>181.02517696081523</c:v>
                </c:pt>
                <c:pt idx="213">
                  <c:v>171.36519792743894</c:v>
                </c:pt>
                <c:pt idx="214">
                  <c:v>162.39657706632306</c:v>
                </c:pt>
                <c:pt idx="215">
                  <c:v>154.05438026892429</c:v>
                </c:pt>
                <c:pt idx="216">
                  <c:v>146.28118543262366</c:v>
                </c:pt>
                <c:pt idx="217">
                  <c:v>139.02605765041048</c:v>
                </c:pt>
                <c:pt idx="218">
                  <c:v>132.2436845645862</c:v>
                </c:pt>
                <c:pt idx="219">
                  <c:v>125.89364380674657</c:v>
                </c:pt>
                <c:pt idx="220">
                  <c:v>119.93977988020677</c:v>
                </c:pt>
                <c:pt idx="221">
                  <c:v>114.34967212837223</c:v>
                </c:pt>
                <c:pt idx="222">
                  <c:v>109.09417883446737</c:v>
                </c:pt>
                <c:pt idx="223">
                  <c:v>104.14704521199079</c:v>
                </c:pt>
                <c:pt idx="224">
                  <c:v>99.484565221561596</c:v>
                </c:pt>
                <c:pt idx="225">
                  <c:v>95.085288903574579</c:v>
                </c:pt>
                <c:pt idx="226">
                  <c:v>90.929768335984818</c:v>
                </c:pt>
                <c:pt idx="227">
                  <c:v>87.000336481330692</c:v>
                </c:pt>
                <c:pt idx="228">
                  <c:v>83.28091413033215</c:v>
                </c:pt>
                <c:pt idx="229">
                  <c:v>79.756840923011055</c:v>
                </c:pt>
                <c:pt idx="230">
                  <c:v>76.414727065295267</c:v>
                </c:pt>
                <c:pt idx="231">
                  <c:v>73.242322885606825</c:v>
                </c:pt>
                <c:pt idx="232">
                  <c:v>70.228403812748169</c:v>
                </c:pt>
                <c:pt idx="233">
                  <c:v>67.362668720057485</c:v>
                </c:pt>
                <c:pt idx="234">
                  <c:v>64.635649884584296</c:v>
                </c:pt>
                <c:pt idx="235">
                  <c:v>62.038633064625202</c:v>
                </c:pt>
                <c:pt idx="236">
                  <c:v>59.563586412998369</c:v>
                </c:pt>
                <c:pt idx="237">
                  <c:v>57.203097123925083</c:v>
                </c:pt>
                <c:pt idx="238">
                  <c:v>54.95031486403672</c:v>
                </c:pt>
                <c:pt idx="239">
                  <c:v>52.798901167492538</c:v>
                </c:pt>
                <c:pt idx="240">
                  <c:v>50.742984085299852</c:v>
                </c:pt>
                <c:pt idx="241">
                  <c:v>48.777117472818787</c:v>
                </c:pt>
                <c:pt idx="242">
                  <c:v>46.896244379698288</c:v>
                </c:pt>
                <c:pt idx="243">
                  <c:v>45.095664075279714</c:v>
                </c:pt>
                <c:pt idx="244">
                  <c:v>43.371002301598438</c:v>
                </c:pt>
                <c:pt idx="245">
                  <c:v>41.718184396999632</c:v>
                </c:pt>
                <c:pt idx="246">
                  <c:v>40.133410977298368</c:v>
                </c:pt>
                <c:pt idx="247">
                  <c:v>38.613135899396553</c:v>
                </c:pt>
                <c:pt idx="248">
                  <c:v>37.154046265189692</c:v>
                </c:pt>
                <c:pt idx="249">
                  <c:v>35.753044252189426</c:v>
                </c:pt>
                <c:pt idx="250">
                  <c:v>34.407230582171344</c:v>
                </c:pt>
                <c:pt idx="251">
                  <c:v>33.11388946085448</c:v>
                </c:pt>
                <c:pt idx="252">
                  <c:v>31.870474840575167</c:v>
                </c:pt>
                <c:pt idx="253">
                  <c:v>30.674597874507686</c:v>
                </c:pt>
                <c:pt idx="254">
                  <c:v>29.524015445530161</c:v>
                </c:pt>
                <c:pt idx="255">
                  <c:v>28.416619665611407</c:v>
                </c:pt>
                <c:pt idx="256">
                  <c:v>27.350428252833957</c:v>
                </c:pt>
                <c:pt idx="257">
                  <c:v>26.323575703075708</c:v>
                </c:pt>
                <c:pt idx="258">
                  <c:v>25.334305182115976</c:v>
                </c:pt>
                <c:pt idx="259">
                  <c:v>24.380961071662544</c:v>
                </c:pt>
                <c:pt idx="260">
                  <c:v>23.461982109640729</c:v>
                </c:pt>
                <c:pt idx="261">
                  <c:v>22.575895071155273</c:v>
                </c:pt>
                <c:pt idx="262">
                  <c:v>21.721308941925464</c:v>
                </c:pt>
                <c:pt idx="263">
                  <c:v>20.896909540787785</c:v>
                </c:pt>
                <c:pt idx="264">
                  <c:v>20.101454552128615</c:v>
                </c:pt>
                <c:pt idx="265">
                  <c:v>19.333768932916069</c:v>
                </c:pt>
                <c:pt idx="266">
                  <c:v>18.5927406623995</c:v>
                </c:pt>
                <c:pt idx="267">
                  <c:v>17.877316805583334</c:v>
                </c:pt>
                <c:pt idx="268">
                  <c:v>17.18649986430318</c:v>
                </c:pt>
                <c:pt idx="269">
                  <c:v>16.519344392169877</c:v>
                </c:pt>
                <c:pt idx="270">
                  <c:v>15.87495385183577</c:v>
                </c:pt>
                <c:pt idx="271">
                  <c:v>15.25247769500332</c:v>
                </c:pt>
                <c:pt idx="272">
                  <c:v>14.651108647364365</c:v>
                </c:pt>
                <c:pt idx="273">
                  <c:v>14.070080182250964</c:v>
                </c:pt>
                <c:pt idx="274">
                  <c:v>13.508664168214112</c:v>
                </c:pt>
                <c:pt idx="275">
                  <c:v>12.966168677042145</c:v>
                </c:pt>
                <c:pt idx="276">
                  <c:v>12.441935939900906</c:v>
                </c:pt>
                <c:pt idx="277">
                  <c:v>11.935340440336075</c:v>
                </c:pt>
                <c:pt idx="278">
                  <c:v>11.445787133836175</c:v>
                </c:pt>
                <c:pt idx="279">
                  <c:v>10.972709784522653</c:v>
                </c:pt>
                <c:pt idx="280">
                  <c:v>10.515569410320667</c:v>
                </c:pt>
                <c:pt idx="281">
                  <c:v>10.073852828679083</c:v>
                </c:pt>
                <c:pt idx="282">
                  <c:v>9.6470712955569748</c:v>
                </c:pt>
                <c:pt idx="283">
                  <c:v>9.2347592309847535</c:v>
                </c:pt>
                <c:pt idx="284">
                  <c:v>8.8364730250448691</c:v>
                </c:pt>
                <c:pt idx="285">
                  <c:v>8.4517899186065293</c:v>
                </c:pt>
                <c:pt idx="286">
                  <c:v>8.0803069535945564</c:v>
                </c:pt>
                <c:pt idx="287">
                  <c:v>7.7216399879790432</c:v>
                </c:pt>
                <c:pt idx="288">
                  <c:v>7.3754227710433531</c:v>
                </c:pt>
                <c:pt idx="289">
                  <c:v>7.0413060748264549</c:v>
                </c:pt>
                <c:pt idx="290">
                  <c:v>6.7189568779446143</c:v>
                </c:pt>
                <c:pt idx="291">
                  <c:v>6.4080575982795951</c:v>
                </c:pt>
                <c:pt idx="292">
                  <c:v>6.1083053712781306</c:v>
                </c:pt>
                <c:pt idx="293">
                  <c:v>5.8194113708424746</c:v>
                </c:pt>
                <c:pt idx="294">
                  <c:v>5.5411001700063274</c:v>
                </c:pt>
                <c:pt idx="295">
                  <c:v>5.2731091387857534</c:v>
                </c:pt>
                <c:pt idx="296">
                  <c:v>5.0151878767724085</c:v>
                </c:pt>
                <c:pt idx="297">
                  <c:v>4.7670976781977261</c:v>
                </c:pt>
                <c:pt idx="298">
                  <c:v>4.528611027342488</c:v>
                </c:pt>
                <c:pt idx="299">
                  <c:v>4.2995111222977034</c:v>
                </c:pt>
                <c:pt idx="300">
                  <c:v>4.0795914252001939</c:v>
                </c:pt>
                <c:pt idx="301">
                  <c:v>3.8686552371707195</c:v>
                </c:pt>
                <c:pt idx="302">
                  <c:v>3.6665152962740089</c:v>
                </c:pt>
                <c:pt idx="303">
                  <c:v>3.4729933968990414</c:v>
                </c:pt>
                <c:pt idx="304">
                  <c:v>3.2879200290245989</c:v>
                </c:pt>
                <c:pt idx="305">
                  <c:v>3.1111340358891573</c:v>
                </c:pt>
                <c:pt idx="306">
                  <c:v>2.9424822886259321</c:v>
                </c:pt>
                <c:pt idx="307">
                  <c:v>2.7818193764525496</c:v>
                </c:pt>
                <c:pt idx="308">
                  <c:v>2.6290073110206285</c:v>
                </c:pt>
                <c:pt idx="309">
                  <c:v>2.4839152435326408</c:v>
                </c:pt>
                <c:pt idx="310">
                  <c:v>2.3464191932219221</c:v>
                </c:pt>
                <c:pt idx="311">
                  <c:v>2.216401785766108</c:v>
                </c:pt>
                <c:pt idx="312">
                  <c:v>2.0937520001649328</c:v>
                </c:pt>
                <c:pt idx="313">
                  <c:v>1.978364922560671</c:v>
                </c:pt>
                <c:pt idx="314">
                  <c:v>1.8701415054151322</c:v>
                </c:pt>
                <c:pt idx="315">
                  <c:v>1.7689883303831586</c:v>
                </c:pt>
                <c:pt idx="316">
                  <c:v>1.6748173731434735</c:v>
                </c:pt>
                <c:pt idx="317">
                  <c:v>1.5875457683691361</c:v>
                </c:pt>
                <c:pt idx="318">
                  <c:v>1.5070955729506448</c:v>
                </c:pt>
                <c:pt idx="319">
                  <c:v>1.4333935255363008</c:v>
                </c:pt>
                <c:pt idx="320">
                  <c:v>1.3663708004419217</c:v>
                </c:pt>
                <c:pt idx="321">
                  <c:v>1.305962754023315</c:v>
                </c:pt>
                <c:pt idx="322">
                  <c:v>1.2521086617210049</c:v>
                </c:pt>
                <c:pt idx="323">
                  <c:v>1.2047514441990224</c:v>
                </c:pt>
                <c:pt idx="324">
                  <c:v>1.1638373813281691</c:v>
                </c:pt>
                <c:pt idx="325">
                  <c:v>1.1293158132234009</c:v>
                </c:pt>
                <c:pt idx="326">
                  <c:v>1.1011388281387433</c:v>
                </c:pt>
                <c:pt idx="327">
                  <c:v>1.0792609377403926</c:v>
                </c:pt>
                <c:pt idx="328">
                  <c:v>1.0636387410887918</c:v>
                </c:pt>
                <c:pt idx="329">
                  <c:v>1.0542305795126683</c:v>
                </c:pt>
                <c:pt idx="330">
                  <c:v>1.0509961853836467</c:v>
                </c:pt>
                <c:pt idx="331">
                  <c:v>1.0538963285201233</c:v>
                </c:pt>
                <c:pt idx="332">
                  <c:v>1.0628924644860391</c:v>
                </c:pt>
                <c:pt idx="333">
                  <c:v>1.0779463893413705</c:v>
                </c:pt>
                <c:pt idx="334">
                  <c:v>1.0990199054109933</c:v>
                </c:pt>
                <c:pt idx="335">
                  <c:v>1.126074502366142</c:v>
                </c:pt>
                <c:pt idx="336">
                  <c:v>1.1590710573917684</c:v>
                </c:pt>
                <c:pt idx="337">
                  <c:v>1.1979695575055056</c:v>
                </c:pt>
                <c:pt idx="338">
                  <c:v>1.2427288462775754</c:v>
                </c:pt>
                <c:pt idx="339">
                  <c:v>1.2933063963558009</c:v>
                </c:pt>
                <c:pt idx="340">
                  <c:v>1.3496581083963655</c:v>
                </c:pt>
                <c:pt idx="341">
                  <c:v>1.4117381362917658</c:v>
                </c:pt>
                <c:pt idx="342">
                  <c:v>1.4794987380044746</c:v>
                </c:pt>
                <c:pt idx="343">
                  <c:v>1.552890150870341</c:v>
                </c:pt>
                <c:pt idx="344">
                  <c:v>1.6318604899262423</c:v>
                </c:pt>
                <c:pt idx="345">
                  <c:v>1.7163556676274614</c:v>
                </c:pt>
                <c:pt idx="346">
                  <c:v>1.8063193332314711</c:v>
                </c:pt>
                <c:pt idx="347">
                  <c:v>1.9016928301141425</c:v>
                </c:pt>
                <c:pt idx="348">
                  <c:v>2.0024151693306771</c:v>
                </c:pt>
                <c:pt idx="349">
                  <c:v>2.1084230178182266</c:v>
                </c:pt>
                <c:pt idx="350">
                  <c:v>2.2196506997450784</c:v>
                </c:pt>
                <c:pt idx="351">
                  <c:v>2.3360302096307493</c:v>
                </c:pt>
                <c:pt idx="352">
                  <c:v>2.4574912359837322</c:v>
                </c:pt>
                <c:pt idx="353">
                  <c:v>2.5839611943231828</c:v>
                </c:pt>
                <c:pt idx="354">
                  <c:v>2.7153652685636849</c:v>
                </c:pt>
                <c:pt idx="355">
                  <c:v>2.851626459846262</c:v>
                </c:pt>
                <c:pt idx="356">
                  <c:v>2.9926656419930371</c:v>
                </c:pt>
                <c:pt idx="357">
                  <c:v>3.1384016228470957</c:v>
                </c:pt>
                <c:pt idx="358">
                  <c:v>3.2887512108336625</c:v>
                </c:pt>
                <c:pt idx="359">
                  <c:v>3.4436292861440974</c:v>
                </c:pt>
                <c:pt idx="360">
                  <c:v>3.6029488760014843</c:v>
                </c:pt>
                <c:pt idx="361">
                  <c:v>3.7666212335163873</c:v>
                </c:pt>
                <c:pt idx="362">
                  <c:v>3.9345559196847355</c:v>
                </c:pt>
                <c:pt idx="363">
                  <c:v>4.1066608881175544</c:v>
                </c:pt>
                <c:pt idx="364">
                  <c:v>4.2828425721250181</c:v>
                </c:pt>
                <c:pt idx="365">
                  <c:v>4.4630059738061219</c:v>
                </c:pt>
                <c:pt idx="366">
                  <c:v>4.6470547548202878</c:v>
                </c:pt>
                <c:pt idx="367">
                  <c:v>4.8348913285394444</c:v>
                </c:pt>
                <c:pt idx="368">
                  <c:v>5.0264169532986909</c:v>
                </c:pt>
                <c:pt idx="369">
                  <c:v>5.2215318264811721</c:v>
                </c:pt>
                <c:pt idx="370">
                  <c:v>5.4201351791885468</c:v>
                </c:pt>
                <c:pt idx="371">
                  <c:v>5.6221253712625865</c:v>
                </c:pt>
                <c:pt idx="372">
                  <c:v>5.8273999864365944</c:v>
                </c:pt>
                <c:pt idx="373">
                  <c:v>6.0358559274072716</c:v>
                </c:pt>
                <c:pt idx="374">
                  <c:v>6.2473895106288202</c:v>
                </c:pt>
                <c:pt idx="375">
                  <c:v>6.4618965606416214</c:v>
                </c:pt>
                <c:pt idx="376">
                  <c:v>6.6792725037576952</c:v>
                </c:pt>
                <c:pt idx="377">
                  <c:v>6.8994124609345198</c:v>
                </c:pt>
                <c:pt idx="378">
                  <c:v>7.1222113396780466</c:v>
                </c:pt>
                <c:pt idx="379">
                  <c:v>7.3475639248242128</c:v>
                </c:pt>
                <c:pt idx="380">
                  <c:v>7.5753649680569168</c:v>
                </c:pt>
                <c:pt idx="381">
                  <c:v>7.8055092760285243</c:v>
                </c:pt>
                <c:pt idx="382">
                  <c:v>8.0378917969571191</c:v>
                </c:pt>
                <c:pt idx="383">
                  <c:v>8.2724077055824825</c:v>
                </c:pt>
                <c:pt idx="384">
                  <c:v>8.5089524863704948</c:v>
                </c:pt>
                <c:pt idx="385">
                  <c:v>8.7474220148633801</c:v>
                </c:pt>
                <c:pt idx="386">
                  <c:v>8.9877126370804756</c:v>
                </c:pt>
                <c:pt idx="387">
                  <c:v>9.2297212468816259</c:v>
                </c:pt>
                <c:pt idx="388">
                  <c:v>9.4733453612125089</c:v>
                </c:pt>
                <c:pt idx="389">
                  <c:v>9.718483193158276</c:v>
                </c:pt>
                <c:pt idx="390">
                  <c:v>9.9650337227388039</c:v>
                </c:pt>
                <c:pt idx="391">
                  <c:v>10.212896765385745</c:v>
                </c:pt>
                <c:pt idx="392">
                  <c:v>10.461973038048196</c:v>
                </c:pt>
                <c:pt idx="393">
                  <c:v>10.712164222880455</c:v>
                </c:pt>
                <c:pt idx="394">
                  <c:v>10.963373028471613</c:v>
                </c:pt>
                <c:pt idx="395">
                  <c:v>11.215503248583136</c:v>
                </c:pt>
                <c:pt idx="396">
                  <c:v>11.468459818366519</c:v>
                </c:pt>
                <c:pt idx="397">
                  <c:v>11.722148868039255</c:v>
                </c:pt>
                <c:pt idx="398">
                  <c:v>11.976477774002888</c:v>
                </c:pt>
                <c:pt idx="399">
                  <c:v>12.231355207392696</c:v>
                </c:pt>
                <c:pt idx="400">
                  <c:v>12.486691180053738</c:v>
                </c:pt>
                <c:pt idx="401">
                  <c:v>12.742397087943525</c:v>
                </c:pt>
                <c:pt idx="402">
                  <c:v>12.998385751966211</c:v>
                </c:pt>
                <c:pt idx="403">
                  <c:v>13.254571456248303</c:v>
                </c:pt>
                <c:pt idx="404">
                  <c:v>13.510869983870379</c:v>
                </c:pt>
                <c:pt idx="405">
                  <c:v>13.767198650073643</c:v>
                </c:pt>
                <c:pt idx="406">
                  <c:v>14.02347633296454</c:v>
                </c:pt>
                <c:pt idx="407">
                  <c:v>14.279623501744348</c:v>
                </c:pt>
                <c:pt idx="408">
                  <c:v>14.535562242494688</c:v>
                </c:pt>
                <c:pt idx="409">
                  <c:v>14.791216281553258</c:v>
                </c:pt>
                <c:pt idx="410">
                  <c:v>15.046511006517555</c:v>
                </c:pt>
                <c:pt idx="411">
                  <c:v>15.301373484917317</c:v>
                </c:pt>
                <c:pt idx="412">
                  <c:v>15.555732480599586</c:v>
                </c:pt>
                <c:pt idx="413">
                  <c:v>15.809518467872467</c:v>
                </c:pt>
                <c:pt idx="414">
                  <c:v>16.062663643456947</c:v>
                </c:pt>
                <c:pt idx="415">
                  <c:v>16.315101936297442</c:v>
                </c:pt>
                <c:pt idx="416">
                  <c:v>16.566769015284699</c:v>
                </c:pt>
                <c:pt idx="417">
                  <c:v>16.817602294945836</c:v>
                </c:pt>
                <c:pt idx="418">
                  <c:v>17.067540939158466</c:v>
                </c:pt>
                <c:pt idx="419">
                  <c:v>17.316525862947099</c:v>
                </c:pt>
                <c:pt idx="420">
                  <c:v>17.564499732421176</c:v>
                </c:pt>
                <c:pt idx="421">
                  <c:v>17.811406962915548</c:v>
                </c:pt>
                <c:pt idx="422">
                  <c:v>18.057193715394863</c:v>
                </c:pt>
                <c:pt idx="423">
                  <c:v>18.301807891184019</c:v>
                </c:pt>
                <c:pt idx="424">
                  <c:v>18.545199125087706</c:v>
                </c:pt>
                <c:pt idx="425">
                  <c:v>18.787318776962358</c:v>
                </c:pt>
                <c:pt idx="426">
                  <c:v>19.028119921803714</c:v>
                </c:pt>
                <c:pt idx="427">
                  <c:v>19.267557338414331</c:v>
                </c:pt>
                <c:pt idx="428">
                  <c:v>19.505587496713911</c:v>
                </c:pt>
                <c:pt idx="429">
                  <c:v>19.742168543756673</c:v>
                </c:pt>
                <c:pt idx="430">
                  <c:v>19.977260288518544</c:v>
                </c:pt>
                <c:pt idx="431">
                  <c:v>20.210824185517129</c:v>
                </c:pt>
                <c:pt idx="432">
                  <c:v>20.442823317326933</c:v>
                </c:pt>
                <c:pt idx="433">
                  <c:v>20.673222376051253</c:v>
                </c:pt>
                <c:pt idx="434">
                  <c:v>20.901987643811946</c:v>
                </c:pt>
                <c:pt idx="435">
                  <c:v>21.129086972317115</c:v>
                </c:pt>
                <c:pt idx="436">
                  <c:v>21.354489761566033</c:v>
                </c:pt>
                <c:pt idx="437">
                  <c:v>21.578166937749558</c:v>
                </c:pt>
                <c:pt idx="438">
                  <c:v>21.800090930403286</c:v>
                </c:pt>
                <c:pt idx="439">
                  <c:v>22.020235648869448</c:v>
                </c:pt>
                <c:pt idx="440">
                  <c:v>22.238576458122651</c:v>
                </c:pt>
                <c:pt idx="441">
                  <c:v>22.455090154012883</c:v>
                </c:pt>
                <c:pt idx="442">
                  <c:v>22.66975493797845</c:v>
                </c:pt>
                <c:pt idx="443">
                  <c:v>22.882550391279587</c:v>
                </c:pt>
                <c:pt idx="444">
                  <c:v>23.093457448802702</c:v>
                </c:pt>
                <c:pt idx="445">
                  <c:v>23.302458372483294</c:v>
                </c:pt>
                <c:pt idx="446">
                  <c:v>23.509536724394437</c:v>
                </c:pt>
                <c:pt idx="447">
                  <c:v>23.714677339546242</c:v>
                </c:pt>
                <c:pt idx="448">
                  <c:v>23.917866298440202</c:v>
                </c:pt>
                <c:pt idx="449">
                  <c:v>24.119090899420623</c:v>
                </c:pt>
                <c:pt idx="450">
                  <c:v>24.318339630864259</c:v>
                </c:pt>
                <c:pt idx="451">
                  <c:v>24.515602143247381</c:v>
                </c:pt>
                <c:pt idx="452">
                  <c:v>24.710869221128213</c:v>
                </c:pt>
                <c:pt idx="453">
                  <c:v>24.904132755081019</c:v>
                </c:pt>
                <c:pt idx="454">
                  <c:v>25.095385713616686</c:v>
                </c:pt>
                <c:pt idx="455">
                  <c:v>25.284622115123341</c:v>
                </c:pt>
                <c:pt idx="456">
                  <c:v>25.471836999858418</c:v>
                </c:pt>
                <c:pt idx="457">
                  <c:v>25.657026402023106</c:v>
                </c:pt>
                <c:pt idx="458">
                  <c:v>25.840187321947511</c:v>
                </c:pt>
                <c:pt idx="459">
                  <c:v>26.021317698414613</c:v>
                </c:pt>
                <c:pt idx="460">
                  <c:v>26.200416381148511</c:v>
                </c:pt>
                <c:pt idx="461">
                  <c:v>26.377483103491965</c:v>
                </c:pt>
                <c:pt idx="462">
                  <c:v>26.552518455296418</c:v>
                </c:pt>
                <c:pt idx="463">
                  <c:v>26.725523856046365</c:v>
                </c:pt>
                <c:pt idx="464">
                  <c:v>26.896501528238886</c:v>
                </c:pt>
                <c:pt idx="465">
                  <c:v>27.065454471037306</c:v>
                </c:pt>
                <c:pt idx="466">
                  <c:v>27.232386434217442</c:v>
                </c:pt>
                <c:pt idx="467">
                  <c:v>27.397301892423059</c:v>
                </c:pt>
                <c:pt idx="468">
                  <c:v>27.560206019746126</c:v>
                </c:pt>
                <c:pt idx="469">
                  <c:v>27.721104664646553</c:v>
                </c:pt>
                <c:pt idx="470">
                  <c:v>27.880004325224551</c:v>
                </c:pt>
                <c:pt idx="471">
                  <c:v>28.036912124857874</c:v>
                </c:pt>
                <c:pt idx="472">
                  <c:v>28.191835788215393</c:v>
                </c:pt>
                <c:pt idx="473">
                  <c:v>28.344783617656709</c:v>
                </c:pt>
                <c:pt idx="474">
                  <c:v>28.495764470027439</c:v>
                </c:pt>
                <c:pt idx="475">
                  <c:v>28.644787733858028</c:v>
                </c:pt>
                <c:pt idx="476">
                  <c:v>28.791863306973557</c:v>
                </c:pt>
                <c:pt idx="477">
                  <c:v>28.937001574520949</c:v>
                </c:pt>
                <c:pt idx="478">
                  <c:v>29.080213387418961</c:v>
                </c:pt>
                <c:pt idx="479">
                  <c:v>29.221510041235895</c:v>
                </c:pt>
                <c:pt idx="480">
                  <c:v>29.360903255498922</c:v>
                </c:pt>
                <c:pt idx="481">
                  <c:v>29.498405153438082</c:v>
                </c:pt>
                <c:pt idx="482">
                  <c:v>29.634028242167606</c:v>
                </c:pt>
                <c:pt idx="483">
                  <c:v>29.767785393306266</c:v>
                </c:pt>
                <c:pt idx="484">
                  <c:v>29.899689824037903</c:v>
                </c:pt>
                <c:pt idx="485">
                  <c:v>30.029755078612837</c:v>
                </c:pt>
                <c:pt idx="486">
                  <c:v>30.157995010289767</c:v>
                </c:pt>
                <c:pt idx="487">
                  <c:v>30.284423763717822</c:v>
                </c:pt>
                <c:pt idx="488">
                  <c:v>30.40905575775756</c:v>
                </c:pt>
                <c:pt idx="489">
                  <c:v>30.531905668739146</c:v>
                </c:pt>
                <c:pt idx="490">
                  <c:v>30.652988414155875</c:v>
                </c:pt>
                <c:pt idx="491">
                  <c:v>30.772319136790163</c:v>
                </c:pt>
                <c:pt idx="492">
                  <c:v>30.889913189269201</c:v>
                </c:pt>
                <c:pt idx="493">
                  <c:v>31.005786119047102</c:v>
                </c:pt>
                <c:pt idx="494">
                  <c:v>31.119953653809382</c:v>
                </c:pt>
                <c:pt idx="495">
                  <c:v>31.232431687296216</c:v>
                </c:pt>
                <c:pt idx="496">
                  <c:v>31.343236265539684</c:v>
                </c:pt>
                <c:pt idx="497">
                  <c:v>31.452383573510613</c:v>
                </c:pt>
                <c:pt idx="498">
                  <c:v>31.559889922170143</c:v>
                </c:pt>
                <c:pt idx="499">
                  <c:v>31.665771735920362</c:v>
                </c:pt>
                <c:pt idx="500">
                  <c:v>31.770045540449328</c:v>
                </c:pt>
                <c:pt idx="501">
                  <c:v>31.872727950964254</c:v>
                </c:pt>
                <c:pt idx="502">
                  <c:v>31.973835660807438</c:v>
                </c:pt>
                <c:pt idx="503">
                  <c:v>32.07338543044871</c:v>
                </c:pt>
                <c:pt idx="504">
                  <c:v>32.171394076848543</c:v>
                </c:pt>
                <c:pt idx="505">
                  <c:v>32.26787846318539</c:v>
                </c:pt>
                <c:pt idx="506">
                  <c:v>32.362855488940795</c:v>
                </c:pt>
                <c:pt idx="507">
                  <c:v>32.456342080336242</c:v>
                </c:pt>
                <c:pt idx="508">
                  <c:v>32.548355181114481</c:v>
                </c:pt>
                <c:pt idx="509">
                  <c:v>32.638911743659456</c:v>
                </c:pt>
                <c:pt idx="510">
                  <c:v>32.72802872044749</c:v>
                </c:pt>
                <c:pt idx="511">
                  <c:v>32.815723055823362</c:v>
                </c:pt>
                <c:pt idx="512">
                  <c:v>32.902011678094439</c:v>
                </c:pt>
                <c:pt idx="513">
                  <c:v>32.986911491935807</c:v>
                </c:pt>
                <c:pt idx="514">
                  <c:v>33.070439371099937</c:v>
                </c:pt>
                <c:pt idx="515">
                  <c:v>33.152612151423781</c:v>
                </c:pt>
                <c:pt idx="516">
                  <c:v>33.2334466241266</c:v>
                </c:pt>
                <c:pt idx="517">
                  <c:v>33.312959529391591</c:v>
                </c:pt>
                <c:pt idx="518">
                  <c:v>33.391167550224694</c:v>
                </c:pt>
                <c:pt idx="519">
                  <c:v>33.468087306583747</c:v>
                </c:pt>
                <c:pt idx="520">
                  <c:v>33.543735349771012</c:v>
                </c:pt>
                <c:pt idx="521">
                  <c:v>33.618128157082886</c:v>
                </c:pt>
                <c:pt idx="522">
                  <c:v>33.691282126709829</c:v>
                </c:pt>
                <c:pt idx="523">
                  <c:v>33.763213572879806</c:v>
                </c:pt>
                <c:pt idx="524">
                  <c:v>33.833938721239171</c:v>
                </c:pt>
                <c:pt idx="525">
                  <c:v>33.903473704464155</c:v>
                </c:pt>
                <c:pt idx="526">
                  <c:v>33.971834558096774</c:v>
                </c:pt>
                <c:pt idx="527">
                  <c:v>34.039037216598814</c:v>
                </c:pt>
                <c:pt idx="528">
                  <c:v>34.105097509617565</c:v>
                </c:pt>
                <c:pt idx="529">
                  <c:v>34.170031158457526</c:v>
                </c:pt>
                <c:pt idx="530">
                  <c:v>34.233853772751438</c:v>
                </c:pt>
                <c:pt idx="531">
                  <c:v>34.29658084732538</c:v>
                </c:pt>
                <c:pt idx="532">
                  <c:v>34.358227759251427</c:v>
                </c:pt>
                <c:pt idx="533">
                  <c:v>34.418809765082543</c:v>
                </c:pt>
                <c:pt idx="534">
                  <c:v>34.478341998263843</c:v>
                </c:pt>
                <c:pt idx="535">
                  <c:v>34.53683946671466</c:v>
                </c:pt>
                <c:pt idx="536">
                  <c:v>34.594317050576038</c:v>
                </c:pt>
                <c:pt idx="537">
                  <c:v>34.650789500118051</c:v>
                </c:pt>
                <c:pt idx="538">
                  <c:v>34.706271433802058</c:v>
                </c:pt>
                <c:pt idx="539">
                  <c:v>34.760777336492232</c:v>
                </c:pt>
                <c:pt idx="540">
                  <c:v>34.814321557811773</c:v>
                </c:pt>
                <c:pt idx="541">
                  <c:v>34.866918310638624</c:v>
                </c:pt>
                <c:pt idx="542">
                  <c:v>34.918581669735765</c:v>
                </c:pt>
                <c:pt idx="543">
                  <c:v>34.969325570511316</c:v>
                </c:pt>
                <c:pt idx="544">
                  <c:v>35.01916380790437</c:v>
                </c:pt>
                <c:pt idx="545">
                  <c:v>35.068110035390973</c:v>
                </c:pt>
                <c:pt idx="546">
                  <c:v>35.116177764106808</c:v>
                </c:pt>
                <c:pt idx="547">
                  <c:v>35.163380362081767</c:v>
                </c:pt>
                <c:pt idx="548">
                  <c:v>35.209731053582132</c:v>
                </c:pt>
                <c:pt idx="549">
                  <c:v>35.255242918556576</c:v>
                </c:pt>
                <c:pt idx="550">
                  <c:v>35.29992889218159</c:v>
                </c:pt>
                <c:pt idx="551">
                  <c:v>35.343801764502814</c:v>
                </c:pt>
                <c:pt idx="552">
                  <c:v>35.386874180167943</c:v>
                </c:pt>
                <c:pt idx="553">
                  <c:v>35.429158638247955</c:v>
                </c:pt>
                <c:pt idx="554">
                  <c:v>35.470667492142987</c:v>
                </c:pt>
                <c:pt idx="555">
                  <c:v>35.511412949568921</c:v>
                </c:pt>
                <c:pt idx="556">
                  <c:v>35.551407072621672</c:v>
                </c:pt>
                <c:pt idx="557">
                  <c:v>35.590661777915848</c:v>
                </c:pt>
                <c:pt idx="558">
                  <c:v>35.629188836794178</c:v>
                </c:pt>
                <c:pt idx="559">
                  <c:v>35.666999875604887</c:v>
                </c:pt>
                <c:pt idx="560">
                  <c:v>35.70410637604396</c:v>
                </c:pt>
                <c:pt idx="561">
                  <c:v>35.740519675558971</c:v>
                </c:pt>
                <c:pt idx="562">
                  <c:v>35.776250967812182</c:v>
                </c:pt>
                <c:pt idx="563">
                  <c:v>35.811311303199489</c:v>
                </c:pt>
                <c:pt idx="564">
                  <c:v>35.845711589422848</c:v>
                </c:pt>
                <c:pt idx="565">
                  <c:v>35.879462592113768</c:v>
                </c:pt>
                <c:pt idx="566">
                  <c:v>35.912574935504615</c:v>
                </c:pt>
                <c:pt idx="567">
                  <c:v>35.9450591031461</c:v>
                </c:pt>
                <c:pt idx="568">
                  <c:v>35.976925438667884</c:v>
                </c:pt>
                <c:pt idx="569">
                  <c:v>36.008184146580405</c:v>
                </c:pt>
                <c:pt idx="570">
                  <c:v>36.008214791278093</c:v>
                </c:pt>
                <c:pt idx="571">
                  <c:v>36.008245435389846</c:v>
                </c:pt>
                <c:pt idx="572">
                  <c:v>36.008276078915642</c:v>
                </c:pt>
                <c:pt idx="573">
                  <c:v>36.008306721855526</c:v>
                </c:pt>
                <c:pt idx="574">
                  <c:v>36.008337364209488</c:v>
                </c:pt>
                <c:pt idx="575">
                  <c:v>36.008368005977559</c:v>
                </c:pt>
                <c:pt idx="576">
                  <c:v>36.008398647159709</c:v>
                </c:pt>
                <c:pt idx="577">
                  <c:v>36.008429287755988</c:v>
                </c:pt>
                <c:pt idx="578">
                  <c:v>36.00845992776641</c:v>
                </c:pt>
                <c:pt idx="579">
                  <c:v>36.008490567190947</c:v>
                </c:pt>
                <c:pt idx="580">
                  <c:v>36.008521206029634</c:v>
                </c:pt>
                <c:pt idx="581">
                  <c:v>36.008551844282472</c:v>
                </c:pt>
                <c:pt idx="582">
                  <c:v>36.008582481949468</c:v>
                </c:pt>
                <c:pt idx="583">
                  <c:v>36.008613119030649</c:v>
                </c:pt>
                <c:pt idx="584">
                  <c:v>36.008643755526002</c:v>
                </c:pt>
                <c:pt idx="585">
                  <c:v>36.008674391435555</c:v>
                </c:pt>
                <c:pt idx="586">
                  <c:v>36.008705026759316</c:v>
                </c:pt>
                <c:pt idx="587">
                  <c:v>36.008735661497262</c:v>
                </c:pt>
                <c:pt idx="588">
                  <c:v>36.008766295649444</c:v>
                </c:pt>
                <c:pt idx="589">
                  <c:v>36.008796929215862</c:v>
                </c:pt>
                <c:pt idx="590">
                  <c:v>36.008827562196529</c:v>
                </c:pt>
                <c:pt idx="591">
                  <c:v>36.008858194591433</c:v>
                </c:pt>
                <c:pt idx="592">
                  <c:v>36.008888826400593</c:v>
                </c:pt>
                <c:pt idx="593">
                  <c:v>36.00891945762401</c:v>
                </c:pt>
                <c:pt idx="594">
                  <c:v>36.008950088261734</c:v>
                </c:pt>
                <c:pt idx="595">
                  <c:v>36.008980718313744</c:v>
                </c:pt>
                <c:pt idx="596">
                  <c:v>36.009011347780039</c:v>
                </c:pt>
                <c:pt idx="597">
                  <c:v>36.009041976660654</c:v>
                </c:pt>
                <c:pt idx="598">
                  <c:v>36.009072604955591</c:v>
                </c:pt>
                <c:pt idx="599">
                  <c:v>36.009103232664835</c:v>
                </c:pt>
                <c:pt idx="600">
                  <c:v>36.009133859788442</c:v>
                </c:pt>
                <c:pt idx="601">
                  <c:v>36.00916448632637</c:v>
                </c:pt>
                <c:pt idx="602">
                  <c:v>36.009195112278668</c:v>
                </c:pt>
                <c:pt idx="603">
                  <c:v>36.009225737645345</c:v>
                </c:pt>
                <c:pt idx="604">
                  <c:v>36.009256362426392</c:v>
                </c:pt>
                <c:pt idx="605">
                  <c:v>36.009286986621817</c:v>
                </c:pt>
                <c:pt idx="606">
                  <c:v>36.009317610231641</c:v>
                </c:pt>
                <c:pt idx="607">
                  <c:v>36.009348233255885</c:v>
                </c:pt>
                <c:pt idx="608">
                  <c:v>36.009378855694536</c:v>
                </c:pt>
                <c:pt idx="609">
                  <c:v>36.009409477547585</c:v>
                </c:pt>
                <c:pt idx="610">
                  <c:v>36.009440098815098</c:v>
                </c:pt>
                <c:pt idx="611">
                  <c:v>36.009470719497052</c:v>
                </c:pt>
                <c:pt idx="612">
                  <c:v>36.009501339593442</c:v>
                </c:pt>
                <c:pt idx="613">
                  <c:v>36.009531959104329</c:v>
                </c:pt>
                <c:pt idx="614">
                  <c:v>36.009562578029666</c:v>
                </c:pt>
                <c:pt idx="615">
                  <c:v>36.009593196369501</c:v>
                </c:pt>
                <c:pt idx="616">
                  <c:v>36.009623814123827</c:v>
                </c:pt>
                <c:pt idx="617">
                  <c:v>36.009654431292653</c:v>
                </c:pt>
                <c:pt idx="618">
                  <c:v>36.009685047875962</c:v>
                </c:pt>
                <c:pt idx="619">
                  <c:v>36.009715663873834</c:v>
                </c:pt>
                <c:pt idx="620">
                  <c:v>36.009746279286226</c:v>
                </c:pt>
                <c:pt idx="621">
                  <c:v>36.009776894113152</c:v>
                </c:pt>
                <c:pt idx="622">
                  <c:v>36.009807508354626</c:v>
                </c:pt>
                <c:pt idx="623">
                  <c:v>36.00983812201067</c:v>
                </c:pt>
                <c:pt idx="624">
                  <c:v>36.009868735081291</c:v>
                </c:pt>
                <c:pt idx="625">
                  <c:v>36.009899347566495</c:v>
                </c:pt>
                <c:pt idx="626">
                  <c:v>36.00992995946627</c:v>
                </c:pt>
                <c:pt idx="627">
                  <c:v>36.009960570780656</c:v>
                </c:pt>
                <c:pt idx="628">
                  <c:v>36.009991181509641</c:v>
                </c:pt>
                <c:pt idx="629">
                  <c:v>36.010021791653266</c:v>
                </c:pt>
                <c:pt idx="630">
                  <c:v>36.010052401211503</c:v>
                </c:pt>
                <c:pt idx="631">
                  <c:v>36.010083010184388</c:v>
                </c:pt>
                <c:pt idx="632">
                  <c:v>36.010113618571914</c:v>
                </c:pt>
                <c:pt idx="633">
                  <c:v>36.010144226374095</c:v>
                </c:pt>
                <c:pt idx="634">
                  <c:v>36.010174833590959</c:v>
                </c:pt>
                <c:pt idx="635">
                  <c:v>36.010205440222485</c:v>
                </c:pt>
                <c:pt idx="636">
                  <c:v>36.010236046268709</c:v>
                </c:pt>
                <c:pt idx="637">
                  <c:v>36.010266651729623</c:v>
                </c:pt>
                <c:pt idx="638">
                  <c:v>36.010297256605249</c:v>
                </c:pt>
                <c:pt idx="639">
                  <c:v>36.010327860895572</c:v>
                </c:pt>
                <c:pt idx="640">
                  <c:v>36.01035846460065</c:v>
                </c:pt>
                <c:pt idx="641">
                  <c:v>36.010389067720453</c:v>
                </c:pt>
                <c:pt idx="642">
                  <c:v>36.010419670255004</c:v>
                </c:pt>
                <c:pt idx="643">
                  <c:v>36.010450272204295</c:v>
                </c:pt>
                <c:pt idx="644">
                  <c:v>36.010480873568355</c:v>
                </c:pt>
                <c:pt idx="645">
                  <c:v>36.010511474347204</c:v>
                </c:pt>
                <c:pt idx="646">
                  <c:v>36.010542074540837</c:v>
                </c:pt>
                <c:pt idx="647">
                  <c:v>36.010572674149259</c:v>
                </c:pt>
                <c:pt idx="648">
                  <c:v>36.010603273172478</c:v>
                </c:pt>
                <c:pt idx="649">
                  <c:v>36.010633871610516</c:v>
                </c:pt>
                <c:pt idx="650">
                  <c:v>36.010664469463379</c:v>
                </c:pt>
                <c:pt idx="651">
                  <c:v>36.010695066731067</c:v>
                </c:pt>
                <c:pt idx="652">
                  <c:v>36.010725663413574</c:v>
                </c:pt>
                <c:pt idx="653">
                  <c:v>36.010756259510984</c:v>
                </c:pt>
                <c:pt idx="654">
                  <c:v>36.010786855023206</c:v>
                </c:pt>
                <c:pt idx="655">
                  <c:v>36.010817449950338</c:v>
                </c:pt>
                <c:pt idx="656">
                  <c:v>36.010848044292338</c:v>
                </c:pt>
                <c:pt idx="657">
                  <c:v>36.010878638049242</c:v>
                </c:pt>
                <c:pt idx="658">
                  <c:v>36.010909231221021</c:v>
                </c:pt>
                <c:pt idx="659">
                  <c:v>36.010939823807725</c:v>
                </c:pt>
                <c:pt idx="660">
                  <c:v>36.010970415809318</c:v>
                </c:pt>
                <c:pt idx="661">
                  <c:v>36.011001007225879</c:v>
                </c:pt>
                <c:pt idx="662">
                  <c:v>36.011031598057379</c:v>
                </c:pt>
                <c:pt idx="663">
                  <c:v>36.011062188303804</c:v>
                </c:pt>
                <c:pt idx="664">
                  <c:v>36.011092777965217</c:v>
                </c:pt>
                <c:pt idx="665">
                  <c:v>36.011123367041584</c:v>
                </c:pt>
                <c:pt idx="666">
                  <c:v>36.011153955532919</c:v>
                </c:pt>
                <c:pt idx="667">
                  <c:v>36.011184543439256</c:v>
                </c:pt>
                <c:pt idx="668">
                  <c:v>36.011215130760583</c:v>
                </c:pt>
                <c:pt idx="669">
                  <c:v>36.011245717496934</c:v>
                </c:pt>
                <c:pt idx="670">
                  <c:v>36.01127630364828</c:v>
                </c:pt>
                <c:pt idx="671">
                  <c:v>36.011306889214659</c:v>
                </c:pt>
                <c:pt idx="672">
                  <c:v>36.011337474196083</c:v>
                </c:pt>
                <c:pt idx="673">
                  <c:v>36.011368058592531</c:v>
                </c:pt>
                <c:pt idx="674">
                  <c:v>36.011398642404039</c:v>
                </c:pt>
                <c:pt idx="675">
                  <c:v>36.011429225630636</c:v>
                </c:pt>
                <c:pt idx="676">
                  <c:v>36.011459808272292</c:v>
                </c:pt>
                <c:pt idx="677">
                  <c:v>36.01149039032903</c:v>
                </c:pt>
                <c:pt idx="678">
                  <c:v>36.01152097180087</c:v>
                </c:pt>
                <c:pt idx="679">
                  <c:v>36.011551552687799</c:v>
                </c:pt>
                <c:pt idx="680">
                  <c:v>36.011582132989851</c:v>
                </c:pt>
                <c:pt idx="681">
                  <c:v>36.011612712707041</c:v>
                </c:pt>
                <c:pt idx="682">
                  <c:v>36.011643291839341</c:v>
                </c:pt>
                <c:pt idx="683">
                  <c:v>36.011673870386808</c:v>
                </c:pt>
                <c:pt idx="684">
                  <c:v>36.011704448349413</c:v>
                </c:pt>
                <c:pt idx="685">
                  <c:v>36.011735025727184</c:v>
                </c:pt>
                <c:pt idx="686">
                  <c:v>36.011765602520143</c:v>
                </c:pt>
                <c:pt idx="687">
                  <c:v>36.011796178728261</c:v>
                </c:pt>
                <c:pt idx="688">
                  <c:v>36.011826754351567</c:v>
                </c:pt>
                <c:pt idx="689">
                  <c:v>36.011857329390082</c:v>
                </c:pt>
                <c:pt idx="690">
                  <c:v>36.011887903843821</c:v>
                </c:pt>
                <c:pt idx="691">
                  <c:v>36.011918477712769</c:v>
                </c:pt>
                <c:pt idx="692">
                  <c:v>36.011949050996947</c:v>
                </c:pt>
                <c:pt idx="693">
                  <c:v>36.011979623696362</c:v>
                </c:pt>
                <c:pt idx="694">
                  <c:v>36.012010195811037</c:v>
                </c:pt>
                <c:pt idx="695">
                  <c:v>36.012040767340949</c:v>
                </c:pt>
                <c:pt idx="696">
                  <c:v>36.012071338286148</c:v>
                </c:pt>
                <c:pt idx="697">
                  <c:v>36.012101908646621</c:v>
                </c:pt>
                <c:pt idx="698">
                  <c:v>36.012132478422387</c:v>
                </c:pt>
                <c:pt idx="699">
                  <c:v>36.01216304761347</c:v>
                </c:pt>
                <c:pt idx="700">
                  <c:v>36.012193616219825</c:v>
                </c:pt>
                <c:pt idx="701">
                  <c:v>36.012224184241525</c:v>
                </c:pt>
                <c:pt idx="702">
                  <c:v>36.012254751678505</c:v>
                </c:pt>
                <c:pt idx="703">
                  <c:v>36.01228531853085</c:v>
                </c:pt>
                <c:pt idx="704">
                  <c:v>36.012315884798568</c:v>
                </c:pt>
                <c:pt idx="705">
                  <c:v>36.012346450481608</c:v>
                </c:pt>
                <c:pt idx="706">
                  <c:v>36.012377015580043</c:v>
                </c:pt>
                <c:pt idx="707">
                  <c:v>36.012407580093829</c:v>
                </c:pt>
                <c:pt idx="708">
                  <c:v>36.012438144023022</c:v>
                </c:pt>
                <c:pt idx="709">
                  <c:v>36.01246870736761</c:v>
                </c:pt>
                <c:pt idx="710">
                  <c:v>36.012499270127591</c:v>
                </c:pt>
                <c:pt idx="711">
                  <c:v>36.012529832302995</c:v>
                </c:pt>
                <c:pt idx="712">
                  <c:v>36.012560393893807</c:v>
                </c:pt>
                <c:pt idx="713">
                  <c:v>36.012590954900055</c:v>
                </c:pt>
                <c:pt idx="714">
                  <c:v>36.012621515321747</c:v>
                </c:pt>
                <c:pt idx="715">
                  <c:v>36.012652075158904</c:v>
                </c:pt>
                <c:pt idx="716">
                  <c:v>36.012682634411526</c:v>
                </c:pt>
                <c:pt idx="717">
                  <c:v>36.012713193079605</c:v>
                </c:pt>
                <c:pt idx="718">
                  <c:v>36.012743751163178</c:v>
                </c:pt>
                <c:pt idx="719">
                  <c:v>36.012774308662237</c:v>
                </c:pt>
                <c:pt idx="720">
                  <c:v>36.012804865576783</c:v>
                </c:pt>
                <c:pt idx="721">
                  <c:v>36.012835421906878</c:v>
                </c:pt>
                <c:pt idx="722">
                  <c:v>36.012865977652467</c:v>
                </c:pt>
                <c:pt idx="723">
                  <c:v>36.012896532813585</c:v>
                </c:pt>
                <c:pt idx="724">
                  <c:v>36.012927087390253</c:v>
                </c:pt>
                <c:pt idx="725">
                  <c:v>36.012957641382464</c:v>
                </c:pt>
                <c:pt idx="726">
                  <c:v>36.012988194790239</c:v>
                </c:pt>
                <c:pt idx="727">
                  <c:v>36.013018747613586</c:v>
                </c:pt>
                <c:pt idx="728">
                  <c:v>36.013049299852511</c:v>
                </c:pt>
                <c:pt idx="729">
                  <c:v>36.013079851507015</c:v>
                </c:pt>
                <c:pt idx="730">
                  <c:v>36.013110402577119</c:v>
                </c:pt>
                <c:pt idx="731">
                  <c:v>36.013140953062845</c:v>
                </c:pt>
                <c:pt idx="732">
                  <c:v>36.013171502964184</c:v>
                </c:pt>
                <c:pt idx="733">
                  <c:v>36.013202052281144</c:v>
                </c:pt>
                <c:pt idx="734">
                  <c:v>36.013232601013755</c:v>
                </c:pt>
                <c:pt idx="735">
                  <c:v>36.013263149161986</c:v>
                </c:pt>
                <c:pt idx="736">
                  <c:v>36.013293696725889</c:v>
                </c:pt>
                <c:pt idx="737">
                  <c:v>36.013324243705469</c:v>
                </c:pt>
                <c:pt idx="738">
                  <c:v>36.013354790100713</c:v>
                </c:pt>
                <c:pt idx="739">
                  <c:v>36.013385335911657</c:v>
                </c:pt>
                <c:pt idx="740">
                  <c:v>36.013415881138272</c:v>
                </c:pt>
                <c:pt idx="741">
                  <c:v>36.0134464257806</c:v>
                </c:pt>
                <c:pt idx="742">
                  <c:v>36.013476969838656</c:v>
                </c:pt>
                <c:pt idx="743">
                  <c:v>36.013507513312433</c:v>
                </c:pt>
                <c:pt idx="744">
                  <c:v>36.013538056201938</c:v>
                </c:pt>
                <c:pt idx="745">
                  <c:v>36.013568598507192</c:v>
                </c:pt>
                <c:pt idx="746">
                  <c:v>36.013599140228187</c:v>
                </c:pt>
                <c:pt idx="747">
                  <c:v>36.013629681364961</c:v>
                </c:pt>
                <c:pt idx="748">
                  <c:v>36.01366022191749</c:v>
                </c:pt>
                <c:pt idx="749">
                  <c:v>36.013690761885826</c:v>
                </c:pt>
                <c:pt idx="750">
                  <c:v>36.013721301269939</c:v>
                </c:pt>
                <c:pt idx="751">
                  <c:v>36.013751840069865</c:v>
                </c:pt>
                <c:pt idx="752">
                  <c:v>36.013782378285597</c:v>
                </c:pt>
                <c:pt idx="753">
                  <c:v>36.013812915917143</c:v>
                </c:pt>
                <c:pt idx="754">
                  <c:v>36.013843452964515</c:v>
                </c:pt>
                <c:pt idx="755">
                  <c:v>36.013873989427736</c:v>
                </c:pt>
                <c:pt idx="756">
                  <c:v>36.01390452530682</c:v>
                </c:pt>
                <c:pt idx="757">
                  <c:v>36.013935060601746</c:v>
                </c:pt>
                <c:pt idx="758">
                  <c:v>36.013965595312548</c:v>
                </c:pt>
                <c:pt idx="759">
                  <c:v>36.013996129439242</c:v>
                </c:pt>
                <c:pt idx="760">
                  <c:v>36.014026662981799</c:v>
                </c:pt>
                <c:pt idx="761">
                  <c:v>36.014057195940282</c:v>
                </c:pt>
                <c:pt idx="762">
                  <c:v>36.014087728314649</c:v>
                </c:pt>
                <c:pt idx="763">
                  <c:v>36.014118260104951</c:v>
                </c:pt>
                <c:pt idx="764">
                  <c:v>36.014148791311179</c:v>
                </c:pt>
                <c:pt idx="765">
                  <c:v>36.014179321933327</c:v>
                </c:pt>
                <c:pt idx="766">
                  <c:v>36.014209851971444</c:v>
                </c:pt>
                <c:pt idx="767">
                  <c:v>36.014240381425502</c:v>
                </c:pt>
                <c:pt idx="768">
                  <c:v>36.014270910295544</c:v>
                </c:pt>
                <c:pt idx="769">
                  <c:v>36.014301438581541</c:v>
                </c:pt>
                <c:pt idx="770">
                  <c:v>36.014331966283542</c:v>
                </c:pt>
                <c:pt idx="771">
                  <c:v>36.014362493401528</c:v>
                </c:pt>
                <c:pt idx="772">
                  <c:v>36.01439301993554</c:v>
                </c:pt>
                <c:pt idx="773">
                  <c:v>36.014423545885542</c:v>
                </c:pt>
                <c:pt idx="774">
                  <c:v>36.014454071251585</c:v>
                </c:pt>
                <c:pt idx="775">
                  <c:v>36.014484596033647</c:v>
                </c:pt>
                <c:pt idx="776">
                  <c:v>36.014515120231756</c:v>
                </c:pt>
                <c:pt idx="777">
                  <c:v>36.014545643845935</c:v>
                </c:pt>
                <c:pt idx="778">
                  <c:v>36.014576166876161</c:v>
                </c:pt>
                <c:pt idx="779">
                  <c:v>36.01460668932247</c:v>
                </c:pt>
                <c:pt idx="780">
                  <c:v>36.014637211184862</c:v>
                </c:pt>
                <c:pt idx="781">
                  <c:v>36.01466773246333</c:v>
                </c:pt>
                <c:pt idx="782">
                  <c:v>36.01469825315791</c:v>
                </c:pt>
                <c:pt idx="783">
                  <c:v>36.014728773268601</c:v>
                </c:pt>
                <c:pt idx="784">
                  <c:v>36.014759292795404</c:v>
                </c:pt>
                <c:pt idx="785">
                  <c:v>36.01478981173836</c:v>
                </c:pt>
                <c:pt idx="786">
                  <c:v>36.014820330097471</c:v>
                </c:pt>
                <c:pt idx="787">
                  <c:v>36.014850847872708</c:v>
                </c:pt>
                <c:pt idx="788">
                  <c:v>36.014881365064106</c:v>
                </c:pt>
                <c:pt idx="789">
                  <c:v>36.014911881671672</c:v>
                </c:pt>
                <c:pt idx="790">
                  <c:v>36.014942397695421</c:v>
                </c:pt>
                <c:pt idx="791">
                  <c:v>36.014972913135367</c:v>
                </c:pt>
                <c:pt idx="792">
                  <c:v>36.015003427991509</c:v>
                </c:pt>
                <c:pt idx="793">
                  <c:v>36.015033942263841</c:v>
                </c:pt>
                <c:pt idx="794">
                  <c:v>36.015064455952412</c:v>
                </c:pt>
                <c:pt idx="795">
                  <c:v>36.015094969057216</c:v>
                </c:pt>
                <c:pt idx="796">
                  <c:v>36.015125481578252</c:v>
                </c:pt>
                <c:pt idx="797">
                  <c:v>36.015155993515521</c:v>
                </c:pt>
                <c:pt idx="798">
                  <c:v>36.015186504869035</c:v>
                </c:pt>
                <c:pt idx="799">
                  <c:v>36.015217015638854</c:v>
                </c:pt>
                <c:pt idx="800">
                  <c:v>36.015247525824932</c:v>
                </c:pt>
                <c:pt idx="801">
                  <c:v>36.015278035427308</c:v>
                </c:pt>
                <c:pt idx="802">
                  <c:v>36.015308544445944</c:v>
                </c:pt>
                <c:pt idx="803">
                  <c:v>36.015339052880911</c:v>
                </c:pt>
                <c:pt idx="804">
                  <c:v>36.015369560732211</c:v>
                </c:pt>
                <c:pt idx="805">
                  <c:v>36.015400067999806</c:v>
                </c:pt>
                <c:pt idx="806">
                  <c:v>36.015430574683734</c:v>
                </c:pt>
                <c:pt idx="807">
                  <c:v>36.015461080784043</c:v>
                </c:pt>
                <c:pt idx="808">
                  <c:v>36.015491586300662</c:v>
                </c:pt>
                <c:pt idx="809">
                  <c:v>36.015522091233663</c:v>
                </c:pt>
                <c:pt idx="810">
                  <c:v>36.015552595583038</c:v>
                </c:pt>
                <c:pt idx="811">
                  <c:v>36.01558309934881</c:v>
                </c:pt>
                <c:pt idx="812">
                  <c:v>36.015613602530948</c:v>
                </c:pt>
                <c:pt idx="813">
                  <c:v>36.015644105129503</c:v>
                </c:pt>
                <c:pt idx="814">
                  <c:v>36.01567460714449</c:v>
                </c:pt>
                <c:pt idx="815">
                  <c:v>36.015705108575858</c:v>
                </c:pt>
                <c:pt idx="816">
                  <c:v>36.015735609423693</c:v>
                </c:pt>
                <c:pt idx="817">
                  <c:v>36.015766109687952</c:v>
                </c:pt>
                <c:pt idx="818">
                  <c:v>36.01579660936865</c:v>
                </c:pt>
                <c:pt idx="819">
                  <c:v>36.015827108465821</c:v>
                </c:pt>
                <c:pt idx="820">
                  <c:v>36.015857606979466</c:v>
                </c:pt>
                <c:pt idx="821">
                  <c:v>36.015888104909571</c:v>
                </c:pt>
                <c:pt idx="822">
                  <c:v>36.015918602256171</c:v>
                </c:pt>
                <c:pt idx="823">
                  <c:v>36.015949099019288</c:v>
                </c:pt>
                <c:pt idx="824">
                  <c:v>36.015979595198928</c:v>
                </c:pt>
                <c:pt idx="825">
                  <c:v>36.016010090795049</c:v>
                </c:pt>
                <c:pt idx="826">
                  <c:v>36.016040585807716</c:v>
                </c:pt>
                <c:pt idx="827">
                  <c:v>36.016071080236905</c:v>
                </c:pt>
                <c:pt idx="828">
                  <c:v>36.016101574082676</c:v>
                </c:pt>
                <c:pt idx="829">
                  <c:v>36.016132067344969</c:v>
                </c:pt>
                <c:pt idx="830">
                  <c:v>36.016162560023844</c:v>
                </c:pt>
                <c:pt idx="831">
                  <c:v>36.016193052119291</c:v>
                </c:pt>
                <c:pt idx="832">
                  <c:v>36.016223543631327</c:v>
                </c:pt>
                <c:pt idx="833">
                  <c:v>36.016254034559964</c:v>
                </c:pt>
                <c:pt idx="834">
                  <c:v>36.016284524905203</c:v>
                </c:pt>
                <c:pt idx="835">
                  <c:v>36.01631501466705</c:v>
                </c:pt>
                <c:pt idx="836">
                  <c:v>36.016345503845521</c:v>
                </c:pt>
                <c:pt idx="837">
                  <c:v>36.016375992440643</c:v>
                </c:pt>
                <c:pt idx="838">
                  <c:v>36.016406480452403</c:v>
                </c:pt>
                <c:pt idx="839">
                  <c:v>36.016436967880821</c:v>
                </c:pt>
                <c:pt idx="840">
                  <c:v>36.016467454725877</c:v>
                </c:pt>
                <c:pt idx="841">
                  <c:v>36.016497940987612</c:v>
                </c:pt>
                <c:pt idx="842">
                  <c:v>36.016528426666056</c:v>
                </c:pt>
                <c:pt idx="843">
                  <c:v>36.016558911761187</c:v>
                </c:pt>
                <c:pt idx="844">
                  <c:v>36.016589396273005</c:v>
                </c:pt>
                <c:pt idx="845">
                  <c:v>36.016619880201546</c:v>
                </c:pt>
                <c:pt idx="846">
                  <c:v>36.016650363546795</c:v>
                </c:pt>
                <c:pt idx="847">
                  <c:v>36.016680846308795</c:v>
                </c:pt>
                <c:pt idx="848">
                  <c:v>36.016711328487538</c:v>
                </c:pt>
                <c:pt idx="849">
                  <c:v>36.016741810083019</c:v>
                </c:pt>
                <c:pt idx="850">
                  <c:v>36.016772291095258</c:v>
                </c:pt>
                <c:pt idx="851">
                  <c:v>36.016802771524283</c:v>
                </c:pt>
                <c:pt idx="852">
                  <c:v>36.01683325137008</c:v>
                </c:pt>
                <c:pt idx="853">
                  <c:v>36.016863730632657</c:v>
                </c:pt>
                <c:pt idx="854">
                  <c:v>36.016894209312014</c:v>
                </c:pt>
                <c:pt idx="855">
                  <c:v>36.016924687408221</c:v>
                </c:pt>
                <c:pt idx="856">
                  <c:v>36.016955164921214</c:v>
                </c:pt>
                <c:pt idx="857">
                  <c:v>36.016985641851072</c:v>
                </c:pt>
                <c:pt idx="858">
                  <c:v>36.017016118197745</c:v>
                </c:pt>
                <c:pt idx="859">
                  <c:v>36.017046593961261</c:v>
                </c:pt>
                <c:pt idx="860">
                  <c:v>36.017077069141642</c:v>
                </c:pt>
                <c:pt idx="861">
                  <c:v>36.017107543738888</c:v>
                </c:pt>
                <c:pt idx="862">
                  <c:v>36.017138017753012</c:v>
                </c:pt>
                <c:pt idx="863">
                  <c:v>36.017168491184016</c:v>
                </c:pt>
                <c:pt idx="864">
                  <c:v>36.017198964031905</c:v>
                </c:pt>
                <c:pt idx="865">
                  <c:v>36.017229436296716</c:v>
                </c:pt>
                <c:pt idx="866">
                  <c:v>36.017259907978435</c:v>
                </c:pt>
                <c:pt idx="867">
                  <c:v>36.017290379077075</c:v>
                </c:pt>
                <c:pt idx="868">
                  <c:v>36.017320849592664</c:v>
                </c:pt>
                <c:pt idx="869">
                  <c:v>36.017351319525197</c:v>
                </c:pt>
                <c:pt idx="870">
                  <c:v>36.017381788874658</c:v>
                </c:pt>
                <c:pt idx="871">
                  <c:v>36.017412257641119</c:v>
                </c:pt>
                <c:pt idx="872">
                  <c:v>36.01744272582453</c:v>
                </c:pt>
                <c:pt idx="873">
                  <c:v>36.017473193424934</c:v>
                </c:pt>
                <c:pt idx="874">
                  <c:v>36.017503660442316</c:v>
                </c:pt>
                <c:pt idx="875">
                  <c:v>36.017534126876726</c:v>
                </c:pt>
                <c:pt idx="876">
                  <c:v>36.017564592728128</c:v>
                </c:pt>
                <c:pt idx="877">
                  <c:v>36.017595057996544</c:v>
                </c:pt>
                <c:pt idx="878">
                  <c:v>36.01762552268201</c:v>
                </c:pt>
                <c:pt idx="879">
                  <c:v>36.017655986784511</c:v>
                </c:pt>
                <c:pt idx="880">
                  <c:v>36.017686450304055</c:v>
                </c:pt>
                <c:pt idx="881">
                  <c:v>36.017716913240662</c:v>
                </c:pt>
                <c:pt idx="882">
                  <c:v>36.01774737559434</c:v>
                </c:pt>
                <c:pt idx="883">
                  <c:v>36.017777837365095</c:v>
                </c:pt>
                <c:pt idx="884">
                  <c:v>36.017808298552943</c:v>
                </c:pt>
                <c:pt idx="885">
                  <c:v>36.017838759157875</c:v>
                </c:pt>
                <c:pt idx="886">
                  <c:v>36.017869219179943</c:v>
                </c:pt>
                <c:pt idx="887">
                  <c:v>36.017899678619109</c:v>
                </c:pt>
                <c:pt idx="888">
                  <c:v>36.017930137475403</c:v>
                </c:pt>
                <c:pt idx="889">
                  <c:v>36.017960595748839</c:v>
                </c:pt>
                <c:pt idx="890">
                  <c:v>36.017991053439424</c:v>
                </c:pt>
                <c:pt idx="891">
                  <c:v>36.018021510547179</c:v>
                </c:pt>
                <c:pt idx="892">
                  <c:v>36.018051967072068</c:v>
                </c:pt>
                <c:pt idx="893">
                  <c:v>36.018082423014178</c:v>
                </c:pt>
                <c:pt idx="894">
                  <c:v>36.018112878373444</c:v>
                </c:pt>
                <c:pt idx="895">
                  <c:v>36.018143333149908</c:v>
                </c:pt>
                <c:pt idx="896">
                  <c:v>36.018173787343578</c:v>
                </c:pt>
                <c:pt idx="897">
                  <c:v>36.018204240954468</c:v>
                </c:pt>
                <c:pt idx="898">
                  <c:v>36.018234693982578</c:v>
                </c:pt>
                <c:pt idx="899">
                  <c:v>36.018265146427915</c:v>
                </c:pt>
                <c:pt idx="900">
                  <c:v>36.018295598290521</c:v>
                </c:pt>
                <c:pt idx="901">
                  <c:v>36.018326049570362</c:v>
                </c:pt>
                <c:pt idx="902">
                  <c:v>36.018356500267487</c:v>
                </c:pt>
                <c:pt idx="903">
                  <c:v>36.01838695038186</c:v>
                </c:pt>
                <c:pt idx="904">
                  <c:v>36.018417399913524</c:v>
                </c:pt>
                <c:pt idx="905">
                  <c:v>36.018447848862465</c:v>
                </c:pt>
                <c:pt idx="906">
                  <c:v>36.018478297228725</c:v>
                </c:pt>
                <c:pt idx="907">
                  <c:v>36.018508745012298</c:v>
                </c:pt>
                <c:pt idx="908">
                  <c:v>36.018539192213183</c:v>
                </c:pt>
                <c:pt idx="909">
                  <c:v>36.018569638831394</c:v>
                </c:pt>
                <c:pt idx="910">
                  <c:v>36.018600084866954</c:v>
                </c:pt>
                <c:pt idx="911">
                  <c:v>36.018630530319854</c:v>
                </c:pt>
                <c:pt idx="912">
                  <c:v>36.018660975190137</c:v>
                </c:pt>
                <c:pt idx="913">
                  <c:v>36.018691419477769</c:v>
                </c:pt>
                <c:pt idx="914">
                  <c:v>36.018721863182783</c:v>
                </c:pt>
                <c:pt idx="915">
                  <c:v>36.018752306305188</c:v>
                </c:pt>
                <c:pt idx="916">
                  <c:v>36.018782748845005</c:v>
                </c:pt>
                <c:pt idx="917">
                  <c:v>36.018813190802199</c:v>
                </c:pt>
                <c:pt idx="918">
                  <c:v>36.018843632176846</c:v>
                </c:pt>
                <c:pt idx="919">
                  <c:v>36.018874072968913</c:v>
                </c:pt>
                <c:pt idx="920">
                  <c:v>36.018904513178391</c:v>
                </c:pt>
                <c:pt idx="921">
                  <c:v>36.018934952805338</c:v>
                </c:pt>
                <c:pt idx="922">
                  <c:v>36.018965391849733</c:v>
                </c:pt>
                <c:pt idx="923">
                  <c:v>36.018995830311589</c:v>
                </c:pt>
                <c:pt idx="924">
                  <c:v>36.019026268190949</c:v>
                </c:pt>
                <c:pt idx="925">
                  <c:v>36.019056705487749</c:v>
                </c:pt>
                <c:pt idx="926">
                  <c:v>36.019087142202096</c:v>
                </c:pt>
                <c:pt idx="927">
                  <c:v>36.019117578333912</c:v>
                </c:pt>
                <c:pt idx="928">
                  <c:v>36.019148013883253</c:v>
                </c:pt>
                <c:pt idx="929">
                  <c:v>36.01917844885012</c:v>
                </c:pt>
                <c:pt idx="930">
                  <c:v>36.019208883234519</c:v>
                </c:pt>
                <c:pt idx="931">
                  <c:v>36.019239317036458</c:v>
                </c:pt>
                <c:pt idx="932">
                  <c:v>36.01926975025598</c:v>
                </c:pt>
                <c:pt idx="933">
                  <c:v>36.019300182893026</c:v>
                </c:pt>
                <c:pt idx="934">
                  <c:v>36.019330614947648</c:v>
                </c:pt>
                <c:pt idx="935">
                  <c:v>36.019361046419874</c:v>
                </c:pt>
                <c:pt idx="936">
                  <c:v>36.019391477309668</c:v>
                </c:pt>
                <c:pt idx="937">
                  <c:v>36.019421907617087</c:v>
                </c:pt>
                <c:pt idx="938">
                  <c:v>36.019452337342095</c:v>
                </c:pt>
                <c:pt idx="939">
                  <c:v>36.019482766484735</c:v>
                </c:pt>
                <c:pt idx="940">
                  <c:v>36.019513195045</c:v>
                </c:pt>
                <c:pt idx="941">
                  <c:v>36.019543623022926</c:v>
                </c:pt>
                <c:pt idx="942">
                  <c:v>36.01957405041847</c:v>
                </c:pt>
                <c:pt idx="943">
                  <c:v>36.019604477231688</c:v>
                </c:pt>
                <c:pt idx="944">
                  <c:v>36.019634903462581</c:v>
                </c:pt>
                <c:pt idx="945">
                  <c:v>36.019665329111149</c:v>
                </c:pt>
                <c:pt idx="946">
                  <c:v>36.019695754177384</c:v>
                </c:pt>
                <c:pt idx="947">
                  <c:v>36.019726178661344</c:v>
                </c:pt>
                <c:pt idx="948">
                  <c:v>36.019756602563007</c:v>
                </c:pt>
                <c:pt idx="949">
                  <c:v>36.019787025882401</c:v>
                </c:pt>
                <c:pt idx="950">
                  <c:v>36.019817448619492</c:v>
                </c:pt>
                <c:pt idx="951">
                  <c:v>36.019847870774342</c:v>
                </c:pt>
                <c:pt idx="952">
                  <c:v>36.019878292346917</c:v>
                </c:pt>
                <c:pt idx="953">
                  <c:v>36.019908713337266</c:v>
                </c:pt>
                <c:pt idx="954">
                  <c:v>36.019939133745368</c:v>
                </c:pt>
                <c:pt idx="955">
                  <c:v>36.019969553571251</c:v>
                </c:pt>
                <c:pt idx="956">
                  <c:v>36.019999972814922</c:v>
                </c:pt>
                <c:pt idx="957">
                  <c:v>36.020030391476389</c:v>
                </c:pt>
                <c:pt idx="958">
                  <c:v>36.020060809555666</c:v>
                </c:pt>
                <c:pt idx="959">
                  <c:v>36.020091227052745</c:v>
                </c:pt>
                <c:pt idx="960">
                  <c:v>36.020121643967656</c:v>
                </c:pt>
                <c:pt idx="961">
                  <c:v>36.02015206030039</c:v>
                </c:pt>
                <c:pt idx="962">
                  <c:v>36.020182476050969</c:v>
                </c:pt>
                <c:pt idx="963">
                  <c:v>36.02021289121943</c:v>
                </c:pt>
                <c:pt idx="964">
                  <c:v>36.020243305805721</c:v>
                </c:pt>
                <c:pt idx="965">
                  <c:v>36.020273719809879</c:v>
                </c:pt>
                <c:pt idx="966">
                  <c:v>36.020304133231932</c:v>
                </c:pt>
                <c:pt idx="967">
                  <c:v>36.020334546071872</c:v>
                </c:pt>
                <c:pt idx="968">
                  <c:v>36.020364958329715</c:v>
                </c:pt>
                <c:pt idx="969">
                  <c:v>36.02039537000546</c:v>
                </c:pt>
                <c:pt idx="970">
                  <c:v>36.020425781099142</c:v>
                </c:pt>
                <c:pt idx="971">
                  <c:v>36.020456191610741</c:v>
                </c:pt>
                <c:pt idx="972">
                  <c:v>36.020486601540291</c:v>
                </c:pt>
                <c:pt idx="973">
                  <c:v>36.020517010887794</c:v>
                </c:pt>
                <c:pt idx="974">
                  <c:v>36.020547419653234</c:v>
                </c:pt>
                <c:pt idx="975">
                  <c:v>36.020577827836654</c:v>
                </c:pt>
                <c:pt idx="976">
                  <c:v>36.020608235438033</c:v>
                </c:pt>
                <c:pt idx="977">
                  <c:v>36.020638642457442</c:v>
                </c:pt>
                <c:pt idx="978">
                  <c:v>36.020669048894824</c:v>
                </c:pt>
                <c:pt idx="979">
                  <c:v>36.020699454750208</c:v>
                </c:pt>
                <c:pt idx="980">
                  <c:v>36.020729860023621</c:v>
                </c:pt>
                <c:pt idx="981">
                  <c:v>36.020760264715058</c:v>
                </c:pt>
                <c:pt idx="982">
                  <c:v>36.020790668824546</c:v>
                </c:pt>
                <c:pt idx="983">
                  <c:v>36.020821072352049</c:v>
                </c:pt>
                <c:pt idx="984">
                  <c:v>36.020851475297611</c:v>
                </c:pt>
                <c:pt idx="985">
                  <c:v>36.020881877661267</c:v>
                </c:pt>
                <c:pt idx="986">
                  <c:v>36.02091227944296</c:v>
                </c:pt>
                <c:pt idx="987">
                  <c:v>36.020942680642754</c:v>
                </c:pt>
                <c:pt idx="988">
                  <c:v>36.020973081260649</c:v>
                </c:pt>
                <c:pt idx="989">
                  <c:v>36.021003481296638</c:v>
                </c:pt>
                <c:pt idx="990">
                  <c:v>36.02103388075075</c:v>
                </c:pt>
                <c:pt idx="991">
                  <c:v>36.021064279622976</c:v>
                </c:pt>
                <c:pt idx="992">
                  <c:v>36.021094677913339</c:v>
                </c:pt>
                <c:pt idx="993">
                  <c:v>36.021125075621825</c:v>
                </c:pt>
                <c:pt idx="994">
                  <c:v>36.021155472748482</c:v>
                </c:pt>
                <c:pt idx="995">
                  <c:v>36.021185869293305</c:v>
                </c:pt>
                <c:pt idx="996">
                  <c:v>36.021216265256292</c:v>
                </c:pt>
                <c:pt idx="997">
                  <c:v>36.021246660637459</c:v>
                </c:pt>
                <c:pt idx="998">
                  <c:v>36.021277055436798</c:v>
                </c:pt>
                <c:pt idx="999">
                  <c:v>36.02130744965438</c:v>
                </c:pt>
                <c:pt idx="1000">
                  <c:v>36.021337843290141</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Calculs!$I$4:$I$1004</c:f>
              <c:numCache>
                <c:formatCode>0.00</c:formatCode>
                <c:ptCount val="1001"/>
                <c:pt idx="0">
                  <c:v>0</c:v>
                </c:pt>
                <c:pt idx="1">
                  <c:v>0.4348870918870838</c:v>
                </c:pt>
                <c:pt idx="2">
                  <c:v>2.3504063662220216</c:v>
                </c:pt>
                <c:pt idx="3">
                  <c:v>5.1700641252338411</c:v>
                </c:pt>
                <c:pt idx="4">
                  <c:v>7.8971694248235913</c:v>
                </c:pt>
                <c:pt idx="5">
                  <c:v>10.531217399491272</c:v>
                </c:pt>
                <c:pt idx="6">
                  <c:v>13.129589588522935</c:v>
                </c:pt>
                <c:pt idx="7">
                  <c:v>15.74997494010384</c:v>
                </c:pt>
                <c:pt idx="8">
                  <c:v>18.392341275007666</c:v>
                </c:pt>
                <c:pt idx="9">
                  <c:v>21.056654071843369</c:v>
                </c:pt>
                <c:pt idx="10">
                  <c:v>23.742876437038511</c:v>
                </c:pt>
                <c:pt idx="11">
                  <c:v>26.444943024502937</c:v>
                </c:pt>
                <c:pt idx="12">
                  <c:v>29.156755122660392</c:v>
                </c:pt>
                <c:pt idx="13">
                  <c:v>31.878224062472807</c:v>
                </c:pt>
                <c:pt idx="14">
                  <c:v>34.609259659224229</c:v>
                </c:pt>
                <c:pt idx="15">
                  <c:v>37.349770216642312</c:v>
                </c:pt>
                <c:pt idx="16">
                  <c:v>40.099662531523109</c:v>
                </c:pt>
                <c:pt idx="17">
                  <c:v>42.858841898863638</c:v>
                </c:pt>
                <c:pt idx="18">
                  <c:v>45.6272121175069</c:v>
                </c:pt>
                <c:pt idx="19">
                  <c:v>48.40467549630327</c:v>
                </c:pt>
                <c:pt idx="20">
                  <c:v>51.191135554687492</c:v>
                </c:pt>
                <c:pt idx="21">
                  <c:v>53.984058711863511</c:v>
                </c:pt>
                <c:pt idx="22">
                  <c:v>56.780895031242984</c:v>
                </c:pt>
                <c:pt idx="23">
                  <c:v>59.581524492873143</c:v>
                </c:pt>
                <c:pt idx="24">
                  <c:v>62.385826205215757</c:v>
                </c:pt>
                <c:pt idx="25">
                  <c:v>65.193678421711667</c:v>
                </c:pt>
                <c:pt idx="26">
                  <c:v>68.004958558174081</c:v>
                </c:pt>
                <c:pt idx="27">
                  <c:v>70.819543210921367</c:v>
                </c:pt>
                <c:pt idx="28">
                  <c:v>73.637308175578738</c:v>
                </c:pt>
                <c:pt idx="29">
                  <c:v>76.458128466492482</c:v>
                </c:pt>
                <c:pt idx="30">
                  <c:v>79.28187833671079</c:v>
                </c:pt>
                <c:pt idx="31">
                  <c:v>82.108431298493187</c:v>
                </c:pt>
                <c:pt idx="32">
                  <c:v>84.937660144316325</c:v>
                </c:pt>
                <c:pt idx="33">
                  <c:v>87.769436968349055</c:v>
                </c:pt>
                <c:pt idx="34">
                  <c:v>90.603633188372669</c:v>
                </c:pt>
                <c:pt idx="35">
                  <c:v>93.440119568125397</c:v>
                </c:pt>
                <c:pt idx="36">
                  <c:v>96.278766240052249</c:v>
                </c:pt>
                <c:pt idx="37">
                  <c:v>99.119442728442806</c:v>
                </c:pt>
                <c:pt idx="38">
                  <c:v>101.96201797294131</c:v>
                </c:pt>
                <c:pt idx="39">
                  <c:v>104.80636035241388</c:v>
                </c:pt>
                <c:pt idx="40">
                  <c:v>107.65233770915889</c:v>
                </c:pt>
                <c:pt idx="41">
                  <c:v>110.49789190058846</c:v>
                </c:pt>
                <c:pt idx="42">
                  <c:v>113.34095652519632</c:v>
                </c:pt>
                <c:pt idx="43">
                  <c:v>116.1813885417637</c:v>
                </c:pt>
                <c:pt idx="44">
                  <c:v>119.01904501819629</c:v>
                </c:pt>
                <c:pt idx="45">
                  <c:v>121.853783161986</c:v>
                </c:pt>
                <c:pt idx="46">
                  <c:v>124.68546035071934</c:v>
                </c:pt>
                <c:pt idx="47">
                  <c:v>127.51393416261649</c:v>
                </c:pt>
                <c:pt idx="48">
                  <c:v>130.33906240708521</c:v>
                </c:pt>
                <c:pt idx="49">
                  <c:v>133.16070315527381</c:v>
                </c:pt>
                <c:pt idx="50">
                  <c:v>135.97871477060784</c:v>
                </c:pt>
                <c:pt idx="51">
                  <c:v>138.7929559392953</c:v>
                </c:pt>
                <c:pt idx="52">
                  <c:v>141.60328570078485</c:v>
                </c:pt>
                <c:pt idx="53">
                  <c:v>144.40956347816234</c:v>
                </c:pt>
                <c:pt idx="54">
                  <c:v>147.21164910847045</c:v>
                </c:pt>
                <c:pt idx="55">
                  <c:v>150.00940287293696</c:v>
                </c:pt>
                <c:pt idx="56">
                  <c:v>152.8026855270968</c:v>
                </c:pt>
                <c:pt idx="57">
                  <c:v>155.59135833079313</c:v>
                </c:pt>
                <c:pt idx="58">
                  <c:v>158.37528307804359</c:v>
                </c:pt>
                <c:pt idx="59">
                  <c:v>161.1543221267568</c:v>
                </c:pt>
                <c:pt idx="60">
                  <c:v>163.92833842828526</c:v>
                </c:pt>
                <c:pt idx="61">
                  <c:v>166.69719555680072</c:v>
                </c:pt>
                <c:pt idx="62">
                  <c:v>169.46075773847784</c:v>
                </c:pt>
                <c:pt idx="63">
                  <c:v>172.2188898804726</c:v>
                </c:pt>
                <c:pt idx="64">
                  <c:v>174.9714575996818</c:v>
                </c:pt>
                <c:pt idx="65">
                  <c:v>177.71832725127018</c:v>
                </c:pt>
                <c:pt idx="66">
                  <c:v>180.45936595695218</c:v>
                </c:pt>
                <c:pt idx="67">
                  <c:v>183.19444163301466</c:v>
                </c:pt>
                <c:pt idx="68">
                  <c:v>185.92342301806849</c:v>
                </c:pt>
                <c:pt idx="69">
                  <c:v>188.64617970051555</c:v>
                </c:pt>
                <c:pt idx="70">
                  <c:v>191.36258214571922</c:v>
                </c:pt>
                <c:pt idx="71">
                  <c:v>194.07250172286555</c:v>
                </c:pt>
                <c:pt idx="72">
                  <c:v>196.77581073150373</c:v>
                </c:pt>
                <c:pt idx="73">
                  <c:v>199.47238242775305</c:v>
                </c:pt>
                <c:pt idx="74">
                  <c:v>202.16209105016577</c:v>
                </c:pt>
                <c:pt idx="75">
                  <c:v>204.84481184523378</c:v>
                </c:pt>
                <c:pt idx="76">
                  <c:v>207.5204210925281</c:v>
                </c:pt>
                <c:pt idx="77">
                  <c:v>210.1887961294606</c:v>
                </c:pt>
                <c:pt idx="78">
                  <c:v>212.84981537565707</c:v>
                </c:pt>
                <c:pt idx="79">
                  <c:v>215.50335835693141</c:v>
                </c:pt>
                <c:pt idx="80">
                  <c:v>218.14930572885069</c:v>
                </c:pt>
                <c:pt idx="81">
                  <c:v>220.7855166735788</c:v>
                </c:pt>
                <c:pt idx="82">
                  <c:v>223.40984754383436</c:v>
                </c:pt>
                <c:pt idx="83">
                  <c:v>226.02218122608915</c:v>
                </c:pt>
                <c:pt idx="84">
                  <c:v>228.62240247460568</c:v>
                </c:pt>
                <c:pt idx="85">
                  <c:v>231.21039793031397</c:v>
                </c:pt>
                <c:pt idx="86">
                  <c:v>233.78605613892444</c:v>
                </c:pt>
                <c:pt idx="87">
                  <c:v>236.34926756827358</c:v>
                </c:pt>
                <c:pt idx="88">
                  <c:v>238.89992462489747</c:v>
                </c:pt>
                <c:pt idx="89">
                  <c:v>241.43792166982914</c:v>
                </c:pt>
                <c:pt idx="90">
                  <c:v>243.96315503361754</c:v>
                </c:pt>
                <c:pt idx="91">
                  <c:v>246.47462147362387</c:v>
                </c:pt>
                <c:pt idx="92">
                  <c:v>248.97131851358449</c:v>
                </c:pt>
                <c:pt idx="93">
                  <c:v>251.45314899950844</c:v>
                </c:pt>
                <c:pt idx="94">
                  <c:v>253.92001809523816</c:v>
                </c:pt>
                <c:pt idx="95">
                  <c:v>256.37183329110201</c:v>
                </c:pt>
                <c:pt idx="96">
                  <c:v>258.80850441164733</c:v>
                </c:pt>
                <c:pt idx="97">
                  <c:v>261.22994362245771</c:v>
                </c:pt>
                <c:pt idx="98">
                  <c:v>263.63606543605846</c:v>
                </c:pt>
                <c:pt idx="99">
                  <c:v>266.02678671691513</c:v>
                </c:pt>
                <c:pt idx="100">
                  <c:v>268.4020266855303</c:v>
                </c:pt>
                <c:pt idx="101">
                  <c:v>270.76156144533917</c:v>
                </c:pt>
                <c:pt idx="102">
                  <c:v>273.10516935499845</c:v>
                </c:pt>
                <c:pt idx="103">
                  <c:v>275.432776983108</c:v>
                </c:pt>
                <c:pt idx="104">
                  <c:v>277.7443133083986</c:v>
                </c:pt>
                <c:pt idx="105">
                  <c:v>280.03970971887134</c:v>
                </c:pt>
                <c:pt idx="106">
                  <c:v>282.31890001005996</c:v>
                </c:pt>
                <c:pt idx="107">
                  <c:v>284.58182038242438</c:v>
                </c:pt>
                <c:pt idx="108">
                  <c:v>286.8284094378871</c:v>
                </c:pt>
                <c:pt idx="109">
                  <c:v>289.05860817552184</c:v>
                </c:pt>
                <c:pt idx="110">
                  <c:v>291.27235998640589</c:v>
                </c:pt>
                <c:pt idx="111">
                  <c:v>293.47130031628762</c:v>
                </c:pt>
                <c:pt idx="112">
                  <c:v>295.65706718498279</c:v>
                </c:pt>
                <c:pt idx="113">
                  <c:v>297.8296060468478</c:v>
                </c:pt>
                <c:pt idx="114">
                  <c:v>299.98886422238292</c:v>
                </c:pt>
                <c:pt idx="115">
                  <c:v>302.13479089596285</c:v>
                </c:pt>
                <c:pt idx="116">
                  <c:v>304.26733711297697</c:v>
                </c:pt>
                <c:pt idx="117">
                  <c:v>306.38645577638454</c:v>
                </c:pt>
                <c:pt idx="118">
                  <c:v>308.49210164269357</c:v>
                </c:pt>
                <c:pt idx="119">
                  <c:v>310.58423131737032</c:v>
                </c:pt>
                <c:pt idx="120">
                  <c:v>312.66280324968795</c:v>
                </c:pt>
                <c:pt idx="121">
                  <c:v>314.72495055686733</c:v>
                </c:pt>
                <c:pt idx="122">
                  <c:v>316.76780940985725</c:v>
                </c:pt>
                <c:pt idx="123">
                  <c:v>318.79135531654595</c:v>
                </c:pt>
                <c:pt idx="124">
                  <c:v>320.79556640644421</c:v>
                </c:pt>
                <c:pt idx="125">
                  <c:v>322.78042340897679</c:v>
                </c:pt>
                <c:pt idx="126">
                  <c:v>324.74590963103759</c:v>
                </c:pt>
                <c:pt idx="127">
                  <c:v>326.69201093382878</c:v>
                </c:pt>
                <c:pt idx="128">
                  <c:v>328.61871570900877</c:v>
                </c:pt>
                <c:pt idx="129">
                  <c:v>330.52601485416881</c:v>
                </c:pt>
                <c:pt idx="130">
                  <c:v>332.41390174766269</c:v>
                </c:pt>
                <c:pt idx="131">
                  <c:v>334.28162560424482</c:v>
                </c:pt>
                <c:pt idx="132">
                  <c:v>336.1284388745936</c:v>
                </c:pt>
                <c:pt idx="133">
                  <c:v>337.95434619536803</c:v>
                </c:pt>
                <c:pt idx="134">
                  <c:v>339.7593547849529</c:v>
                </c:pt>
                <c:pt idx="135">
                  <c:v>341.54347441067046</c:v>
                </c:pt>
                <c:pt idx="136">
                  <c:v>343.30671735544138</c:v>
                </c:pt>
                <c:pt idx="137">
                  <c:v>345.04909838392081</c:v>
                </c:pt>
                <c:pt idx="138">
                  <c:v>346.77063470813687</c:v>
                </c:pt>
                <c:pt idx="139">
                  <c:v>348.47134595265834</c:v>
                </c:pt>
                <c:pt idx="140">
                  <c:v>350.15125411931717</c:v>
                </c:pt>
                <c:pt idx="141">
                  <c:v>351.80138003957171</c:v>
                </c:pt>
                <c:pt idx="142">
                  <c:v>353.41276268396172</c:v>
                </c:pt>
                <c:pt idx="143">
                  <c:v>354.98549038775855</c:v>
                </c:pt>
                <c:pt idx="144">
                  <c:v>356.51965643189607</c:v>
                </c:pt>
                <c:pt idx="145">
                  <c:v>358.01535892125213</c:v>
                </c:pt>
                <c:pt idx="146">
                  <c:v>359.47270066243948</c:v>
                </c:pt>
                <c:pt idx="147">
                  <c:v>360.89178904121263</c:v>
                </c:pt>
                <c:pt idx="148">
                  <c:v>362.2727358995914</c:v>
                </c:pt>
                <c:pt idx="149">
                  <c:v>363.61565741280424</c:v>
                </c:pt>
                <c:pt idx="150">
                  <c:v>364.92067396614812</c:v>
                </c:pt>
                <c:pt idx="151">
                  <c:v>366.18791003186226</c:v>
                </c:pt>
                <c:pt idx="152">
                  <c:v>367.41749404610812</c:v>
                </c:pt>
                <c:pt idx="153">
                  <c:v>368.60955828614766</c:v>
                </c:pt>
                <c:pt idx="154">
                  <c:v>369.7642387478075</c:v>
                </c:pt>
                <c:pt idx="155">
                  <c:v>370.88167502331549</c:v>
                </c:pt>
                <c:pt idx="156">
                  <c:v>371.91887154316936</c:v>
                </c:pt>
                <c:pt idx="157">
                  <c:v>372.83298121538536</c:v>
                </c:pt>
                <c:pt idx="158">
                  <c:v>373.62456150857764</c:v>
                </c:pt>
                <c:pt idx="159">
                  <c:v>374.29419442737543</c:v>
                </c:pt>
                <c:pt idx="160">
                  <c:v>374.8424852910486</c:v>
                </c:pt>
                <c:pt idx="161">
                  <c:v>375.21505748240043</c:v>
                </c:pt>
                <c:pt idx="162">
                  <c:v>375.35783204050745</c:v>
                </c:pt>
                <c:pt idx="163">
                  <c:v>375.2774028197752</c:v>
                </c:pt>
                <c:pt idx="164">
                  <c:v>374.980400770519</c:v>
                </c:pt>
                <c:pt idx="165">
                  <c:v>374.52084187004596</c:v>
                </c:pt>
                <c:pt idx="166">
                  <c:v>373.95244310987954</c:v>
                </c:pt>
                <c:pt idx="167">
                  <c:v>373.2359257549968</c:v>
                </c:pt>
                <c:pt idx="168">
                  <c:v>372.36125757774266</c:v>
                </c:pt>
                <c:pt idx="169">
                  <c:v>371.24692064639748</c:v>
                </c:pt>
                <c:pt idx="170">
                  <c:v>369.86999508862698</c:v>
                </c:pt>
                <c:pt idx="171">
                  <c:v>368.41153874318161</c:v>
                </c:pt>
                <c:pt idx="172">
                  <c:v>366.96429417381603</c:v>
                </c:pt>
                <c:pt idx="173">
                  <c:v>365.52812732379545</c:v>
                </c:pt>
                <c:pt idx="174">
                  <c:v>364.10290628027485</c:v>
                </c:pt>
                <c:pt idx="175">
                  <c:v>362.68850123141516</c:v>
                </c:pt>
                <c:pt idx="176">
                  <c:v>361.28478442452666</c:v>
                </c:pt>
                <c:pt idx="177">
                  <c:v>359.89163012521237</c:v>
                </c:pt>
                <c:pt idx="178">
                  <c:v>358.50891457748418</c:v>
                </c:pt>
                <c:pt idx="179">
                  <c:v>357.13651596482271</c:v>
                </c:pt>
                <c:pt idx="180">
                  <c:v>355.77431437215705</c:v>
                </c:pt>
                <c:pt idx="181">
                  <c:v>354.42219174873804</c:v>
                </c:pt>
                <c:pt idx="182">
                  <c:v>353.08003187188018</c:v>
                </c:pt>
                <c:pt idx="183">
                  <c:v>351.74772031154993</c:v>
                </c:pt>
                <c:pt idx="184">
                  <c:v>350.42514439577565</c:v>
                </c:pt>
                <c:pt idx="185">
                  <c:v>349.11219317685851</c:v>
                </c:pt>
                <c:pt idx="186">
                  <c:v>347.80875739836188</c:v>
                </c:pt>
                <c:pt idx="187">
                  <c:v>346.51472946285833</c:v>
                </c:pt>
                <c:pt idx="188">
                  <c:v>345.2300034004146</c:v>
                </c:pt>
                <c:pt idx="189">
                  <c:v>343.9544748377939</c:v>
                </c:pt>
                <c:pt idx="190">
                  <c:v>342.68804096835783</c:v>
                </c:pt>
                <c:pt idx="191">
                  <c:v>341.43060052264786</c:v>
                </c:pt>
                <c:pt idx="192">
                  <c:v>340.18205373963002</c:v>
                </c:pt>
                <c:pt idx="193">
                  <c:v>338.94230233858394</c:v>
                </c:pt>
                <c:pt idx="194">
                  <c:v>337.71124949162083</c:v>
                </c:pt>
                <c:pt idx="195">
                  <c:v>336.48879979681277</c:v>
                </c:pt>
                <c:pt idx="196">
                  <c:v>335.27485925191837</c:v>
                </c:pt>
                <c:pt idx="197">
                  <c:v>334.06933522868877</c:v>
                </c:pt>
                <c:pt idx="198">
                  <c:v>332.87213644773971</c:v>
                </c:pt>
                <c:pt idx="199">
                  <c:v>331.68317295397389</c:v>
                </c:pt>
                <c:pt idx="200">
                  <c:v>330.50235609254162</c:v>
                </c:pt>
                <c:pt idx="201">
                  <c:v>318.7748290013011</c:v>
                </c:pt>
                <c:pt idx="202">
                  <c:v>307.82966940347626</c:v>
                </c:pt>
                <c:pt idx="203">
                  <c:v>297.58693511819718</c:v>
                </c:pt>
                <c:pt idx="204">
                  <c:v>287.97734918801513</c:v>
                </c:pt>
                <c:pt idx="205">
                  <c:v>278.94056325729656</c:v>
                </c:pt>
                <c:pt idx="206">
                  <c:v>270.42375171212871</c:v>
                </c:pt>
                <c:pt idx="207">
                  <c:v>262.38046498911808</c:v>
                </c:pt>
                <c:pt idx="208">
                  <c:v>254.76968770796279</c:v>
                </c:pt>
                <c:pt idx="209">
                  <c:v>247.55505997736421</c:v>
                </c:pt>
                <c:pt idx="210">
                  <c:v>240.70422966658182</c:v>
                </c:pt>
                <c:pt idx="211">
                  <c:v>234.18831052816594</c:v>
                </c:pt>
                <c:pt idx="212">
                  <c:v>227.98142643489359</c:v>
                </c:pt>
                <c:pt idx="213">
                  <c:v>222.06032610592516</c:v>
                </c:pt>
                <c:pt idx="214">
                  <c:v>216.40405586700749</c:v>
                </c:pt>
                <c:pt idx="215">
                  <c:v>210.99368045168549</c:v>
                </c:pt>
                <c:pt idx="216">
                  <c:v>205.81204377668288</c:v>
                </c:pt>
                <c:pt idx="217">
                  <c:v>200.84356314174696</c:v>
                </c:pt>
                <c:pt idx="218">
                  <c:v>196.07405150685867</c:v>
                </c:pt>
                <c:pt idx="219">
                  <c:v>191.49056345877742</c:v>
                </c:pt>
                <c:pt idx="220">
                  <c:v>187.0812612481445</c:v>
                </c:pt>
                <c:pt idx="221">
                  <c:v>182.83529789875135</c:v>
                </c:pt>
                <c:pt idx="222">
                  <c:v>178.74271489349633</c:v>
                </c:pt>
                <c:pt idx="223">
                  <c:v>174.79435235127167</c:v>
                </c:pt>
                <c:pt idx="224">
                  <c:v>170.98176994438339</c:v>
                </c:pt>
                <c:pt idx="225">
                  <c:v>167.29717708184492</c:v>
                </c:pt>
                <c:pt idx="226">
                  <c:v>163.73337111157457</c:v>
                </c:pt>
                <c:pt idx="227">
                  <c:v>160.28368248331509</c:v>
                </c:pt>
                <c:pt idx="228">
                  <c:v>156.94192597124493</c:v>
                </c:pt>
                <c:pt idx="229">
                  <c:v>153.70235718655886</c:v>
                </c:pt>
                <c:pt idx="230">
                  <c:v>150.55963372041103</c:v>
                </c:pt>
                <c:pt idx="231">
                  <c:v>147.50878035027461</c:v>
                </c:pt>
                <c:pt idx="232">
                  <c:v>144.54515782101041</c:v>
                </c:pt>
                <c:pt idx="233">
                  <c:v>141.66443477820559</c:v>
                </c:pt>
                <c:pt idx="234">
                  <c:v>138.86256248765088</c:v>
                </c:pt>
                <c:pt idx="235">
                  <c:v>136.13575202280913</c:v>
                </c:pt>
                <c:pt idx="236">
                  <c:v>133.48045364313845</c:v>
                </c:pt>
                <c:pt idx="237">
                  <c:v>130.89333812127867</c:v>
                </c:pt>
                <c:pt idx="238">
                  <c:v>128.37127980731327</c:v>
                </c:pt>
                <c:pt idx="239">
                  <c:v>125.91134124433776</c:v>
                </c:pt>
                <c:pt idx="240">
                  <c:v>123.51075917204108</c:v>
                </c:pt>
                <c:pt idx="241">
                  <c:v>121.16693177446335</c:v>
                </c:pt>
                <c:pt idx="242">
                  <c:v>118.87740704498123</c:v>
                </c:pt>
                <c:pt idx="243">
                  <c:v>116.63987215625929</c:v>
                </c:pt>
                <c:pt idx="244">
                  <c:v>114.45214373571177</c:v>
                </c:pt>
                <c:pt idx="245">
                  <c:v>112.31215895820485</c:v>
                </c:pt>
                <c:pt idx="246">
                  <c:v>110.21796737752409</c:v>
                </c:pt>
                <c:pt idx="247">
                  <c:v>108.1677234267235</c:v>
                </c:pt>
                <c:pt idx="248">
                  <c:v>106.15967952502514</c:v>
                </c:pt>
                <c:pt idx="249">
                  <c:v>104.1921797355912</c:v>
                </c:pt>
                <c:pt idx="250">
                  <c:v>102.26365392436095</c:v>
                </c:pt>
                <c:pt idx="251">
                  <c:v>100.37261237533585</c:v>
                </c:pt>
                <c:pt idx="252">
                  <c:v>98.517640822294979</c:v>
                </c:pt>
                <c:pt idx="253">
                  <c:v>96.697395861005006</c:v>
                </c:pt>
                <c:pt idx="254">
                  <c:v>94.910600709617682</c:v>
                </c:pt>
                <c:pt idx="255">
                  <c:v>93.156041288183488</c:v>
                </c:pt>
                <c:pt idx="256">
                  <c:v>91.432562591096286</c:v>
                </c:pt>
                <c:pt idx="257">
                  <c:v>89.739065328867653</c:v>
                </c:pt>
                <c:pt idx="258">
                  <c:v>88.074502817944818</c:v>
                </c:pt>
                <c:pt idx="259">
                  <c:v>86.437878099367197</c:v>
                </c:pt>
                <c:pt idx="260">
                  <c:v>84.8282412689301</c:v>
                </c:pt>
                <c:pt idx="261">
                  <c:v>83.244687003216157</c:v>
                </c:pt>
                <c:pt idx="262">
                  <c:v>81.686352267386781</c:v>
                </c:pt>
                <c:pt idx="263">
                  <c:v>80.152414192017602</c:v>
                </c:pt>
                <c:pt idx="264">
                  <c:v>78.642088107528863</c:v>
                </c:pt>
                <c:pt idx="265">
                  <c:v>77.154625725921719</c:v>
                </c:pt>
                <c:pt idx="266">
                  <c:v>75.689313460596168</c:v>
                </c:pt>
                <c:pt idx="267">
                  <c:v>74.245470876009023</c:v>
                </c:pt>
                <c:pt idx="268">
                  <c:v>72.822449259842429</c:v>
                </c:pt>
                <c:pt idx="269">
                  <c:v>71.419630311204244</c:v>
                </c:pt>
                <c:pt idx="270">
                  <c:v>70.036424939181501</c:v>
                </c:pt>
                <c:pt idx="271">
                  <c:v>68.672272166825493</c:v>
                </c:pt>
                <c:pt idx="272">
                  <c:v>67.326638136369269</c:v>
                </c:pt>
                <c:pt idx="273">
                  <c:v>65.999015212175095</c:v>
                </c:pt>
                <c:pt idx="274">
                  <c:v>64.688921178586227</c:v>
                </c:pt>
                <c:pt idx="275">
                  <c:v>63.395898530522778</c:v>
                </c:pt>
                <c:pt idx="276">
                  <c:v>62.119513855321991</c:v>
                </c:pt>
                <c:pt idx="277">
                  <c:v>60.859357304986808</c:v>
                </c:pt>
                <c:pt idx="278">
                  <c:v>59.615042158679429</c:v>
                </c:pt>
                <c:pt idx="279">
                  <c:v>58.38620447598683</c:v>
                </c:pt>
                <c:pt idx="280">
                  <c:v>57.172502842200103</c:v>
                </c:pt>
                <c:pt idx="281">
                  <c:v>55.973618207596779</c:v>
                </c:pt>
                <c:pt idx="282">
                  <c:v>54.789253823502811</c:v>
                </c:pt>
                <c:pt idx="283">
                  <c:v>53.61913527874767</c:v>
                </c:pt>
                <c:pt idx="284">
                  <c:v>52.463010641019331</c:v>
                </c:pt>
                <c:pt idx="285">
                  <c:v>51.320650708585617</c:v>
                </c:pt>
                <c:pt idx="286">
                  <c:v>50.191849378882125</c:v>
                </c:pt>
                <c:pt idx="287">
                  <c:v>49.076424141583651</c:v>
                </c:pt>
                <c:pt idx="288">
                  <c:v>47.974216704982837</c:v>
                </c:pt>
                <c:pt idx="289">
                  <c:v>46.885093765803461</c:v>
                </c:pt>
                <c:pt idx="290">
                  <c:v>45.808947933980505</c:v>
                </c:pt>
                <c:pt idx="291">
                  <c:v>44.745698825445665</c:v>
                </c:pt>
                <c:pt idx="292">
                  <c:v>43.695294337562231</c:v>
                </c:pt>
                <c:pt idx="293">
                  <c:v>42.657712123546141</c:v>
                </c:pt>
                <c:pt idx="294">
                  <c:v>41.632961283969863</c:v>
                </c:pt>
                <c:pt idx="295">
                  <c:v>40.621084295238809</c:v>
                </c:pt>
                <c:pt idx="296">
                  <c:v>39.62215919670178</c:v>
                </c:pt>
                <c:pt idx="297">
                  <c:v>38.636302059729388</c:v>
                </c:pt>
                <c:pt idx="298">
                  <c:v>37.663669763551312</c:v>
                </c:pt>
                <c:pt idx="299">
                  <c:v>36.704463103725445</c:v>
                </c:pt>
                <c:pt idx="300">
                  <c:v>35.758930259594742</c:v>
                </c:pt>
                <c:pt idx="301">
                  <c:v>34.827370646669266</c:v>
                </c:pt>
                <c:pt idx="302">
                  <c:v>33.910139178143361</c:v>
                </c:pt>
                <c:pt idx="303">
                  <c:v>33.007650956182765</c:v>
                </c:pt>
                <c:pt idx="304">
                  <c:v>32.120386407490237</c:v>
                </c:pt>
                <c:pt idx="305">
                  <c:v>31.248896868074166</c:v>
                </c:pt>
                <c:pt idx="306">
                  <c:v>30.39381060795936</c:v>
                </c:pt>
                <c:pt idx="307">
                  <c:v>29.55583926636918</c:v>
                </c:pt>
                <c:pt idx="308">
                  <c:v>28.735784639958087</c:v>
                </c:pt>
                <c:pt idx="309">
                  <c:v>27.934545728968889</c:v>
                </c:pt>
                <c:pt idx="310">
                  <c:v>27.153125896478748</c:v>
                </c:pt>
                <c:pt idx="311">
                  <c:v>26.392639931825311</c:v>
                </c:pt>
                <c:pt idx="312">
                  <c:v>25.654320728674211</c:v>
                </c:pt>
                <c:pt idx="313">
                  <c:v>24.939525189421349</c:v>
                </c:pt>
                <c:pt idx="314">
                  <c:v>24.249738850462727</c:v>
                </c:pt>
                <c:pt idx="315">
                  <c:v>23.586578589410657</c:v>
                </c:pt>
                <c:pt idx="316">
                  <c:v>22.951792631430518</c:v>
                </c:pt>
                <c:pt idx="317">
                  <c:v>22.347256928791779</c:v>
                </c:pt>
                <c:pt idx="318">
                  <c:v>21.774966863991235</c:v>
                </c:pt>
                <c:pt idx="319">
                  <c:v>21.237023149657812</c:v>
                </c:pt>
                <c:pt idx="320">
                  <c:v>20.735610804248573</c:v>
                </c:pt>
                <c:pt idx="321">
                  <c:v>20.272970214957382</c:v>
                </c:pt>
                <c:pt idx="322">
                  <c:v>19.851359603911394</c:v>
                </c:pt>
                <c:pt idx="323">
                  <c:v>19.473008728249329</c:v>
                </c:pt>
                <c:pt idx="324">
                  <c:v>19.140064383968014</c:v>
                </c:pt>
                <c:pt idx="325">
                  <c:v>18.85452922213825</c:v>
                </c:pt>
                <c:pt idx="326">
                  <c:v>18.618196443041171</c:v>
                </c:pt>
                <c:pt idx="327">
                  <c:v>18.432583965890135</c:v>
                </c:pt>
                <c:pt idx="328">
                  <c:v>18.298872485937526</c:v>
                </c:pt>
                <c:pt idx="329">
                  <c:v>18.217852218417551</c:v>
                </c:pt>
                <c:pt idx="330">
                  <c:v>18.189882920423457</c:v>
                </c:pt>
                <c:pt idx="331">
                  <c:v>18.214870906548988</c:v>
                </c:pt>
                <c:pt idx="332">
                  <c:v>18.292265301881589</c:v>
                </c:pt>
                <c:pt idx="333">
                  <c:v>18.421073920670391</c:v>
                </c:pt>
                <c:pt idx="334">
                  <c:v>18.599897234085628</c:v>
                </c:pt>
                <c:pt idx="335">
                  <c:v>18.82697722820711</c:v>
                </c:pt>
                <c:pt idx="336">
                  <c:v>19.100256817215474</c:v>
                </c:pt>
                <c:pt idx="337">
                  <c:v>19.417444998975299</c:v>
                </c:pt>
                <c:pt idx="338">
                  <c:v>19.776083104798722</c:v>
                </c:pt>
                <c:pt idx="339">
                  <c:v>20.173608165964254</c:v>
                </c:pt>
                <c:pt idx="340">
                  <c:v>20.607410395687307</c:v>
                </c:pt>
                <c:pt idx="341">
                  <c:v>21.07488286043392</c:v>
                </c:pt>
                <c:pt idx="342">
                  <c:v>21.573462421275558</c:v>
                </c:pt>
                <c:pt idx="343">
                  <c:v>22.100661857009865</c:v>
                </c:pt>
                <c:pt idx="344">
                  <c:v>22.654093689137024</c:v>
                </c:pt>
                <c:pt idx="345">
                  <c:v>23.231486615316683</c:v>
                </c:pt>
                <c:pt idx="346">
                  <c:v>23.830695653512269</c:v>
                </c:pt>
                <c:pt idx="347">
                  <c:v>24.449707148129601</c:v>
                </c:pt>
                <c:pt idx="348">
                  <c:v>25.086639738011929</c:v>
                </c:pt>
                <c:pt idx="349">
                  <c:v>25.73974227434994</c:v>
                </c:pt>
                <c:pt idx="350">
                  <c:v>26.407389535720103</c:v>
                </c:pt>
                <c:pt idx="351">
                  <c:v>27.088076439682947</c:v>
                </c:pt>
                <c:pt idx="352">
                  <c:v>27.780411309727555</c:v>
                </c:pt>
                <c:pt idx="353">
                  <c:v>28.483108630661942</c:v>
                </c:pt>
                <c:pt idx="354">
                  <c:v>29.194981618199414</c:v>
                </c:pt>
                <c:pt idx="355">
                  <c:v>29.914934839959958</c:v>
                </c:pt>
                <c:pt idx="356">
                  <c:v>30.641957054168991</c:v>
                </c:pt>
                <c:pt idx="357">
                  <c:v>31.375114376905945</c:v>
                </c:pt>
                <c:pt idx="358">
                  <c:v>32.113543846437771</c:v>
                </c:pt>
                <c:pt idx="359">
                  <c:v>32.856447421597913</c:v>
                </c:pt>
                <c:pt idx="360">
                  <c:v>33.603086428181541</c:v>
                </c:pt>
                <c:pt idx="361">
                  <c:v>34.352776451052627</c:v>
                </c:pt>
                <c:pt idx="362">
                  <c:v>35.104882658537662</c:v>
                </c:pt>
                <c:pt idx="363">
                  <c:v>35.858815538446869</c:v>
                </c:pt>
                <c:pt idx="364">
                  <c:v>36.614027020709038</c:v>
                </c:pt>
                <c:pt idx="365">
                  <c:v>37.370006959345062</c:v>
                </c:pt>
                <c:pt idx="366">
                  <c:v>38.126279945732222</c:v>
                </c:pt>
                <c:pt idx="367">
                  <c:v>38.882402425369591</c:v>
                </c:pt>
                <c:pt idx="368">
                  <c:v>39.637960091301899</c:v>
                </c:pt>
                <c:pt idx="369">
                  <c:v>40.392565528742253</c:v>
                </c:pt>
                <c:pt idx="370">
                  <c:v>41.145856087071145</c:v>
                </c:pt>
                <c:pt idx="371">
                  <c:v>41.897491957148297</c:v>
                </c:pt>
                <c:pt idx="372">
                  <c:v>42.647154433665357</c:v>
                </c:pt>
                <c:pt idx="373">
                  <c:v>43.394544344027857</c:v>
                </c:pt>
                <c:pt idx="374">
                  <c:v>44.139380626944771</c:v>
                </c:pt>
                <c:pt idx="375">
                  <c:v>44.8813990454981</c:v>
                </c:pt>
                <c:pt idx="376">
                  <c:v>45.620351020949435</c:v>
                </c:pt>
                <c:pt idx="377">
                  <c:v>46.356002574909631</c:v>
                </c:pt>
                <c:pt idx="378">
                  <c:v>47.088133368751329</c:v>
                </c:pt>
                <c:pt idx="379">
                  <c:v>47.81653583028428</c:v>
                </c:pt>
                <c:pt idx="380">
                  <c:v>48.541014358746793</c:v>
                </c:pt>
                <c:pt idx="381">
                  <c:v>49.261384600099014</c:v>
                </c:pt>
                <c:pt idx="382">
                  <c:v>49.977472785442977</c:v>
                </c:pt>
                <c:pt idx="383">
                  <c:v>50.689115126147769</c:v>
                </c:pt>
                <c:pt idx="384">
                  <c:v>51.396157259933773</c:v>
                </c:pt>
                <c:pt idx="385">
                  <c:v>52.098453742774559</c:v>
                </c:pt>
                <c:pt idx="386">
                  <c:v>52.79586758201598</c:v>
                </c:pt>
                <c:pt idx="387">
                  <c:v>53.488269806595063</c:v>
                </c:pt>
                <c:pt idx="388">
                  <c:v>54.17553907067353</c:v>
                </c:pt>
                <c:pt idx="389">
                  <c:v>54.857561287386005</c:v>
                </c:pt>
                <c:pt idx="390">
                  <c:v>55.534229289747564</c:v>
                </c:pt>
                <c:pt idx="391">
                  <c:v>56.20544251607285</c:v>
                </c:pt>
                <c:pt idx="392">
                  <c:v>56.871106717533415</c:v>
                </c:pt>
                <c:pt idx="393">
                  <c:v>57.531133685725692</c:v>
                </c:pt>
                <c:pt idx="394">
                  <c:v>58.185440998340965</c:v>
                </c:pt>
                <c:pt idx="395">
                  <c:v>58.833951781225053</c:v>
                </c:pt>
                <c:pt idx="396">
                  <c:v>59.476594485290427</c:v>
                </c:pt>
                <c:pt idx="397">
                  <c:v>60.113302676900808</c:v>
                </c:pt>
                <c:pt idx="398">
                  <c:v>60.74401484048829</c:v>
                </c:pt>
                <c:pt idx="399">
                  <c:v>61.36867419228922</c:v>
                </c:pt>
                <c:pt idx="400">
                  <c:v>61.987228504197482</c:v>
                </c:pt>
                <c:pt idx="401">
                  <c:v>62.599629936835136</c:v>
                </c:pt>
                <c:pt idx="402">
                  <c:v>63.205834881031009</c:v>
                </c:pt>
                <c:pt idx="403">
                  <c:v>63.805803806978908</c:v>
                </c:pt>
                <c:pt idx="404">
                  <c:v>64.39950112042078</c:v>
                </c:pt>
                <c:pt idx="405">
                  <c:v>64.986895025265</c:v>
                </c:pt>
                <c:pt idx="406">
                  <c:v>65.567957392109918</c:v>
                </c:pt>
                <c:pt idx="407">
                  <c:v>66.142663632194754</c:v>
                </c:pt>
                <c:pt idx="408">
                  <c:v>66.710992576348616</c:v>
                </c:pt>
                <c:pt idx="409">
                  <c:v>67.272926358550677</c:v>
                </c:pt>
                <c:pt idx="410">
                  <c:v>67.828450303753584</c:v>
                </c:pt>
                <c:pt idx="411">
                  <c:v>68.377552819656515</c:v>
                </c:pt>
                <c:pt idx="412">
                  <c:v>68.92022529214627</c:v>
                </c:pt>
                <c:pt idx="413">
                  <c:v>69.456461984151986</c:v>
                </c:pt>
                <c:pt idx="414">
                  <c:v>69.986259937685787</c:v>
                </c:pt>
                <c:pt idx="415">
                  <c:v>70.509618878863051</c:v>
                </c:pt>
                <c:pt idx="416">
                  <c:v>71.026541125717884</c:v>
                </c:pt>
                <c:pt idx="417">
                  <c:v>71.537031498647039</c:v>
                </c:pt>
                <c:pt idx="418">
                  <c:v>72.041097233332593</c:v>
                </c:pt>
                <c:pt idx="419">
                  <c:v>72.538747896008857</c:v>
                </c:pt>
                <c:pt idx="420">
                  <c:v>73.029995300951938</c:v>
                </c:pt>
                <c:pt idx="421">
                  <c:v>73.514853430083122</c:v>
                </c:pt>
                <c:pt idx="422">
                  <c:v>73.993338354588019</c:v>
                </c:pt>
                <c:pt idx="423">
                  <c:v>74.465468158462812</c:v>
                </c:pt>
                <c:pt idx="424">
                  <c:v>74.931262863908344</c:v>
                </c:pt>
                <c:pt idx="425">
                  <c:v>75.39074435850037</c:v>
                </c:pt>
                <c:pt idx="426">
                  <c:v>75.843936324071095</c:v>
                </c:pt>
                <c:pt idx="427">
                  <c:v>76.290864167244379</c:v>
                </c:pt>
                <c:pt idx="428">
                  <c:v>76.731554951571127</c:v>
                </c:pt>
                <c:pt idx="429">
                  <c:v>77.166037331218263</c:v>
                </c:pt>
                <c:pt idx="430">
                  <c:v>77.594341486167409</c:v>
                </c:pt>
                <c:pt idx="431">
                  <c:v>78.01649905888469</c:v>
                </c:pt>
                <c:pt idx="432">
                  <c:v>78.432543092426016</c:v>
                </c:pt>
                <c:pt idx="433">
                  <c:v>78.842507969945359</c:v>
                </c:pt>
                <c:pt idx="434">
                  <c:v>79.246429355576495</c:v>
                </c:pt>
                <c:pt idx="435">
                  <c:v>79.644344136661076</c:v>
                </c:pt>
                <c:pt idx="436">
                  <c:v>80.036290367297909</c:v>
                </c:pt>
                <c:pt idx="437">
                  <c:v>80.422307213190294</c:v>
                </c:pt>
                <c:pt idx="438">
                  <c:v>80.80243489777007</c:v>
                </c:pt>
                <c:pt idx="439">
                  <c:v>81.17671464957786</c:v>
                </c:pt>
                <c:pt idx="440">
                  <c:v>81.545188650881144</c:v>
                </c:pt>
                <c:pt idx="441">
                  <c:v>81.907899987511811</c:v>
                </c:pt>
                <c:pt idx="442">
                  <c:v>82.264892599906688</c:v>
                </c:pt>
                <c:pt idx="443">
                  <c:v>82.616211235334376</c:v>
                </c:pt>
                <c:pt idx="444">
                  <c:v>82.961901401293289</c:v>
                </c:pt>
                <c:pt idx="445">
                  <c:v>83.302009320065423</c:v>
                </c:pt>
                <c:pt idx="446">
                  <c:v>83.636581884411385</c:v>
                </c:pt>
                <c:pt idx="447">
                  <c:v>83.965666614392532</c:v>
                </c:pt>
                <c:pt idx="448">
                  <c:v>84.289311615305735</c:v>
                </c:pt>
                <c:pt idx="449">
                  <c:v>84.607565536717374</c:v>
                </c:pt>
                <c:pt idx="450">
                  <c:v>84.920477532582538</c:v>
                </c:pt>
                <c:pt idx="451">
                  <c:v>85.228097222435849</c:v>
                </c:pt>
                <c:pt idx="452">
                  <c:v>85.530474653640411</c:v>
                </c:pt>
                <c:pt idx="453">
                  <c:v>85.827660264681171</c:v>
                </c:pt>
                <c:pt idx="454">
                  <c:v>86.119704849489068</c:v>
                </c:pt>
                <c:pt idx="455">
                  <c:v>86.40665952278259</c:v>
                </c:pt>
                <c:pt idx="456">
                  <c:v>86.688575686412463</c:v>
                </c:pt>
                <c:pt idx="457">
                  <c:v>86.965504996696325</c:v>
                </c:pt>
                <c:pt idx="458">
                  <c:v>87.237499332728831</c:v>
                </c:pt>
                <c:pt idx="459">
                  <c:v>87.504610765653823</c:v>
                </c:pt>
                <c:pt idx="460">
                  <c:v>87.766891528883832</c:v>
                </c:pt>
                <c:pt idx="461">
                  <c:v>88.02439398925317</c:v>
                </c:pt>
                <c:pt idx="462">
                  <c:v>88.277170619089958</c:v>
                </c:pt>
                <c:pt idx="463">
                  <c:v>88.525273969192838</c:v>
                </c:pt>
                <c:pt idx="464">
                  <c:v>88.768756642697653</c:v>
                </c:pt>
                <c:pt idx="465">
                  <c:v>89.007671269819568</c:v>
                </c:pt>
                <c:pt idx="466">
                  <c:v>89.242070483455734</c:v>
                </c:pt>
                <c:pt idx="467">
                  <c:v>89.472006895633754</c:v>
                </c:pt>
                <c:pt idx="468">
                  <c:v>89.697533074790982</c:v>
                </c:pt>
                <c:pt idx="469">
                  <c:v>89.918701523869672</c:v>
                </c:pt>
                <c:pt idx="470">
                  <c:v>90.135564659212818</c:v>
                </c:pt>
                <c:pt idx="471">
                  <c:v>90.348174790245693</c:v>
                </c:pt>
                <c:pt idx="472">
                  <c:v>90.556584099927932</c:v>
                </c:pt>
                <c:pt idx="473">
                  <c:v>90.760844625960786</c:v>
                </c:pt>
                <c:pt idx="474">
                  <c:v>90.961008242734664</c:v>
                </c:pt>
                <c:pt idx="475">
                  <c:v>91.15712664400138</c:v>
                </c:pt>
                <c:pt idx="476">
                  <c:v>91.349251326256294</c:v>
                </c:pt>
                <c:pt idx="477">
                  <c:v>91.53743357281482</c:v>
                </c:pt>
                <c:pt idx="478">
                  <c:v>91.721724438568359</c:v>
                </c:pt>
                <c:pt idx="479">
                  <c:v>91.902174735404472</c:v>
                </c:pt>
                <c:pt idx="480">
                  <c:v>92.078835018276266</c:v>
                </c:pt>
                <c:pt idx="481">
                  <c:v>92.25175557190596</c:v>
                </c:pt>
                <c:pt idx="482">
                  <c:v>92.420986398107715</c:v>
                </c:pt>
                <c:pt idx="483">
                  <c:v>92.586577203714825</c:v>
                </c:pt>
                <c:pt idx="484">
                  <c:v>92.748577389096752</c:v>
                </c:pt>
                <c:pt idx="485">
                  <c:v>92.907036037251046</c:v>
                </c:pt>
                <c:pt idx="486">
                  <c:v>93.062001903455922</c:v>
                </c:pt>
                <c:pt idx="487">
                  <c:v>93.213523405468806</c:v>
                </c:pt>
                <c:pt idx="488">
                  <c:v>93.361648614256822</c:v>
                </c:pt>
                <c:pt idx="489">
                  <c:v>93.506425245244998</c:v>
                </c:pt>
                <c:pt idx="490">
                  <c:v>93.647900650068166</c:v>
                </c:pt>
                <c:pt idx="491">
                  <c:v>93.786121808812695</c:v>
                </c:pt>
                <c:pt idx="492">
                  <c:v>93.921135322734543</c:v>
                </c:pt>
                <c:pt idx="493">
                  <c:v>94.052987407440028</c:v>
                </c:pt>
                <c:pt idx="494">
                  <c:v>94.181723886515925</c:v>
                </c:pt>
                <c:pt idx="495">
                  <c:v>94.30739018559585</c:v>
                </c:pt>
                <c:pt idx="496">
                  <c:v>94.430031326849942</c:v>
                </c:pt>
                <c:pt idx="497">
                  <c:v>94.549691923884993</c:v>
                </c:pt>
                <c:pt idx="498">
                  <c:v>94.666416177042677</c:v>
                </c:pt>
                <c:pt idx="499">
                  <c:v>94.780247869083027</c:v>
                </c:pt>
                <c:pt idx="500">
                  <c:v>94.891230361241568</c:v>
                </c:pt>
                <c:pt idx="501">
                  <c:v>94.999406589647748</c:v>
                </c:pt>
                <c:pt idx="502">
                  <c:v>95.104819062092901</c:v>
                </c:pt>
                <c:pt idx="503">
                  <c:v>95.207509855136379</c:v>
                </c:pt>
                <c:pt idx="504">
                  <c:v>95.307520611538351</c:v>
                </c:pt>
                <c:pt idx="505">
                  <c:v>95.404892538008255</c:v>
                </c:pt>
                <c:pt idx="506">
                  <c:v>95.499666403257748</c:v>
                </c:pt>
                <c:pt idx="507">
                  <c:v>95.591882536347825</c:v>
                </c:pt>
                <c:pt idx="508">
                  <c:v>95.681580825319259</c:v>
                </c:pt>
                <c:pt idx="509">
                  <c:v>95.768800716096294</c:v>
                </c:pt>
                <c:pt idx="510">
                  <c:v>95.853581211653506</c:v>
                </c:pt>
                <c:pt idx="511">
                  <c:v>95.935960871435967</c:v>
                </c:pt>
                <c:pt idx="512">
                  <c:v>96.015977811023134</c:v>
                </c:pt>
                <c:pt idx="513">
                  <c:v>96.093669702027015</c:v>
                </c:pt>
                <c:pt idx="514">
                  <c:v>96.169073772215398</c:v>
                </c:pt>
                <c:pt idx="515">
                  <c:v>96.242226805851445</c:v>
                </c:pt>
                <c:pt idx="516">
                  <c:v>96.313165144240415</c:v>
                </c:pt>
                <c:pt idx="517">
                  <c:v>96.381924686475401</c:v>
                </c:pt>
                <c:pt idx="518">
                  <c:v>96.44854089037355</c:v>
                </c:pt>
                <c:pt idx="519">
                  <c:v>96.513048773594747</c:v>
                </c:pt>
                <c:pt idx="520">
                  <c:v>96.575482914934568</c:v>
                </c:pt>
                <c:pt idx="521">
                  <c:v>96.635877455784339</c:v>
                </c:pt>
                <c:pt idx="522">
                  <c:v>96.694266101750159</c:v>
                </c:pt>
                <c:pt idx="523">
                  <c:v>96.750682124424088</c:v>
                </c:pt>
                <c:pt idx="524">
                  <c:v>96.805158363300052</c:v>
                </c:pt>
                <c:pt idx="525">
                  <c:v>96.857727227827795</c:v>
                </c:pt>
                <c:pt idx="526">
                  <c:v>96.908420699598011</c:v>
                </c:pt>
                <c:pt idx="527">
                  <c:v>96.957270334652151</c:v>
                </c:pt>
                <c:pt idx="528">
                  <c:v>97.004307265910555</c:v>
                </c:pt>
                <c:pt idx="529">
                  <c:v>97.049562205712974</c:v>
                </c:pt>
                <c:pt idx="530">
                  <c:v>97.093065448464984</c:v>
                </c:pt>
                <c:pt idx="531">
                  <c:v>97.134846873385186</c:v>
                </c:pt>
                <c:pt idx="532">
                  <c:v>97.174935947346967</c:v>
                </c:pt>
                <c:pt idx="533">
                  <c:v>97.213361727809684</c:v>
                </c:pt>
                <c:pt idx="534">
                  <c:v>97.250152865834067</c:v>
                </c:pt>
                <c:pt idx="535">
                  <c:v>97.285337609176366</c:v>
                </c:pt>
                <c:pt idx="536">
                  <c:v>97.318943805456797</c:v>
                </c:pt>
                <c:pt idx="537">
                  <c:v>97.350998905396935</c:v>
                </c:pt>
                <c:pt idx="538">
                  <c:v>97.381529966122059</c:v>
                </c:pt>
                <c:pt idx="539">
                  <c:v>97.41056365452333</c:v>
                </c:pt>
                <c:pt idx="540">
                  <c:v>97.438126250675936</c:v>
                </c:pt>
                <c:pt idx="541">
                  <c:v>97.464243651308919</c:v>
                </c:pt>
                <c:pt idx="542">
                  <c:v>97.488941373322533</c:v>
                </c:pt>
                <c:pt idx="543">
                  <c:v>97.512244557349135</c:v>
                </c:pt>
                <c:pt idx="544">
                  <c:v>97.534177971354524</c:v>
                </c:pt>
                <c:pt idx="545">
                  <c:v>97.554766014275017</c:v>
                </c:pt>
                <c:pt idx="546">
                  <c:v>97.574032719687807</c:v>
                </c:pt>
                <c:pt idx="547">
                  <c:v>97.592001759510595</c:v>
                </c:pt>
                <c:pt idx="548">
                  <c:v>97.60869644772751</c:v>
                </c:pt>
                <c:pt idx="549">
                  <c:v>97.624139744138148</c:v>
                </c:pt>
                <c:pt idx="550">
                  <c:v>97.638354258126796</c:v>
                </c:pt>
                <c:pt idx="551">
                  <c:v>97.651362252448862</c:v>
                </c:pt>
                <c:pt idx="552">
                  <c:v>97.663185647031739</c:v>
                </c:pt>
                <c:pt idx="553">
                  <c:v>97.673846022787572</c:v>
                </c:pt>
                <c:pt idx="554">
                  <c:v>97.683364625435331</c:v>
                </c:pt>
                <c:pt idx="555">
                  <c:v>97.691762369329595</c:v>
                </c:pt>
                <c:pt idx="556">
                  <c:v>97.69905984129386</c:v>
                </c:pt>
                <c:pt idx="557">
                  <c:v>97.705277304456203</c:v>
                </c:pt>
                <c:pt idx="558">
                  <c:v>97.710434702084811</c:v>
                </c:pt>
                <c:pt idx="559">
                  <c:v>97.714551661421666</c:v>
                </c:pt>
                <c:pt idx="560">
                  <c:v>97.717647497512345</c:v>
                </c:pt>
                <c:pt idx="561">
                  <c:v>97.719741217029778</c:v>
                </c:pt>
                <c:pt idx="562">
                  <c:v>97.720851522090641</c:v>
                </c:pt>
                <c:pt idx="563">
                  <c:v>97.720996814062232</c:v>
                </c:pt>
                <c:pt idx="564">
                  <c:v>97.720195197358322</c:v>
                </c:pt>
                <c:pt idx="565">
                  <c:v>97.71846448322276</c:v>
                </c:pt>
                <c:pt idx="566">
                  <c:v>97.715822193498781</c:v>
                </c:pt>
                <c:pt idx="567">
                  <c:v>97.712285564382995</c:v>
                </c:pt>
                <c:pt idx="568">
                  <c:v>97.70787155016265</c:v>
                </c:pt>
                <c:pt idx="569">
                  <c:v>97.702596826934837</c:v>
                </c:pt>
                <c:pt idx="570">
                  <c:v>97.70259070189276</c:v>
                </c:pt>
                <c:pt idx="571">
                  <c:v>97.702584576023128</c:v>
                </c:pt>
                <c:pt idx="572">
                  <c:v>97.702578449325969</c:v>
                </c:pt>
                <c:pt idx="573">
                  <c:v>97.702572321801284</c:v>
                </c:pt>
                <c:pt idx="574">
                  <c:v>97.702566193449101</c:v>
                </c:pt>
                <c:pt idx="575">
                  <c:v>97.702560064269449</c:v>
                </c:pt>
                <c:pt idx="576">
                  <c:v>97.702553934262312</c:v>
                </c:pt>
                <c:pt idx="577">
                  <c:v>97.702547803427734</c:v>
                </c:pt>
                <c:pt idx="578">
                  <c:v>97.702541671765729</c:v>
                </c:pt>
                <c:pt idx="579">
                  <c:v>97.702535539276298</c:v>
                </c:pt>
                <c:pt idx="580">
                  <c:v>97.702529405959453</c:v>
                </c:pt>
                <c:pt idx="581">
                  <c:v>97.702523271815224</c:v>
                </c:pt>
                <c:pt idx="582">
                  <c:v>97.702517136843625</c:v>
                </c:pt>
                <c:pt idx="583">
                  <c:v>97.70251100104467</c:v>
                </c:pt>
                <c:pt idx="584">
                  <c:v>97.702504864418373</c:v>
                </c:pt>
                <c:pt idx="585">
                  <c:v>97.702498726964748</c:v>
                </c:pt>
                <c:pt idx="586">
                  <c:v>97.702492588683825</c:v>
                </c:pt>
                <c:pt idx="587">
                  <c:v>97.702486449575588</c:v>
                </c:pt>
                <c:pt idx="588">
                  <c:v>97.70248030964008</c:v>
                </c:pt>
                <c:pt idx="589">
                  <c:v>97.702474168877316</c:v>
                </c:pt>
                <c:pt idx="590">
                  <c:v>97.70246802728731</c:v>
                </c:pt>
                <c:pt idx="591">
                  <c:v>97.702461884870061</c:v>
                </c:pt>
                <c:pt idx="592">
                  <c:v>97.702455741625599</c:v>
                </c:pt>
                <c:pt idx="593">
                  <c:v>97.702449597553937</c:v>
                </c:pt>
                <c:pt idx="594">
                  <c:v>97.702443452655103</c:v>
                </c:pt>
                <c:pt idx="595">
                  <c:v>97.702437306929099</c:v>
                </c:pt>
                <c:pt idx="596">
                  <c:v>97.702431160375937</c:v>
                </c:pt>
                <c:pt idx="597">
                  <c:v>97.702425012995633</c:v>
                </c:pt>
                <c:pt idx="598">
                  <c:v>97.702418864788228</c:v>
                </c:pt>
                <c:pt idx="599">
                  <c:v>97.702412715753695</c:v>
                </c:pt>
                <c:pt idx="600">
                  <c:v>97.70240656589209</c:v>
                </c:pt>
                <c:pt idx="601">
                  <c:v>97.7024004152034</c:v>
                </c:pt>
                <c:pt idx="602">
                  <c:v>97.702394263687665</c:v>
                </c:pt>
                <c:pt idx="603">
                  <c:v>97.702388111344888</c:v>
                </c:pt>
                <c:pt idx="604">
                  <c:v>97.702381958175081</c:v>
                </c:pt>
                <c:pt idx="605">
                  <c:v>97.702375804178274</c:v>
                </c:pt>
                <c:pt idx="606">
                  <c:v>97.702369649354466</c:v>
                </c:pt>
                <c:pt idx="607">
                  <c:v>97.702363493703686</c:v>
                </c:pt>
                <c:pt idx="608">
                  <c:v>97.702357337225948</c:v>
                </c:pt>
                <c:pt idx="609">
                  <c:v>97.702351179921251</c:v>
                </c:pt>
                <c:pt idx="610">
                  <c:v>97.702345021789625</c:v>
                </c:pt>
                <c:pt idx="611">
                  <c:v>97.702338862831084</c:v>
                </c:pt>
                <c:pt idx="612">
                  <c:v>97.702332703045641</c:v>
                </c:pt>
                <c:pt idx="613">
                  <c:v>97.702326542433326</c:v>
                </c:pt>
                <c:pt idx="614">
                  <c:v>97.702320380994152</c:v>
                </c:pt>
                <c:pt idx="615">
                  <c:v>97.702314218728119</c:v>
                </c:pt>
                <c:pt idx="616">
                  <c:v>97.702308055635257</c:v>
                </c:pt>
                <c:pt idx="617">
                  <c:v>97.702301891715564</c:v>
                </c:pt>
                <c:pt idx="618">
                  <c:v>97.702295726969055</c:v>
                </c:pt>
                <c:pt idx="619">
                  <c:v>97.702289561395773</c:v>
                </c:pt>
                <c:pt idx="620">
                  <c:v>97.702283394995717</c:v>
                </c:pt>
                <c:pt idx="621">
                  <c:v>97.702277227768903</c:v>
                </c:pt>
                <c:pt idx="622">
                  <c:v>97.702271059715343</c:v>
                </c:pt>
                <c:pt idx="623">
                  <c:v>97.702264890835067</c:v>
                </c:pt>
                <c:pt idx="624">
                  <c:v>97.702258721128089</c:v>
                </c:pt>
                <c:pt idx="625">
                  <c:v>97.702252550594423</c:v>
                </c:pt>
                <c:pt idx="626">
                  <c:v>97.702246379234069</c:v>
                </c:pt>
                <c:pt idx="627">
                  <c:v>97.702240207047041</c:v>
                </c:pt>
                <c:pt idx="628">
                  <c:v>97.702234034033381</c:v>
                </c:pt>
                <c:pt idx="629">
                  <c:v>97.702227860193091</c:v>
                </c:pt>
                <c:pt idx="630">
                  <c:v>97.702221685526169</c:v>
                </c:pt>
                <c:pt idx="631">
                  <c:v>97.702215510032673</c:v>
                </c:pt>
                <c:pt idx="632">
                  <c:v>97.702209333712588</c:v>
                </c:pt>
                <c:pt idx="633">
                  <c:v>97.702203156565915</c:v>
                </c:pt>
                <c:pt idx="634">
                  <c:v>97.702196978592724</c:v>
                </c:pt>
                <c:pt idx="635">
                  <c:v>97.702190799792973</c:v>
                </c:pt>
                <c:pt idx="636">
                  <c:v>97.702184620166719</c:v>
                </c:pt>
                <c:pt idx="637">
                  <c:v>97.702178439713947</c:v>
                </c:pt>
                <c:pt idx="638">
                  <c:v>97.7021722584347</c:v>
                </c:pt>
                <c:pt idx="639">
                  <c:v>97.702166076328965</c:v>
                </c:pt>
                <c:pt idx="640">
                  <c:v>97.702159893396782</c:v>
                </c:pt>
                <c:pt idx="641">
                  <c:v>97.702153709638168</c:v>
                </c:pt>
                <c:pt idx="642">
                  <c:v>97.702147525053121</c:v>
                </c:pt>
                <c:pt idx="643">
                  <c:v>97.702141339641656</c:v>
                </c:pt>
                <c:pt idx="644">
                  <c:v>97.702135153403802</c:v>
                </c:pt>
                <c:pt idx="645">
                  <c:v>97.702128966339586</c:v>
                </c:pt>
                <c:pt idx="646">
                  <c:v>97.702122778449009</c:v>
                </c:pt>
                <c:pt idx="647">
                  <c:v>97.702116589732071</c:v>
                </c:pt>
                <c:pt idx="648">
                  <c:v>97.702110400188815</c:v>
                </c:pt>
                <c:pt idx="649">
                  <c:v>97.702104209819225</c:v>
                </c:pt>
                <c:pt idx="650">
                  <c:v>97.70209801862336</c:v>
                </c:pt>
                <c:pt idx="651">
                  <c:v>97.702091826601205</c:v>
                </c:pt>
                <c:pt idx="652">
                  <c:v>97.702085633752759</c:v>
                </c:pt>
                <c:pt idx="653">
                  <c:v>97.702079440078094</c:v>
                </c:pt>
                <c:pt idx="654">
                  <c:v>97.702073245577168</c:v>
                </c:pt>
                <c:pt idx="655">
                  <c:v>97.702067050250051</c:v>
                </c:pt>
                <c:pt idx="656">
                  <c:v>97.702060854096715</c:v>
                </c:pt>
                <c:pt idx="657">
                  <c:v>97.702054657117202</c:v>
                </c:pt>
                <c:pt idx="658">
                  <c:v>97.702048459311499</c:v>
                </c:pt>
                <c:pt idx="659">
                  <c:v>97.702042260679647</c:v>
                </c:pt>
                <c:pt idx="660">
                  <c:v>97.702036061221634</c:v>
                </c:pt>
                <c:pt idx="661">
                  <c:v>97.702029860937529</c:v>
                </c:pt>
                <c:pt idx="662">
                  <c:v>97.702023659827304</c:v>
                </c:pt>
                <c:pt idx="663">
                  <c:v>97.702017457890989</c:v>
                </c:pt>
                <c:pt idx="664">
                  <c:v>97.702011255128596</c:v>
                </c:pt>
                <c:pt idx="665">
                  <c:v>97.702005051540141</c:v>
                </c:pt>
                <c:pt idx="666">
                  <c:v>97.701998847125623</c:v>
                </c:pt>
                <c:pt idx="667">
                  <c:v>97.701992641885113</c:v>
                </c:pt>
                <c:pt idx="668">
                  <c:v>97.701986435818554</c:v>
                </c:pt>
                <c:pt idx="669">
                  <c:v>97.701980228926018</c:v>
                </c:pt>
                <c:pt idx="670">
                  <c:v>97.701974021207491</c:v>
                </c:pt>
                <c:pt idx="671">
                  <c:v>97.701967812662986</c:v>
                </c:pt>
                <c:pt idx="672">
                  <c:v>97.701961603292546</c:v>
                </c:pt>
                <c:pt idx="673">
                  <c:v>97.701955393096156</c:v>
                </c:pt>
                <c:pt idx="674">
                  <c:v>97.701949182073847</c:v>
                </c:pt>
                <c:pt idx="675">
                  <c:v>97.701942970225645</c:v>
                </c:pt>
                <c:pt idx="676">
                  <c:v>97.701936757551564</c:v>
                </c:pt>
                <c:pt idx="677">
                  <c:v>97.701930544051592</c:v>
                </c:pt>
                <c:pt idx="678">
                  <c:v>97.70192432972577</c:v>
                </c:pt>
                <c:pt idx="679">
                  <c:v>97.701918114574099</c:v>
                </c:pt>
                <c:pt idx="680">
                  <c:v>97.70191189859662</c:v>
                </c:pt>
                <c:pt idx="681">
                  <c:v>97.70190568179332</c:v>
                </c:pt>
                <c:pt idx="682">
                  <c:v>97.701899464164228</c:v>
                </c:pt>
                <c:pt idx="683">
                  <c:v>97.701893245709371</c:v>
                </c:pt>
                <c:pt idx="684">
                  <c:v>97.701887026428736</c:v>
                </c:pt>
                <c:pt idx="685">
                  <c:v>97.701880806322364</c:v>
                </c:pt>
                <c:pt idx="686">
                  <c:v>97.701874585390271</c:v>
                </c:pt>
                <c:pt idx="687">
                  <c:v>97.701868363632457</c:v>
                </c:pt>
                <c:pt idx="688">
                  <c:v>97.701862141048935</c:v>
                </c:pt>
                <c:pt idx="689">
                  <c:v>97.701855917639733</c:v>
                </c:pt>
                <c:pt idx="690">
                  <c:v>97.701849693404881</c:v>
                </c:pt>
                <c:pt idx="691">
                  <c:v>97.701843468344364</c:v>
                </c:pt>
                <c:pt idx="692">
                  <c:v>97.701837242458211</c:v>
                </c:pt>
                <c:pt idx="693">
                  <c:v>97.701831015746436</c:v>
                </c:pt>
                <c:pt idx="694">
                  <c:v>97.701824788209066</c:v>
                </c:pt>
                <c:pt idx="695">
                  <c:v>97.701818559846103</c:v>
                </c:pt>
                <c:pt idx="696">
                  <c:v>97.70181233065756</c:v>
                </c:pt>
                <c:pt idx="697">
                  <c:v>97.701806100643466</c:v>
                </c:pt>
                <c:pt idx="698">
                  <c:v>97.701799869803835</c:v>
                </c:pt>
                <c:pt idx="699">
                  <c:v>97.701793638138696</c:v>
                </c:pt>
                <c:pt idx="700">
                  <c:v>97.70178740564802</c:v>
                </c:pt>
                <c:pt idx="701">
                  <c:v>97.701781172331863</c:v>
                </c:pt>
                <c:pt idx="702">
                  <c:v>97.701774938190212</c:v>
                </c:pt>
                <c:pt idx="703">
                  <c:v>97.701768703223109</c:v>
                </c:pt>
                <c:pt idx="704">
                  <c:v>97.701762467430569</c:v>
                </c:pt>
                <c:pt idx="705">
                  <c:v>97.701756230812592</c:v>
                </c:pt>
                <c:pt idx="706">
                  <c:v>97.701749993369205</c:v>
                </c:pt>
                <c:pt idx="707">
                  <c:v>97.701743755100424</c:v>
                </c:pt>
                <c:pt idx="708">
                  <c:v>97.701737516006261</c:v>
                </c:pt>
                <c:pt idx="709">
                  <c:v>97.701731276086733</c:v>
                </c:pt>
                <c:pt idx="710">
                  <c:v>97.701725035341838</c:v>
                </c:pt>
                <c:pt idx="711">
                  <c:v>97.701718793771619</c:v>
                </c:pt>
                <c:pt idx="712">
                  <c:v>97.701712551376076</c:v>
                </c:pt>
                <c:pt idx="713">
                  <c:v>97.701706308155224</c:v>
                </c:pt>
                <c:pt idx="714">
                  <c:v>97.701700064109076</c:v>
                </c:pt>
                <c:pt idx="715">
                  <c:v>97.701693819237676</c:v>
                </c:pt>
                <c:pt idx="716">
                  <c:v>97.701687573541022</c:v>
                </c:pt>
                <c:pt idx="717">
                  <c:v>97.701681327019116</c:v>
                </c:pt>
                <c:pt idx="718">
                  <c:v>97.701675079671986</c:v>
                </c:pt>
                <c:pt idx="719">
                  <c:v>97.701668831499646</c:v>
                </c:pt>
                <c:pt idx="720">
                  <c:v>97.701662582502109</c:v>
                </c:pt>
                <c:pt idx="721">
                  <c:v>97.701656332679406</c:v>
                </c:pt>
                <c:pt idx="722">
                  <c:v>97.70165008203152</c:v>
                </c:pt>
                <c:pt idx="723">
                  <c:v>97.70164383055851</c:v>
                </c:pt>
                <c:pt idx="724">
                  <c:v>97.70163757826036</c:v>
                </c:pt>
                <c:pt idx="725">
                  <c:v>97.701631325137086</c:v>
                </c:pt>
                <c:pt idx="726">
                  <c:v>97.70162507118873</c:v>
                </c:pt>
                <c:pt idx="727">
                  <c:v>97.701618816415277</c:v>
                </c:pt>
                <c:pt idx="728">
                  <c:v>97.701612560816756</c:v>
                </c:pt>
                <c:pt idx="729">
                  <c:v>97.701606304393195</c:v>
                </c:pt>
                <c:pt idx="730">
                  <c:v>97.701600047144595</c:v>
                </c:pt>
                <c:pt idx="731">
                  <c:v>97.701593789070969</c:v>
                </c:pt>
                <c:pt idx="732">
                  <c:v>97.701587530172347</c:v>
                </c:pt>
                <c:pt idx="733">
                  <c:v>97.701581270448727</c:v>
                </c:pt>
                <c:pt idx="734">
                  <c:v>97.701575009900139</c:v>
                </c:pt>
                <c:pt idx="735">
                  <c:v>97.701568748526583</c:v>
                </c:pt>
                <c:pt idx="736">
                  <c:v>97.7015624863281</c:v>
                </c:pt>
                <c:pt idx="737">
                  <c:v>97.701556223304692</c:v>
                </c:pt>
                <c:pt idx="738">
                  <c:v>97.701549959456372</c:v>
                </c:pt>
                <c:pt idx="739">
                  <c:v>97.701543694783155</c:v>
                </c:pt>
                <c:pt idx="740">
                  <c:v>97.701537429285054</c:v>
                </c:pt>
                <c:pt idx="741">
                  <c:v>97.701531162962098</c:v>
                </c:pt>
                <c:pt idx="742">
                  <c:v>97.701524895814302</c:v>
                </c:pt>
                <c:pt idx="743">
                  <c:v>97.701518627841665</c:v>
                </c:pt>
                <c:pt idx="744">
                  <c:v>97.701512359044216</c:v>
                </c:pt>
                <c:pt idx="745">
                  <c:v>97.701506089421983</c:v>
                </c:pt>
                <c:pt idx="746">
                  <c:v>97.701499818974938</c:v>
                </c:pt>
                <c:pt idx="747">
                  <c:v>97.701493547703151</c:v>
                </c:pt>
                <c:pt idx="748">
                  <c:v>97.701487275606581</c:v>
                </c:pt>
                <c:pt idx="749">
                  <c:v>97.701481002685298</c:v>
                </c:pt>
                <c:pt idx="750">
                  <c:v>97.701474728939303</c:v>
                </c:pt>
                <c:pt idx="751">
                  <c:v>97.701468454368595</c:v>
                </c:pt>
                <c:pt idx="752">
                  <c:v>97.701462178973188</c:v>
                </c:pt>
                <c:pt idx="753">
                  <c:v>97.701455902753125</c:v>
                </c:pt>
                <c:pt idx="754">
                  <c:v>97.701449625708378</c:v>
                </c:pt>
                <c:pt idx="755">
                  <c:v>97.701443347839003</c:v>
                </c:pt>
                <c:pt idx="756">
                  <c:v>97.701437069145015</c:v>
                </c:pt>
                <c:pt idx="757">
                  <c:v>97.7014307896264</c:v>
                </c:pt>
                <c:pt idx="758">
                  <c:v>97.701424509283186</c:v>
                </c:pt>
                <c:pt idx="759">
                  <c:v>97.701418228115415</c:v>
                </c:pt>
                <c:pt idx="760">
                  <c:v>97.701411946123073</c:v>
                </c:pt>
                <c:pt idx="761">
                  <c:v>97.701405663306176</c:v>
                </c:pt>
                <c:pt idx="762">
                  <c:v>97.70139937966475</c:v>
                </c:pt>
                <c:pt idx="763">
                  <c:v>97.70139309519881</c:v>
                </c:pt>
                <c:pt idx="764">
                  <c:v>97.701386809908371</c:v>
                </c:pt>
                <c:pt idx="765">
                  <c:v>97.701380523793446</c:v>
                </c:pt>
                <c:pt idx="766">
                  <c:v>97.701374236854051</c:v>
                </c:pt>
                <c:pt idx="767">
                  <c:v>97.701367949090198</c:v>
                </c:pt>
                <c:pt idx="768">
                  <c:v>97.701361660501931</c:v>
                </c:pt>
                <c:pt idx="769">
                  <c:v>97.701355371089207</c:v>
                </c:pt>
                <c:pt idx="770">
                  <c:v>97.701349080852111</c:v>
                </c:pt>
                <c:pt idx="771">
                  <c:v>97.701342789790615</c:v>
                </c:pt>
                <c:pt idx="772">
                  <c:v>97.701336497904748</c:v>
                </c:pt>
                <c:pt idx="773">
                  <c:v>97.701330205194523</c:v>
                </c:pt>
                <c:pt idx="774">
                  <c:v>97.701323911659955</c:v>
                </c:pt>
                <c:pt idx="775">
                  <c:v>97.701317617301058</c:v>
                </c:pt>
                <c:pt idx="776">
                  <c:v>97.701311322117846</c:v>
                </c:pt>
                <c:pt idx="777">
                  <c:v>97.701305026110347</c:v>
                </c:pt>
                <c:pt idx="778">
                  <c:v>97.701298729278562</c:v>
                </c:pt>
                <c:pt idx="779">
                  <c:v>97.70129243162252</c:v>
                </c:pt>
                <c:pt idx="780">
                  <c:v>97.701286133142219</c:v>
                </c:pt>
                <c:pt idx="781">
                  <c:v>97.701279833837688</c:v>
                </c:pt>
                <c:pt idx="782">
                  <c:v>97.701273533708942</c:v>
                </c:pt>
                <c:pt idx="783">
                  <c:v>97.701267232755995</c:v>
                </c:pt>
                <c:pt idx="784">
                  <c:v>97.701260930978876</c:v>
                </c:pt>
                <c:pt idx="785">
                  <c:v>97.701254628377583</c:v>
                </c:pt>
                <c:pt idx="786">
                  <c:v>97.701248324952161</c:v>
                </c:pt>
                <c:pt idx="787">
                  <c:v>97.70124202070258</c:v>
                </c:pt>
                <c:pt idx="788">
                  <c:v>97.701235715628869</c:v>
                </c:pt>
                <c:pt idx="789">
                  <c:v>97.701229409731056</c:v>
                </c:pt>
                <c:pt idx="790">
                  <c:v>97.70122310300917</c:v>
                </c:pt>
                <c:pt idx="791">
                  <c:v>97.701216795463182</c:v>
                </c:pt>
                <c:pt idx="792">
                  <c:v>97.701210487093149</c:v>
                </c:pt>
                <c:pt idx="793">
                  <c:v>97.701204177899072</c:v>
                </c:pt>
                <c:pt idx="794">
                  <c:v>97.701197867880978</c:v>
                </c:pt>
                <c:pt idx="795">
                  <c:v>97.701191557038854</c:v>
                </c:pt>
                <c:pt idx="796">
                  <c:v>97.701185245372756</c:v>
                </c:pt>
                <c:pt idx="797">
                  <c:v>97.701178932882655</c:v>
                </c:pt>
                <c:pt idx="798">
                  <c:v>97.701172619568595</c:v>
                </c:pt>
                <c:pt idx="799">
                  <c:v>97.701166305430604</c:v>
                </c:pt>
                <c:pt idx="800">
                  <c:v>97.701159990468668</c:v>
                </c:pt>
                <c:pt idx="801">
                  <c:v>97.701153674682814</c:v>
                </c:pt>
                <c:pt idx="802">
                  <c:v>97.701147358073044</c:v>
                </c:pt>
                <c:pt idx="803">
                  <c:v>97.701141040639413</c:v>
                </c:pt>
                <c:pt idx="804">
                  <c:v>97.701134722381909</c:v>
                </c:pt>
                <c:pt idx="805">
                  <c:v>97.701128403300544</c:v>
                </c:pt>
                <c:pt idx="806">
                  <c:v>97.701122083395333</c:v>
                </c:pt>
                <c:pt idx="807">
                  <c:v>97.701115762666333</c:v>
                </c:pt>
                <c:pt idx="808">
                  <c:v>97.701109441113488</c:v>
                </c:pt>
                <c:pt idx="809">
                  <c:v>97.701103118736867</c:v>
                </c:pt>
                <c:pt idx="810">
                  <c:v>97.701096795536472</c:v>
                </c:pt>
                <c:pt idx="811">
                  <c:v>97.70109047151233</c:v>
                </c:pt>
                <c:pt idx="812">
                  <c:v>97.701084146664428</c:v>
                </c:pt>
                <c:pt idx="813">
                  <c:v>97.701077820992808</c:v>
                </c:pt>
                <c:pt idx="814">
                  <c:v>97.701071494497484</c:v>
                </c:pt>
                <c:pt idx="815">
                  <c:v>97.701065167178442</c:v>
                </c:pt>
                <c:pt idx="816">
                  <c:v>97.701058839035738</c:v>
                </c:pt>
                <c:pt idx="817">
                  <c:v>97.70105251006936</c:v>
                </c:pt>
                <c:pt idx="818">
                  <c:v>97.70104618027932</c:v>
                </c:pt>
                <c:pt idx="819">
                  <c:v>97.701039849665662</c:v>
                </c:pt>
                <c:pt idx="820">
                  <c:v>97.701033518228385</c:v>
                </c:pt>
                <c:pt idx="821">
                  <c:v>97.70102718596749</c:v>
                </c:pt>
                <c:pt idx="822">
                  <c:v>97.701020852883019</c:v>
                </c:pt>
                <c:pt idx="823">
                  <c:v>97.701014518975001</c:v>
                </c:pt>
                <c:pt idx="824">
                  <c:v>97.70100818424342</c:v>
                </c:pt>
                <c:pt idx="825">
                  <c:v>97.701001848688279</c:v>
                </c:pt>
                <c:pt idx="826">
                  <c:v>97.700995512309632</c:v>
                </c:pt>
                <c:pt idx="827">
                  <c:v>97.700989175107466</c:v>
                </c:pt>
                <c:pt idx="828">
                  <c:v>97.700982837081824</c:v>
                </c:pt>
                <c:pt idx="829">
                  <c:v>97.700976498232691</c:v>
                </c:pt>
                <c:pt idx="830">
                  <c:v>97.700970158560111</c:v>
                </c:pt>
                <c:pt idx="831">
                  <c:v>97.700963818064068</c:v>
                </c:pt>
                <c:pt idx="832">
                  <c:v>97.70095747674462</c:v>
                </c:pt>
                <c:pt idx="833">
                  <c:v>97.700951134601752</c:v>
                </c:pt>
                <c:pt idx="834">
                  <c:v>97.700944791635479</c:v>
                </c:pt>
                <c:pt idx="835">
                  <c:v>97.700938447845814</c:v>
                </c:pt>
                <c:pt idx="836">
                  <c:v>97.700932103232802</c:v>
                </c:pt>
                <c:pt idx="837">
                  <c:v>97.700925757796441</c:v>
                </c:pt>
                <c:pt idx="838">
                  <c:v>97.700919411536745</c:v>
                </c:pt>
                <c:pt idx="839">
                  <c:v>97.700913064453729</c:v>
                </c:pt>
                <c:pt idx="840">
                  <c:v>97.700906716547394</c:v>
                </c:pt>
                <c:pt idx="841">
                  <c:v>97.700900367817795</c:v>
                </c:pt>
                <c:pt idx="842">
                  <c:v>97.700894018264918</c:v>
                </c:pt>
                <c:pt idx="843">
                  <c:v>97.700887667888779</c:v>
                </c:pt>
                <c:pt idx="844">
                  <c:v>97.700881316689419</c:v>
                </c:pt>
                <c:pt idx="845">
                  <c:v>97.700874964666824</c:v>
                </c:pt>
                <c:pt idx="846">
                  <c:v>97.700868611821008</c:v>
                </c:pt>
                <c:pt idx="847">
                  <c:v>97.700862258152029</c:v>
                </c:pt>
                <c:pt idx="848">
                  <c:v>97.700855903659857</c:v>
                </c:pt>
                <c:pt idx="849">
                  <c:v>97.700849548344507</c:v>
                </c:pt>
                <c:pt idx="850">
                  <c:v>97.700843192206037</c:v>
                </c:pt>
                <c:pt idx="851">
                  <c:v>97.700836835244445</c:v>
                </c:pt>
                <c:pt idx="852">
                  <c:v>97.700830477459718</c:v>
                </c:pt>
                <c:pt idx="853">
                  <c:v>97.700824118851898</c:v>
                </c:pt>
                <c:pt idx="854">
                  <c:v>97.700817759420971</c:v>
                </c:pt>
                <c:pt idx="855">
                  <c:v>97.700811399167009</c:v>
                </c:pt>
                <c:pt idx="856">
                  <c:v>97.700805038089996</c:v>
                </c:pt>
                <c:pt idx="857">
                  <c:v>97.700798676189947</c:v>
                </c:pt>
                <c:pt idx="858">
                  <c:v>97.700792313466877</c:v>
                </c:pt>
                <c:pt idx="859">
                  <c:v>97.7007859499208</c:v>
                </c:pt>
                <c:pt idx="860">
                  <c:v>97.700779585551743</c:v>
                </c:pt>
                <c:pt idx="861">
                  <c:v>97.700773220359693</c:v>
                </c:pt>
                <c:pt idx="862">
                  <c:v>97.700766854344707</c:v>
                </c:pt>
                <c:pt idx="863">
                  <c:v>97.70076048750677</c:v>
                </c:pt>
                <c:pt idx="864">
                  <c:v>97.700754119845897</c:v>
                </c:pt>
                <c:pt idx="865">
                  <c:v>97.70074775136213</c:v>
                </c:pt>
                <c:pt idx="866">
                  <c:v>97.700741382055455</c:v>
                </c:pt>
                <c:pt idx="867">
                  <c:v>97.700735011925914</c:v>
                </c:pt>
                <c:pt idx="868">
                  <c:v>97.700728640973509</c:v>
                </c:pt>
                <c:pt idx="869">
                  <c:v>97.700722269198266</c:v>
                </c:pt>
                <c:pt idx="870">
                  <c:v>97.700715896600173</c:v>
                </c:pt>
                <c:pt idx="871">
                  <c:v>97.700709523179285</c:v>
                </c:pt>
                <c:pt idx="872">
                  <c:v>97.700703148935602</c:v>
                </c:pt>
                <c:pt idx="873">
                  <c:v>97.700696773869126</c:v>
                </c:pt>
                <c:pt idx="874">
                  <c:v>97.700690397979884</c:v>
                </c:pt>
                <c:pt idx="875">
                  <c:v>97.70068402126789</c:v>
                </c:pt>
                <c:pt idx="876">
                  <c:v>97.700677643733158</c:v>
                </c:pt>
                <c:pt idx="877">
                  <c:v>97.700671265375703</c:v>
                </c:pt>
                <c:pt idx="878">
                  <c:v>97.700664886195554</c:v>
                </c:pt>
                <c:pt idx="879">
                  <c:v>97.700658506192696</c:v>
                </c:pt>
                <c:pt idx="880">
                  <c:v>97.700652125367185</c:v>
                </c:pt>
                <c:pt idx="881">
                  <c:v>97.700645743719008</c:v>
                </c:pt>
                <c:pt idx="882">
                  <c:v>97.700639361248179</c:v>
                </c:pt>
                <c:pt idx="883">
                  <c:v>97.70063297795474</c:v>
                </c:pt>
                <c:pt idx="884">
                  <c:v>97.700626593838678</c:v>
                </c:pt>
                <c:pt idx="885">
                  <c:v>97.700620208900034</c:v>
                </c:pt>
                <c:pt idx="886">
                  <c:v>97.700613823138809</c:v>
                </c:pt>
                <c:pt idx="887">
                  <c:v>97.700607436555018</c:v>
                </c:pt>
                <c:pt idx="888">
                  <c:v>97.700601049148673</c:v>
                </c:pt>
                <c:pt idx="889">
                  <c:v>97.700594660919805</c:v>
                </c:pt>
                <c:pt idx="890">
                  <c:v>97.700588271868412</c:v>
                </c:pt>
                <c:pt idx="891">
                  <c:v>97.700581881994538</c:v>
                </c:pt>
                <c:pt idx="892">
                  <c:v>97.700575491298153</c:v>
                </c:pt>
                <c:pt idx="893">
                  <c:v>97.700569099779329</c:v>
                </c:pt>
                <c:pt idx="894">
                  <c:v>97.700562707438039</c:v>
                </c:pt>
                <c:pt idx="895">
                  <c:v>97.700556314274309</c:v>
                </c:pt>
                <c:pt idx="896">
                  <c:v>97.700549920288154</c:v>
                </c:pt>
                <c:pt idx="897">
                  <c:v>97.700543525479617</c:v>
                </c:pt>
                <c:pt idx="898">
                  <c:v>97.700537129848669</c:v>
                </c:pt>
                <c:pt idx="899">
                  <c:v>97.70053073339534</c:v>
                </c:pt>
                <c:pt idx="900">
                  <c:v>97.700524336119685</c:v>
                </c:pt>
                <c:pt idx="901">
                  <c:v>97.700517938021662</c:v>
                </c:pt>
                <c:pt idx="902">
                  <c:v>97.700511539101328</c:v>
                </c:pt>
                <c:pt idx="903">
                  <c:v>97.700505139358668</c:v>
                </c:pt>
                <c:pt idx="904">
                  <c:v>97.700498738793712</c:v>
                </c:pt>
                <c:pt idx="905">
                  <c:v>97.700492337406473</c:v>
                </c:pt>
                <c:pt idx="906">
                  <c:v>97.70048593519698</c:v>
                </c:pt>
                <c:pt idx="907">
                  <c:v>97.700479532165232</c:v>
                </c:pt>
                <c:pt idx="908">
                  <c:v>97.700473128311259</c:v>
                </c:pt>
                <c:pt idx="909">
                  <c:v>97.70046672363506</c:v>
                </c:pt>
                <c:pt idx="910">
                  <c:v>97.700460318136663</c:v>
                </c:pt>
                <c:pt idx="911">
                  <c:v>97.700453911816069</c:v>
                </c:pt>
                <c:pt idx="912">
                  <c:v>97.700447504673321</c:v>
                </c:pt>
                <c:pt idx="913">
                  <c:v>97.700441096708417</c:v>
                </c:pt>
                <c:pt idx="914">
                  <c:v>97.700434687921359</c:v>
                </c:pt>
                <c:pt idx="915">
                  <c:v>97.700428278312202</c:v>
                </c:pt>
                <c:pt idx="916">
                  <c:v>97.70042186788092</c:v>
                </c:pt>
                <c:pt idx="917">
                  <c:v>97.700415456627553</c:v>
                </c:pt>
                <c:pt idx="918">
                  <c:v>97.700409044552117</c:v>
                </c:pt>
                <c:pt idx="919">
                  <c:v>97.700402631654612</c:v>
                </c:pt>
                <c:pt idx="920">
                  <c:v>97.700396217935051</c:v>
                </c:pt>
                <c:pt idx="921">
                  <c:v>97.700389803393492</c:v>
                </c:pt>
                <c:pt idx="922">
                  <c:v>97.700383388029906</c:v>
                </c:pt>
                <c:pt idx="923">
                  <c:v>97.700376971844307</c:v>
                </c:pt>
                <c:pt idx="924">
                  <c:v>97.700370554836752</c:v>
                </c:pt>
                <c:pt idx="925">
                  <c:v>97.700364137007213</c:v>
                </c:pt>
                <c:pt idx="926">
                  <c:v>97.700357718355747</c:v>
                </c:pt>
                <c:pt idx="927">
                  <c:v>97.700351298882325</c:v>
                </c:pt>
                <c:pt idx="928">
                  <c:v>97.700344878587003</c:v>
                </c:pt>
                <c:pt idx="929">
                  <c:v>97.700338457469769</c:v>
                </c:pt>
                <c:pt idx="930">
                  <c:v>97.70033203553065</c:v>
                </c:pt>
                <c:pt idx="931">
                  <c:v>97.70032561276966</c:v>
                </c:pt>
                <c:pt idx="932">
                  <c:v>97.700319189186828</c:v>
                </c:pt>
                <c:pt idx="933">
                  <c:v>97.700312764782126</c:v>
                </c:pt>
                <c:pt idx="934">
                  <c:v>97.700306339555624</c:v>
                </c:pt>
                <c:pt idx="935">
                  <c:v>97.700299913507308</c:v>
                </c:pt>
                <c:pt idx="936">
                  <c:v>97.700293486637179</c:v>
                </c:pt>
                <c:pt idx="937">
                  <c:v>97.700287058945307</c:v>
                </c:pt>
                <c:pt idx="938">
                  <c:v>97.700280630431649</c:v>
                </c:pt>
                <c:pt idx="939">
                  <c:v>97.700274201096249</c:v>
                </c:pt>
                <c:pt idx="940">
                  <c:v>97.700267770939135</c:v>
                </c:pt>
                <c:pt idx="941">
                  <c:v>97.700261339960292</c:v>
                </c:pt>
                <c:pt idx="942">
                  <c:v>97.700254908159764</c:v>
                </c:pt>
                <c:pt idx="943">
                  <c:v>97.700248475537549</c:v>
                </c:pt>
                <c:pt idx="944">
                  <c:v>97.700242042093663</c:v>
                </c:pt>
                <c:pt idx="945">
                  <c:v>97.70023560782812</c:v>
                </c:pt>
                <c:pt idx="946">
                  <c:v>97.700229172740933</c:v>
                </c:pt>
                <c:pt idx="947">
                  <c:v>97.70022273683216</c:v>
                </c:pt>
                <c:pt idx="948">
                  <c:v>97.700216300101758</c:v>
                </c:pt>
                <c:pt idx="949">
                  <c:v>97.700209862549784</c:v>
                </c:pt>
                <c:pt idx="950">
                  <c:v>97.700203424176223</c:v>
                </c:pt>
                <c:pt idx="951">
                  <c:v>97.700196984981119</c:v>
                </c:pt>
                <c:pt idx="952">
                  <c:v>97.700190544964457</c:v>
                </c:pt>
                <c:pt idx="953">
                  <c:v>97.700184104126279</c:v>
                </c:pt>
                <c:pt idx="954">
                  <c:v>97.700177662466587</c:v>
                </c:pt>
                <c:pt idx="955">
                  <c:v>97.700171219985407</c:v>
                </c:pt>
                <c:pt idx="956">
                  <c:v>97.70016477668274</c:v>
                </c:pt>
                <c:pt idx="957">
                  <c:v>97.700158332558615</c:v>
                </c:pt>
                <c:pt idx="958">
                  <c:v>97.70015188761306</c:v>
                </c:pt>
                <c:pt idx="959">
                  <c:v>97.700145441846061</c:v>
                </c:pt>
                <c:pt idx="960">
                  <c:v>97.700138995257646</c:v>
                </c:pt>
                <c:pt idx="961">
                  <c:v>97.700132547847829</c:v>
                </c:pt>
                <c:pt idx="962">
                  <c:v>97.700126099616625</c:v>
                </c:pt>
                <c:pt idx="963">
                  <c:v>97.700119650564076</c:v>
                </c:pt>
                <c:pt idx="964">
                  <c:v>97.70011320069014</c:v>
                </c:pt>
                <c:pt idx="965">
                  <c:v>97.700106749994887</c:v>
                </c:pt>
                <c:pt idx="966">
                  <c:v>97.700100298478304</c:v>
                </c:pt>
                <c:pt idx="967">
                  <c:v>97.700093846140419</c:v>
                </c:pt>
                <c:pt idx="968">
                  <c:v>97.700087392981246</c:v>
                </c:pt>
                <c:pt idx="969">
                  <c:v>97.700080939000784</c:v>
                </c:pt>
                <c:pt idx="970">
                  <c:v>97.700074484199092</c:v>
                </c:pt>
                <c:pt idx="971">
                  <c:v>97.70006802857614</c:v>
                </c:pt>
                <c:pt idx="972">
                  <c:v>97.700061572131958</c:v>
                </c:pt>
                <c:pt idx="973">
                  <c:v>97.700055114866586</c:v>
                </c:pt>
                <c:pt idx="974">
                  <c:v>97.700048656779998</c:v>
                </c:pt>
                <c:pt idx="975">
                  <c:v>97.700042197872236</c:v>
                </c:pt>
                <c:pt idx="976">
                  <c:v>97.700035738143299</c:v>
                </c:pt>
                <c:pt idx="977">
                  <c:v>97.700029277593245</c:v>
                </c:pt>
                <c:pt idx="978">
                  <c:v>97.700022816222031</c:v>
                </c:pt>
                <c:pt idx="979">
                  <c:v>97.700016354029714</c:v>
                </c:pt>
                <c:pt idx="980">
                  <c:v>97.700009891016293</c:v>
                </c:pt>
                <c:pt idx="981">
                  <c:v>97.700003427181784</c:v>
                </c:pt>
                <c:pt idx="982">
                  <c:v>97.699996962526214</c:v>
                </c:pt>
                <c:pt idx="983">
                  <c:v>97.699990497049569</c:v>
                </c:pt>
                <c:pt idx="984">
                  <c:v>97.699984030751907</c:v>
                </c:pt>
                <c:pt idx="985">
                  <c:v>97.699977563633212</c:v>
                </c:pt>
                <c:pt idx="986">
                  <c:v>97.699971095693499</c:v>
                </c:pt>
                <c:pt idx="987">
                  <c:v>97.699964626932811</c:v>
                </c:pt>
                <c:pt idx="988">
                  <c:v>97.699958157351148</c:v>
                </c:pt>
                <c:pt idx="989">
                  <c:v>97.699951686948509</c:v>
                </c:pt>
                <c:pt idx="990">
                  <c:v>97.699945215724938</c:v>
                </c:pt>
                <c:pt idx="991">
                  <c:v>97.699938743680434</c:v>
                </c:pt>
                <c:pt idx="992">
                  <c:v>97.699932270815012</c:v>
                </c:pt>
                <c:pt idx="993">
                  <c:v>97.699925797128699</c:v>
                </c:pt>
                <c:pt idx="994">
                  <c:v>97.699919322621511</c:v>
                </c:pt>
                <c:pt idx="995">
                  <c:v>97.699912847293447</c:v>
                </c:pt>
                <c:pt idx="996">
                  <c:v>97.699906371144536</c:v>
                </c:pt>
                <c:pt idx="997">
                  <c:v>97.699899894174791</c:v>
                </c:pt>
                <c:pt idx="998">
                  <c:v>97.699893416384214</c:v>
                </c:pt>
                <c:pt idx="999">
                  <c:v>97.69988693777286</c:v>
                </c:pt>
                <c:pt idx="1000">
                  <c:v>97.699880458340701</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Calculs!$AG$4:$AG$1004</c:f>
              <c:numCache>
                <c:formatCode>0.00</c:formatCode>
                <c:ptCount val="1001"/>
                <c:pt idx="0">
                  <c:v>0</c:v>
                </c:pt>
                <c:pt idx="1">
                  <c:v>43.488709186432239</c:v>
                </c:pt>
                <c:pt idx="2">
                  <c:v>191.55192742612411</c:v>
                </c:pt>
                <c:pt idx="3">
                  <c:v>281.96577589062309</c:v>
                </c:pt>
                <c:pt idx="4">
                  <c:v>272.71052994873105</c:v>
                </c:pt>
                <c:pt idx="5">
                  <c:v>263.40479745684598</c:v>
                </c:pt>
                <c:pt idx="6">
                  <c:v>259.83721889336562</c:v>
                </c:pt>
                <c:pt idx="7">
                  <c:v>262.03853514820906</c:v>
                </c:pt>
                <c:pt idx="8">
                  <c:v>264.2366334804193</c:v>
                </c:pt>
                <c:pt idx="9">
                  <c:v>266.43127967352467</c:v>
                </c:pt>
                <c:pt idx="10">
                  <c:v>268.62223650938608</c:v>
                </c:pt>
                <c:pt idx="11">
                  <c:v>270.2066587362516</c:v>
                </c:pt>
                <c:pt idx="12">
                  <c:v>271.18120980551231</c:v>
                </c:pt>
                <c:pt idx="13">
                  <c:v>272.14689397096515</c:v>
                </c:pt>
                <c:pt idx="14">
                  <c:v>273.10355966482183</c:v>
                </c:pt>
                <c:pt idx="15">
                  <c:v>274.05105573144459</c:v>
                </c:pt>
                <c:pt idx="16">
                  <c:v>274.98923147767033</c:v>
                </c:pt>
                <c:pt idx="17">
                  <c:v>275.91793672359915</c:v>
                </c:pt>
                <c:pt idx="18">
                  <c:v>276.83702185382577</c:v>
                </c:pt>
                <c:pt idx="19">
                  <c:v>277.74633786908953</c:v>
                </c:pt>
                <c:pt idx="20">
                  <c:v>278.64573643832188</c:v>
                </c:pt>
                <c:pt idx="21">
                  <c:v>279.29204595601038</c:v>
                </c:pt>
                <c:pt idx="22">
                  <c:v>279.68337454519389</c:v>
                </c:pt>
                <c:pt idx="23">
                  <c:v>280.06270003370707</c:v>
                </c:pt>
                <c:pt idx="24">
                  <c:v>280.42993540592238</c:v>
                </c:pt>
                <c:pt idx="25">
                  <c:v>280.78499527892131</c:v>
                </c:pt>
                <c:pt idx="26">
                  <c:v>281.12779599012111</c:v>
                </c:pt>
                <c:pt idx="27">
                  <c:v>281.45825567486668</c:v>
                </c:pt>
                <c:pt idx="28">
                  <c:v>281.77629433616676</c:v>
                </c:pt>
                <c:pt idx="29">
                  <c:v>282.08183390817783</c:v>
                </c:pt>
                <c:pt idx="30">
                  <c:v>282.37479831463082</c:v>
                </c:pt>
                <c:pt idx="31">
                  <c:v>282.6551135230992</c:v>
                </c:pt>
                <c:pt idx="32">
                  <c:v>282.92270759579145</c:v>
                </c:pt>
                <c:pt idx="33">
                  <c:v>283.17751073738975</c:v>
                </c:pt>
                <c:pt idx="34">
                  <c:v>283.41945534033732</c:v>
                </c:pt>
                <c:pt idx="35">
                  <c:v>283.64847602788467</c:v>
                </c:pt>
                <c:pt idx="36">
                  <c:v>283.86450969513822</c:v>
                </c:pt>
                <c:pt idx="37">
                  <c:v>284.06749554829918</c:v>
                </c:pt>
                <c:pt idx="38">
                  <c:v>284.25737514223954</c:v>
                </c:pt>
                <c:pt idx="39">
                  <c:v>284.434092416532</c:v>
                </c:pt>
                <c:pt idx="40">
                  <c:v>284.59759373002078</c:v>
                </c:pt>
                <c:pt idx="41">
                  <c:v>284.55528060573806</c:v>
                </c:pt>
                <c:pt idx="42">
                  <c:v>284.30632716258964</c:v>
                </c:pt>
                <c:pt idx="43">
                  <c:v>284.04306944144025</c:v>
                </c:pt>
                <c:pt idx="44">
                  <c:v>283.76551836571099</c:v>
                </c:pt>
                <c:pt idx="45">
                  <c:v>283.473687903984</c:v>
                </c:pt>
                <c:pt idx="46">
                  <c:v>283.16759507478685</c:v>
                </c:pt>
                <c:pt idx="47">
                  <c:v>282.84725994975577</c:v>
                </c:pt>
                <c:pt idx="48">
                  <c:v>282.51270565520196</c:v>
                </c:pt>
                <c:pt idx="49">
                  <c:v>282.16395837210234</c:v>
                </c:pt>
                <c:pt idx="50">
                  <c:v>281.80104733453499</c:v>
                </c:pt>
                <c:pt idx="51">
                  <c:v>281.42400482657513</c:v>
                </c:pt>
                <c:pt idx="52">
                  <c:v>281.03286617766622</c:v>
                </c:pt>
                <c:pt idx="53">
                  <c:v>280.62766975648225</c:v>
                </c:pt>
                <c:pt idx="54">
                  <c:v>280.20845696329383</c:v>
                </c:pt>
                <c:pt idx="55">
                  <c:v>279.77527222084899</c:v>
                </c:pt>
                <c:pt idx="56">
                  <c:v>279.3281629637853</c:v>
                </c:pt>
                <c:pt idx="57">
                  <c:v>278.86717962658207</c:v>
                </c:pt>
                <c:pt idx="58">
                  <c:v>278.39237563006816</c:v>
                </c:pt>
                <c:pt idx="59">
                  <c:v>277.90380736649632</c:v>
                </c:pt>
                <c:pt idx="60">
                  <c:v>277.40153418319943</c:v>
                </c:pt>
                <c:pt idx="61">
                  <c:v>276.88561836484064</c:v>
                </c:pt>
                <c:pt idx="62">
                  <c:v>276.35612511427348</c:v>
                </c:pt>
                <c:pt idx="63">
                  <c:v>275.81312253202515</c:v>
                </c:pt>
                <c:pt idx="64">
                  <c:v>275.25668159442029</c:v>
                </c:pt>
                <c:pt idx="65">
                  <c:v>274.68687613036099</c:v>
                </c:pt>
                <c:pt idx="66">
                  <c:v>274.10378279677946</c:v>
                </c:pt>
                <c:pt idx="67">
                  <c:v>273.50748105278228</c:v>
                </c:pt>
                <c:pt idx="68">
                  <c:v>272.89805313250406</c:v>
                </c:pt>
                <c:pt idx="69">
                  <c:v>272.2755840166904</c:v>
                </c:pt>
                <c:pt idx="70">
                  <c:v>271.64016140302965</c:v>
                </c:pt>
                <c:pt idx="71">
                  <c:v>270.99187567525541</c:v>
                </c:pt>
                <c:pt idx="72">
                  <c:v>270.33081987104106</c:v>
                </c:pt>
                <c:pt idx="73">
                  <c:v>269.65708964870782</c:v>
                </c:pt>
                <c:pt idx="74">
                  <c:v>268.97078325277192</c:v>
                </c:pt>
                <c:pt idx="75">
                  <c:v>268.27200147835322</c:v>
                </c:pt>
                <c:pt idx="76">
                  <c:v>267.56084763447001</c:v>
                </c:pt>
                <c:pt idx="77">
                  <c:v>266.83742750624691</c:v>
                </c:pt>
                <c:pt idx="78">
                  <c:v>266.10184931606119</c:v>
                </c:pt>
                <c:pt idx="79">
                  <c:v>265.35422368365448</c:v>
                </c:pt>
                <c:pt idx="80">
                  <c:v>264.59466358523798</c:v>
                </c:pt>
                <c:pt idx="81">
                  <c:v>263.62102168067571</c:v>
                </c:pt>
                <c:pt idx="82">
                  <c:v>262.43301502562491</c:v>
                </c:pt>
                <c:pt idx="83">
                  <c:v>261.23329699625015</c:v>
                </c:pt>
                <c:pt idx="84">
                  <c:v>260.02205437244299</c:v>
                </c:pt>
                <c:pt idx="85">
                  <c:v>258.7994758216949</c:v>
                </c:pt>
                <c:pt idx="86">
                  <c:v>257.56575182279238</c:v>
                </c:pt>
                <c:pt idx="87">
                  <c:v>256.32107458903363</c:v>
                </c:pt>
                <c:pt idx="88">
                  <c:v>255.06563799102233</c:v>
                </c:pt>
                <c:pt idx="89">
                  <c:v>253.79963747909369</c:v>
                </c:pt>
                <c:pt idx="90">
                  <c:v>252.52327000542664</c:v>
                </c:pt>
                <c:pt idx="91">
                  <c:v>251.14657825158847</c:v>
                </c:pt>
                <c:pt idx="92">
                  <c:v>249.66963885540949</c:v>
                </c:pt>
                <c:pt idx="93">
                  <c:v>248.18298404470443</c:v>
                </c:pt>
                <c:pt idx="94">
                  <c:v>246.68684560333875</c:v>
                </c:pt>
                <c:pt idx="95">
                  <c:v>245.18145618039583</c:v>
                </c:pt>
                <c:pt idx="96">
                  <c:v>243.66704919824878</c:v>
                </c:pt>
                <c:pt idx="97">
                  <c:v>242.14385876097782</c:v>
                </c:pt>
                <c:pt idx="98">
                  <c:v>240.6121195631959</c:v>
                </c:pt>
                <c:pt idx="99">
                  <c:v>239.0720667993414</c:v>
                </c:pt>
                <c:pt idx="100">
                  <c:v>237.52393607349606</c:v>
                </c:pt>
                <c:pt idx="101">
                  <c:v>235.95341567930245</c:v>
                </c:pt>
                <c:pt idx="102">
                  <c:v>234.36073113922487</c:v>
                </c:pt>
                <c:pt idx="103">
                  <c:v>232.7607034479378</c:v>
                </c:pt>
                <c:pt idx="104">
                  <c:v>231.15357361886754</c:v>
                </c:pt>
                <c:pt idx="105">
                  <c:v>229.53958257938348</c:v>
                </c:pt>
                <c:pt idx="106">
                  <c:v>227.91897108303985</c:v>
                </c:pt>
                <c:pt idx="107">
                  <c:v>226.29197962277649</c:v>
                </c:pt>
                <c:pt idx="108">
                  <c:v>224.65884834512892</c:v>
                </c:pt>
                <c:pt idx="109">
                  <c:v>223.01981696549427</c:v>
                </c:pt>
                <c:pt idx="110">
                  <c:v>221.3751246844991</c:v>
                </c:pt>
                <c:pt idx="111">
                  <c:v>219.89397696983397</c:v>
                </c:pt>
                <c:pt idx="112">
                  <c:v>218.57663122877184</c:v>
                </c:pt>
                <c:pt idx="113">
                  <c:v>217.25383091561088</c:v>
                </c:pt>
                <c:pt idx="114">
                  <c:v>215.92576264490992</c:v>
                </c:pt>
                <c:pt idx="115">
                  <c:v>214.59261280433918</c:v>
                </c:pt>
                <c:pt idx="116">
                  <c:v>213.25456749553686</c:v>
                </c:pt>
                <c:pt idx="117">
                  <c:v>211.91181247568323</c:v>
                </c:pt>
                <c:pt idx="118">
                  <c:v>210.56453309982109</c:v>
                </c:pt>
                <c:pt idx="119">
                  <c:v>209.2129142639493</c:v>
                </c:pt>
                <c:pt idx="120">
                  <c:v>207.85714034891475</c:v>
                </c:pt>
                <c:pt idx="121">
                  <c:v>206.21467814919217</c:v>
                </c:pt>
                <c:pt idx="122">
                  <c:v>204.28583303726828</c:v>
                </c:pt>
                <c:pt idx="123">
                  <c:v>202.3545387072692</c:v>
                </c:pt>
                <c:pt idx="124">
                  <c:v>200.42105732162415</c:v>
                </c:pt>
                <c:pt idx="125">
                  <c:v>198.48564887191992</c:v>
                </c:pt>
                <c:pt idx="126">
                  <c:v>196.54857110520371</c:v>
                </c:pt>
                <c:pt idx="127">
                  <c:v>194.61007945249881</c:v>
                </c:pt>
                <c:pt idx="128">
                  <c:v>192.67042695954979</c:v>
                </c:pt>
                <c:pt idx="129">
                  <c:v>190.7298642198088</c:v>
                </c:pt>
                <c:pt idx="130">
                  <c:v>188.78863930967819</c:v>
                </c:pt>
                <c:pt idx="131">
                  <c:v>186.77233586921699</c:v>
                </c:pt>
                <c:pt idx="132">
                  <c:v>184.6812774908818</c:v>
                </c:pt>
                <c:pt idx="133">
                  <c:v>182.59068277286437</c:v>
                </c:pt>
                <c:pt idx="134">
                  <c:v>180.50080988786064</c:v>
                </c:pt>
                <c:pt idx="135">
                  <c:v>178.41191372976235</c:v>
                </c:pt>
                <c:pt idx="136">
                  <c:v>176.32424585852402</c:v>
                </c:pt>
                <c:pt idx="137">
                  <c:v>174.23805444771693</c:v>
                </c:pt>
                <c:pt idx="138">
                  <c:v>172.15358423475928</c:v>
                </c:pt>
                <c:pt idx="139">
                  <c:v>170.07107647381045</c:v>
                </c:pt>
                <c:pt idx="140">
                  <c:v>167.99076889131442</c:v>
                </c:pt>
                <c:pt idx="141">
                  <c:v>165.01254444879837</c:v>
                </c:pt>
                <c:pt idx="142">
                  <c:v>161.13821705330798</c:v>
                </c:pt>
                <c:pt idx="143">
                  <c:v>157.27272317820342</c:v>
                </c:pt>
                <c:pt idx="144">
                  <c:v>153.4165573898662</c:v>
                </c:pt>
                <c:pt idx="145">
                  <c:v>149.57020208284297</c:v>
                </c:pt>
                <c:pt idx="146">
                  <c:v>145.73412743080235</c:v>
                </c:pt>
                <c:pt idx="147">
                  <c:v>141.90879134802387</c:v>
                </c:pt>
                <c:pt idx="148">
                  <c:v>138.09463946119547</c:v>
                </c:pt>
                <c:pt idx="149">
                  <c:v>134.29210509129354</c:v>
                </c:pt>
                <c:pt idx="150">
                  <c:v>130.50160924530681</c:v>
                </c:pt>
                <c:pt idx="151">
                  <c:v>126.72356061756399</c:v>
                </c:pt>
                <c:pt idx="152">
                  <c:v>122.958355600415</c:v>
                </c:pt>
                <c:pt idx="153">
                  <c:v>119.20637830401222</c:v>
                </c:pt>
                <c:pt idx="154">
                  <c:v>115.46800058493396</c:v>
                </c:pt>
                <c:pt idx="155">
                  <c:v>111.7435820833859</c:v>
                </c:pt>
                <c:pt idx="156">
                  <c:v>103.71960662120287</c:v>
                </c:pt>
                <c:pt idx="157">
                  <c:v>91.410921945187354</c:v>
                </c:pt>
                <c:pt idx="158">
                  <c:v>79.157984115386995</c:v>
                </c:pt>
                <c:pt idx="159">
                  <c:v>66.963246733531776</c:v>
                </c:pt>
                <c:pt idx="160">
                  <c:v>54.829041263890119</c:v>
                </c:pt>
                <c:pt idx="161">
                  <c:v>37.2571740533743</c:v>
                </c:pt>
                <c:pt idx="162">
                  <c:v>14.277410722890307</c:v>
                </c:pt>
                <c:pt idx="163">
                  <c:v>-8.042967193860374</c:v>
                </c:pt>
                <c:pt idx="164">
                  <c:v>-29.700250105183969</c:v>
                </c:pt>
                <c:pt idx="165">
                  <c:v>-45.955935305546305</c:v>
                </c:pt>
                <c:pt idx="166">
                  <c:v>-56.83992136700904</c:v>
                </c:pt>
                <c:pt idx="167">
                  <c:v>-71.651780949122042</c:v>
                </c:pt>
                <c:pt idx="168">
                  <c:v>-87.466863316581652</c:v>
                </c:pt>
                <c:pt idx="169">
                  <c:v>-111.43373888620179</c:v>
                </c:pt>
                <c:pt idx="170">
                  <c:v>-137.69260172288722</c:v>
                </c:pt>
                <c:pt idx="171">
                  <c:v>-145.84568069630973</c:v>
                </c:pt>
                <c:pt idx="172">
                  <c:v>-144.72450329457021</c:v>
                </c:pt>
                <c:pt idx="173">
                  <c:v>-143.61673156666629</c:v>
                </c:pt>
                <c:pt idx="174">
                  <c:v>-142.52215112357459</c:v>
                </c:pt>
                <c:pt idx="175">
                  <c:v>-141.44055186473705</c:v>
                </c:pt>
                <c:pt idx="176">
                  <c:v>-140.37172787521439</c:v>
                </c:pt>
                <c:pt idx="177">
                  <c:v>-139.3154773257105</c:v>
                </c:pt>
                <c:pt idx="178">
                  <c:v>-138.27160237537839</c:v>
                </c:pt>
                <c:pt idx="179">
                  <c:v>-137.23990907731996</c:v>
                </c:pt>
                <c:pt idx="180">
                  <c:v>-136.22020728669219</c:v>
                </c:pt>
                <c:pt idx="181">
                  <c:v>-135.21231057134037</c:v>
                </c:pt>
                <c:pt idx="182">
                  <c:v>-134.21603612487709</c:v>
                </c:pt>
                <c:pt idx="183">
                  <c:v>-133.23120468213199</c:v>
                </c:pt>
                <c:pt idx="184">
                  <c:v>-132.25764043689779</c:v>
                </c:pt>
                <c:pt idx="185">
                  <c:v>-131.29517096190176</c:v>
                </c:pt>
                <c:pt idx="186">
                  <c:v>-130.34362713093404</c:v>
                </c:pt>
                <c:pt idx="187">
                  <c:v>-129.40284304306604</c:v>
                </c:pt>
                <c:pt idx="188">
                  <c:v>-128.47265594889592</c:v>
                </c:pt>
                <c:pt idx="189">
                  <c:v>-127.55290617875794</c:v>
                </c:pt>
                <c:pt idx="190">
                  <c:v>-126.64343707283727</c:v>
                </c:pt>
                <c:pt idx="191">
                  <c:v>-125.74409491313233</c:v>
                </c:pt>
                <c:pt idx="192">
                  <c:v>-124.85472885720793</c:v>
                </c:pt>
                <c:pt idx="193">
                  <c:v>-123.97519087368694</c:v>
                </c:pt>
                <c:pt idx="194">
                  <c:v>-123.10533567942753</c:v>
                </c:pt>
                <c:pt idx="195">
                  <c:v>-122.24502067833591</c:v>
                </c:pt>
                <c:pt idx="196">
                  <c:v>-121.3941059017662</c:v>
                </c:pt>
                <c:pt idx="197">
                  <c:v>-120.55245395046029</c:v>
                </c:pt>
                <c:pt idx="198">
                  <c:v>-119.71992993798229</c:v>
                </c:pt>
                <c:pt idx="199">
                  <c:v>-118.89640143560379</c:v>
                </c:pt>
                <c:pt idx="200">
                  <c:v>-118.08173841859769</c:v>
                </c:pt>
                <c:pt idx="201">
                  <c:v>-117.27581321389883</c:v>
                </c:pt>
                <c:pt idx="202">
                  <c:v>-109.4521609604835</c:v>
                </c:pt>
                <c:pt idx="203">
                  <c:v>-102.4279309438372</c:v>
                </c:pt>
                <c:pt idx="204">
                  <c:v>-96.096470956294382</c:v>
                </c:pt>
                <c:pt idx="205">
                  <c:v>-90.368495006862602</c:v>
                </c:pt>
                <c:pt idx="206">
                  <c:v>-85.168775706197906</c:v>
                </c:pt>
                <c:pt idx="207">
                  <c:v>-80.433552577770612</c:v>
                </c:pt>
                <c:pt idx="208">
                  <c:v>-76.108483820208917</c:v>
                </c:pt>
                <c:pt idx="209">
                  <c:v>-72.147014573999826</c:v>
                </c:pt>
                <c:pt idx="210">
                  <c:v>-68.509067265141795</c:v>
                </c:pt>
                <c:pt idx="211">
                  <c:v>-65.159983093458408</c:v>
                </c:pt>
                <c:pt idx="212">
                  <c:v>-62.06966089066276</c:v>
                </c:pt>
                <c:pt idx="213">
                  <c:v>-59.211852228241604</c:v>
                </c:pt>
                <c:pt idx="214">
                  <c:v>-56.563581077094483</c:v>
                </c:pt>
                <c:pt idx="215">
                  <c:v>-54.104663397551597</c:v>
                </c:pt>
                <c:pt idx="216">
                  <c:v>-51.817307397793705</c:v>
                </c:pt>
                <c:pt idx="217">
                  <c:v>-49.685779289322653</c:v>
                </c:pt>
                <c:pt idx="218">
                  <c:v>-47.696122513433558</c:v>
                </c:pt>
                <c:pt idx="219">
                  <c:v>-45.83592084799588</c:v>
                </c:pt>
                <c:pt idx="220">
                  <c:v>-44.09409770199742</c:v>
                </c:pt>
                <c:pt idx="221">
                  <c:v>-42.460745394045588</c:v>
                </c:pt>
                <c:pt idx="222">
                  <c:v>-40.926979385631775</c:v>
                </c:pt>
                <c:pt idx="223">
                  <c:v>-39.484813371993489</c:v>
                </c:pt>
                <c:pt idx="224">
                  <c:v>-38.127051876956557</c:v>
                </c:pt>
                <c:pt idx="225">
                  <c:v>-36.847197594383772</c:v>
                </c:pt>
                <c:pt idx="226">
                  <c:v>-35.639371199334512</c:v>
                </c:pt>
                <c:pt idx="227">
                  <c:v>-34.498241741052624</c:v>
                </c:pt>
                <c:pt idx="228">
                  <c:v>-33.418966046277653</c:v>
                </c:pt>
                <c:pt idx="229">
                  <c:v>-32.397135819791131</c:v>
                </c:pt>
                <c:pt idx="230">
                  <c:v>-31.428731341054711</c:v>
                </c:pt>
                <c:pt idx="231">
                  <c:v>-30.510080830318863</c:v>
                </c:pt>
                <c:pt idx="232">
                  <c:v>-29.637824701834994</c:v>
                </c:pt>
                <c:pt idx="233">
                  <c:v>-28.808884041475441</c:v>
                </c:pt>
                <c:pt idx="234">
                  <c:v>-28.020432745694269</c:v>
                </c:pt>
                <c:pt idx="235">
                  <c:v>-27.269872841985315</c:v>
                </c:pt>
                <c:pt idx="236">
                  <c:v>-26.554812580739849</c:v>
                </c:pt>
                <c:pt idx="237">
                  <c:v>-25.873046947042333</c:v>
                </c:pt>
                <c:pt idx="238">
                  <c:v>-25.222540290386689</c:v>
                </c:pt>
                <c:pt idx="239">
                  <c:v>-24.601410812111915</c:v>
                </c:pt>
                <c:pt idx="240">
                  <c:v>-24.00791668581985</c:v>
                </c:pt>
                <c:pt idx="241">
                  <c:v>-23.44044361619731</c:v>
                </c:pt>
                <c:pt idx="242">
                  <c:v>-22.897493667380601</c:v>
                </c:pt>
                <c:pt idx="243">
                  <c:v>-22.377675213982531</c:v>
                </c:pt>
                <c:pt idx="244">
                  <c:v>-21.879693886739279</c:v>
                </c:pt>
                <c:pt idx="245">
                  <c:v>-21.402344400914679</c:v>
                </c:pt>
                <c:pt idx="246">
                  <c:v>-20.944503169529657</c:v>
                </c:pt>
                <c:pt idx="247">
                  <c:v>-20.505121615503583</c:v>
                </c:pt>
                <c:pt idx="248">
                  <c:v>-20.083220107186868</c:v>
                </c:pt>
                <c:pt idx="249">
                  <c:v>-19.677882450768575</c:v>
                </c:pt>
                <c:pt idx="250">
                  <c:v>-19.288250880859941</c:v>
                </c:pt>
                <c:pt idx="251">
                  <c:v>-18.913521497353809</c:v>
                </c:pt>
                <c:pt idx="252">
                  <c:v>-18.552940102584138</c:v>
                </c:pt>
                <c:pt idx="253">
                  <c:v>-18.205798397980629</c:v>
                </c:pt>
                <c:pt idx="254">
                  <c:v>-17.871430503933922</c:v>
                </c:pt>
                <c:pt idx="255">
                  <c:v>-17.549209770544035</c:v>
                </c:pt>
                <c:pt idx="256">
                  <c:v>-17.238545850394836</c:v>
                </c:pt>
                <c:pt idx="257">
                  <c:v>-16.938882007542098</c:v>
                </c:pt>
                <c:pt idx="258">
                  <c:v>-16.649692639579122</c:v>
                </c:pt>
                <c:pt idx="259">
                  <c:v>-16.370480991996594</c:v>
                </c:pt>
                <c:pt idx="260">
                  <c:v>-16.100777046124175</c:v>
                </c:pt>
                <c:pt idx="261">
                  <c:v>-15.840135563763507</c:v>
                </c:pt>
                <c:pt idx="262">
                  <c:v>-15.588134273226245</c:v>
                </c:pt>
                <c:pt idx="263">
                  <c:v>-15.34437218290144</c:v>
                </c:pt>
                <c:pt idx="264">
                  <c:v>-15.108468009716031</c:v>
                </c:pt>
                <c:pt idx="265">
                  <c:v>-14.880058710939235</c:v>
                </c:pt>
                <c:pt idx="266">
                  <c:v>-14.658798108731938</c:v>
                </c:pt>
                <c:pt idx="267">
                  <c:v>-14.444355597670139</c:v>
                </c:pt>
                <c:pt idx="268">
                  <c:v>-14.236414926187773</c:v>
                </c:pt>
                <c:pt idx="269">
                  <c:v>-14.034673043499705</c:v>
                </c:pt>
                <c:pt idx="270">
                  <c:v>-13.838839004087699</c:v>
                </c:pt>
                <c:pt idx="271">
                  <c:v>-13.648632922267943</c:v>
                </c:pt>
                <c:pt idx="272">
                  <c:v>-13.463784969713602</c:v>
                </c:pt>
                <c:pt idx="273">
                  <c:v>-13.284034409084015</c:v>
                </c:pt>
                <c:pt idx="274">
                  <c:v>-13.109128657116953</c:v>
                </c:pt>
                <c:pt idx="275">
                  <c:v>-12.93882237067373</c:v>
                </c:pt>
                <c:pt idx="276">
                  <c:v>-12.772876549290462</c:v>
                </c:pt>
                <c:pt idx="277">
                  <c:v>-12.611057647782321</c:v>
                </c:pt>
                <c:pt idx="278">
                  <c:v>-12.453136692371462</c:v>
                </c:pt>
                <c:pt idx="279">
                  <c:v>-12.298888393661652</c:v>
                </c:pt>
                <c:pt idx="280">
                  <c:v>-12.148090249562145</c:v>
                </c:pt>
                <c:pt idx="281">
                  <c:v>-12.000521630967631</c:v>
                </c:pt>
                <c:pt idx="282">
                  <c:v>-11.855962842627664</c:v>
                </c:pt>
                <c:pt idx="283">
                  <c:v>-11.714194151184854</c:v>
                </c:pt>
                <c:pt idx="284">
                  <c:v>-11.574994771824031</c:v>
                </c:pt>
                <c:pt idx="285">
                  <c:v>-11.438141804352556</c:v>
                </c:pt>
                <c:pt idx="286">
                  <c:v>-11.303409108824123</c:v>
                </c:pt>
                <c:pt idx="287">
                  <c:v>-11.170566110026332</c:v>
                </c:pt>
                <c:pt idx="288">
                  <c:v>-11.039376519280262</c:v>
                </c:pt>
                <c:pt idx="289">
                  <c:v>-10.909596961057783</c:v>
                </c:pt>
                <c:pt idx="290">
                  <c:v>-10.780975490925213</c:v>
                </c:pt>
                <c:pt idx="291">
                  <c:v>-10.653249990295956</c:v>
                </c:pt>
                <c:pt idx="292">
                  <c:v>-10.526146422459128</c:v>
                </c:pt>
                <c:pt idx="293">
                  <c:v>-10.399376933403641</c:v>
                </c:pt>
                <c:pt idx="294">
                  <c:v>-10.272637780160052</c:v>
                </c:pt>
                <c:pt idx="295">
                  <c:v>-10.145607068853227</c:v>
                </c:pt>
                <c:pt idx="296">
                  <c:v>-10.017942284558602</c:v>
                </c:pt>
                <c:pt idx="297">
                  <c:v>-9.8892775956064476</c:v>
                </c:pt>
                <c:pt idx="298">
                  <c:v>-9.759220916482489</c:v>
                </c:pt>
                <c:pt idx="299">
                  <c:v>-9.6273507163334227</c:v>
                </c:pt>
                <c:pt idx="300">
                  <c:v>-9.4932125648380481</c:v>
                </c:pt>
                <c:pt idx="301">
                  <c:v>-9.3563154145521565</c:v>
                </c:pt>
                <c:pt idx="302">
                  <c:v>-9.2161276296913215</c:v>
                </c:pt>
                <c:pt idx="303">
                  <c:v>-9.0720727868502404</c:v>
                </c:pt>
                <c:pt idx="304">
                  <c:v>-8.9235252948461703</c:v>
                </c:pt>
                <c:pt idx="305">
                  <c:v>-8.7698059105456636</c:v>
                </c:pt>
                <c:pt idx="306">
                  <c:v>-8.6101772673972032</c:v>
                </c:pt>
                <c:pt idx="307">
                  <c:v>-8.4438395860352102</c:v>
                </c:pt>
                <c:pt idx="308">
                  <c:v>-8.2699268046366967</c:v>
                </c:pt>
                <c:pt idx="309">
                  <c:v>-8.0875034537187851</c:v>
                </c:pt>
                <c:pt idx="310">
                  <c:v>-7.8955627085394333</c:v>
                </c:pt>
                <c:pt idx="311">
                  <c:v>-7.6930261840983327</c:v>
                </c:pt>
                <c:pt idx="312">
                  <c:v>-7.4787461929044996</c:v>
                </c:pt>
                <c:pt idx="313">
                  <c:v>-7.2515113606703769</c:v>
                </c:pt>
                <c:pt idx="314">
                  <c:v>-7.0100566806970752</c:v>
                </c:pt>
                <c:pt idx="315">
                  <c:v>-6.7530792661088155</c:v>
                </c:pt>
                <c:pt idx="316">
                  <c:v>-6.4792612003830428</c:v>
                </c:pt>
                <c:pt idx="317">
                  <c:v>-6.1873009453435666</c:v>
                </c:pt>
                <c:pt idx="318">
                  <c:v>-5.8759546784692729</c:v>
                </c:pt>
                <c:pt idx="319">
                  <c:v>-5.5440886171247792</c:v>
                </c:pt>
                <c:pt idx="320">
                  <c:v>-5.1907427542968501</c:v>
                </c:pt>
                <c:pt idx="321">
                  <c:v>-4.815205391767182</c:v>
                </c:pt>
                <c:pt idx="322">
                  <c:v>-4.4170963590488981</c:v>
                </c:pt>
                <c:pt idx="323">
                  <c:v>-3.9964548717468507</c:v>
                </c:pt>
                <c:pt idx="324">
                  <c:v>-3.5538257577062282</c:v>
                </c:pt>
                <c:pt idx="325">
                  <c:v>-3.0903355764951046</c:v>
                </c:pt>
                <c:pt idx="326">
                  <c:v>-2.6077484667106239</c:v>
                </c:pt>
                <c:pt idx="327">
                  <c:v>-2.1084909880241014</c:v>
                </c:pt>
                <c:pt idx="328">
                  <c:v>-1.5956363764978427</c:v>
                </c:pt>
                <c:pt idx="329">
                  <c:v>-1.0728418686432775</c:v>
                </c:pt>
                <c:pt idx="330">
                  <c:v>-0.54423797836915389</c:v>
                </c:pt>
                <c:pt idx="331">
                  <c:v>-1.4275135012081219E-2</c:v>
                </c:pt>
                <c:pt idx="332">
                  <c:v>0.51246033668704838</c:v>
                </c:pt>
                <c:pt idx="333">
                  <c:v>1.0314437953708426</c:v>
                </c:pt>
                <c:pt idx="334">
                  <c:v>1.5384039512365801</c:v>
                </c:pt>
                <c:pt idx="335">
                  <c:v>2.029490163945316</c:v>
                </c:pt>
                <c:pt idx="336">
                  <c:v>2.5014010340176482</c:v>
                </c:pt>
                <c:pt idx="337">
                  <c:v>2.9514661234038817</c:v>
                </c:pt>
                <c:pt idx="338">
                  <c:v>3.3776793814763617</c:v>
                </c:pt>
                <c:pt idx="339">
                  <c:v>3.7786887548473524</c:v>
                </c:pt>
                <c:pt idx="340">
                  <c:v>4.1537505729489208</c:v>
                </c:pt>
                <c:pt idx="341">
                  <c:v>4.5026592884745424</c:v>
                </c:pt>
                <c:pt idx="342">
                  <c:v>4.8256632150147292</c:v>
                </c:pt>
                <c:pt idx="343">
                  <c:v>5.1233755770709051</c:v>
                </c:pt>
                <c:pt idx="344">
                  <c:v>5.396688102326368</c:v>
                </c:pt>
                <c:pt idx="345">
                  <c:v>5.6466920983972049</c:v>
                </c:pt>
                <c:pt idx="346">
                  <c:v>5.8746098571181466</c:v>
                </c:pt>
                <c:pt idx="347">
                  <c:v>6.0817375313371045</c:v>
                </c:pt>
                <c:pt idx="348">
                  <c:v>6.269399399165021</c:v>
                </c:pt>
                <c:pt idx="349">
                  <c:v>6.4389126394166096</c:v>
                </c:pt>
                <c:pt idx="350">
                  <c:v>6.5915613107180002</c:v>
                </c:pt>
                <c:pt idx="351">
                  <c:v>6.7285780615462158</c:v>
                </c:pt>
                <c:pt idx="352">
                  <c:v>6.8511321114349428</c:v>
                </c:pt>
                <c:pt idx="353">
                  <c:v>6.9603221629068885</c:v>
                </c:pt>
                <c:pt idx="354">
                  <c:v>7.0571730761717681</c:v>
                </c:pt>
                <c:pt idx="355">
                  <c:v>7.1426353281185992</c:v>
                </c:pt>
                <c:pt idx="356">
                  <c:v>7.2175864612280298</c:v>
                </c:pt>
                <c:pt idx="357">
                  <c:v>7.2828338944300883</c:v>
                </c:pt>
                <c:pt idx="358">
                  <c:v>7.3391186112031077</c:v>
                </c:pt>
                <c:pt idx="359">
                  <c:v>7.387119359250641</c:v>
                </c:pt>
                <c:pt idx="360">
                  <c:v>7.4274570922925669</c:v>
                </c:pt>
                <c:pt idx="361">
                  <c:v>7.4606994604895949</c:v>
                </c:pt>
                <c:pt idx="362">
                  <c:v>7.4873652148581806</c:v>
                </c:pt>
                <c:pt idx="363">
                  <c:v>7.5079284357758693</c:v>
                </c:pt>
                <c:pt idx="364">
                  <c:v>7.5228225291082671</c:v>
                </c:pt>
                <c:pt idx="365">
                  <c:v>7.5324439580178408</c:v>
                </c:pt>
                <c:pt idx="366">
                  <c:v>7.5371556961526993</c:v>
                </c:pt>
                <c:pt idx="367">
                  <c:v>7.5372904002956016</c:v>
                </c:pt>
                <c:pt idx="368">
                  <c:v>7.533153308982028</c:v>
                </c:pt>
                <c:pt idx="369">
                  <c:v>7.5250248790912773</c:v>
                </c:pt>
                <c:pt idx="370">
                  <c:v>7.5131631757644044</c:v>
                </c:pt>
                <c:pt idx="371">
                  <c:v>7.497806032808505</c:v>
                </c:pt>
                <c:pt idx="372">
                  <c:v>7.4791730014627982</c:v>
                </c:pt>
                <c:pt idx="373">
                  <c:v>7.4574671053663435</c:v>
                </c:pt>
                <c:pt idx="374">
                  <c:v>7.4328764190309009</c:v>
                </c:pt>
                <c:pt idx="375">
                  <c:v>7.4055754862676118</c:v>
                </c:pt>
                <c:pt idx="376">
                  <c:v>7.3757265939747558</c:v>
                </c:pt>
                <c:pt idx="377">
                  <c:v>7.3434809155589145</c:v>
                </c:pt>
                <c:pt idx="378">
                  <c:v>7.3089795370985176</c:v>
                </c:pt>
                <c:pt idx="379">
                  <c:v>7.2723543782106308</c:v>
                </c:pt>
                <c:pt idx="380">
                  <c:v>7.2337290184780931</c:v>
                </c:pt>
                <c:pt idx="381">
                  <c:v>7.1932194392518429</c:v>
                </c:pt>
                <c:pt idx="382">
                  <c:v>7.150934689672825</c:v>
                </c:pt>
                <c:pt idx="383">
                  <c:v>7.1069774848632061</c:v>
                </c:pt>
                <c:pt idx="384">
                  <c:v>7.0614447434184893</c:v>
                </c:pt>
                <c:pt idx="385">
                  <c:v>7.0144280705886555</c:v>
                </c:pt>
                <c:pt idx="386">
                  <c:v>6.9660141928638577</c:v>
                </c:pt>
                <c:pt idx="387">
                  <c:v>6.9162853490743199</c:v>
                </c:pt>
                <c:pt idx="388">
                  <c:v>6.8653196425698724</c:v>
                </c:pt>
                <c:pt idx="389">
                  <c:v>6.8131913585567041</c:v>
                </c:pt>
                <c:pt idx="390">
                  <c:v>6.7599712502327121</c:v>
                </c:pt>
                <c:pt idx="391">
                  <c:v>6.7057267969730887</c:v>
                </c:pt>
                <c:pt idx="392">
                  <c:v>6.6505224374700314</c:v>
                </c:pt>
                <c:pt idx="393">
                  <c:v>6.594419780420508</c:v>
                </c:pt>
                <c:pt idx="394">
                  <c:v>6.5374777950795711</c:v>
                </c:pt>
                <c:pt idx="395">
                  <c:v>6.4797529837507311</c:v>
                </c:pt>
                <c:pt idx="396">
                  <c:v>6.4212995380654583</c:v>
                </c:pt>
                <c:pt idx="397">
                  <c:v>6.3621694807086939</c:v>
                </c:pt>
                <c:pt idx="398">
                  <c:v>6.3024127940731312</c:v>
                </c:pt>
                <c:pt idx="399">
                  <c:v>6.2420775371699637</c:v>
                </c:pt>
                <c:pt idx="400">
                  <c:v>6.1812099519855046</c:v>
                </c:pt>
                <c:pt idx="401">
                  <c:v>6.1198545603498156</c:v>
                </c:pt>
                <c:pt idx="402">
                  <c:v>6.0580542522733332</c:v>
                </c:pt>
                <c:pt idx="403">
                  <c:v>5.9958503666093304</c:v>
                </c:pt>
                <c:pt idx="404">
                  <c:v>5.9332827648122066</c:v>
                </c:pt>
                <c:pt idx="405">
                  <c:v>5.8703898984831104</c:v>
                </c:pt>
                <c:pt idx="406">
                  <c:v>5.8072088713243053</c:v>
                </c:pt>
                <c:pt idx="407">
                  <c:v>5.7437754960607261</c:v>
                </c:pt>
                <c:pt idx="408">
                  <c:v>5.6801243468309828</c:v>
                </c:pt>
                <c:pt idx="409">
                  <c:v>5.616288807499549</c:v>
                </c:pt>
                <c:pt idx="410">
                  <c:v>5.5523011162967046</c:v>
                </c:pt>
                <c:pt idx="411">
                  <c:v>5.4881924071520256</c:v>
                </c:pt>
                <c:pt idx="412">
                  <c:v>5.4239927480508792</c:v>
                </c:pt>
                <c:pt idx="413">
                  <c:v>5.3597311767104596</c:v>
                </c:pt>
                <c:pt idx="414">
                  <c:v>5.2954357338424813</c:v>
                </c:pt>
                <c:pt idx="415">
                  <c:v>5.2311334942429468</c:v>
                </c:pt>
                <c:pt idx="416">
                  <c:v>5.1668505959256983</c:v>
                </c:pt>
                <c:pt idx="417">
                  <c:v>5.1026122674946235</c:v>
                </c:pt>
                <c:pt idx="418">
                  <c:v>5.0384428539302624</c:v>
                </c:pt>
                <c:pt idx="419">
                  <c:v>4.9743658409487317</c:v>
                </c:pt>
                <c:pt idx="420">
                  <c:v>4.9104038780752255</c:v>
                </c:pt>
                <c:pt idx="421">
                  <c:v>4.8465788005600219</c:v>
                </c:pt>
                <c:pt idx="422">
                  <c:v>4.7829116502520144</c:v>
                </c:pt>
                <c:pt idx="423">
                  <c:v>4.7194226955330079</c:v>
                </c:pt>
                <c:pt idx="424">
                  <c:v>4.6561314504057112</c:v>
                </c:pt>
                <c:pt idx="425">
                  <c:v>4.5930566928185321</c:v>
                </c:pt>
                <c:pt idx="426">
                  <c:v>4.530216482301868</c:v>
                </c:pt>
                <c:pt idx="427">
                  <c:v>4.4676281769827302</c:v>
                </c:pt>
                <c:pt idx="428">
                  <c:v>4.4053084500373743</c:v>
                </c:pt>
                <c:pt idx="429">
                  <c:v>4.3432733056354449</c:v>
                </c:pt>
                <c:pt idx="430">
                  <c:v>4.2815380944231221</c:v>
                </c:pt>
                <c:pt idx="431">
                  <c:v>4.2201175285877701</c:v>
                </c:pt>
                <c:pt idx="432">
                  <c:v>4.1590256965417236</c:v>
                </c:pt>
                <c:pt idx="433">
                  <c:v>4.0982760772586069</c:v>
                </c:pt>
                <c:pt idx="434">
                  <c:v>4.0378815542918485</c:v>
                </c:pt>
                <c:pt idx="435">
                  <c:v>3.9778544295014147</c:v>
                </c:pt>
                <c:pt idx="436">
                  <c:v>3.9182064365118006</c:v>
                </c:pt>
                <c:pt idx="437">
                  <c:v>3.8589487539213918</c:v>
                </c:pt>
                <c:pt idx="438">
                  <c:v>3.800092018280866</c:v>
                </c:pt>
                <c:pt idx="439">
                  <c:v>3.7416463368559132</c:v>
                </c:pt>
                <c:pt idx="440">
                  <c:v>3.6836213001876734</c:v>
                </c:pt>
                <c:pt idx="441">
                  <c:v>3.626025994462192</c:v>
                </c:pt>
                <c:pt idx="442">
                  <c:v>3.5688690136988859</c:v>
                </c:pt>
                <c:pt idx="443">
                  <c:v>3.5121584717662202</c:v>
                </c:pt>
                <c:pt idx="444">
                  <c:v>3.4559020142317287</c:v>
                </c:pt>
                <c:pt idx="445">
                  <c:v>3.4001068300522057</c:v>
                </c:pt>
                <c:pt idx="446">
                  <c:v>3.3447796631089464</c:v>
                </c:pt>
                <c:pt idx="447">
                  <c:v>3.289926823591987</c:v>
                </c:pt>
                <c:pt idx="448">
                  <c:v>3.2355541992364492</c:v>
                </c:pt>
                <c:pt idx="449">
                  <c:v>3.1816672664134185</c:v>
                </c:pt>
                <c:pt idx="450">
                  <c:v>3.1282711010772877</c:v>
                </c:pt>
                <c:pt idx="451">
                  <c:v>3.0753703895707147</c:v>
                </c:pt>
                <c:pt idx="452">
                  <c:v>3.0229694392881568</c:v>
                </c:pt>
                <c:pt idx="453">
                  <c:v>2.97107218919838</c:v>
                </c:pt>
                <c:pt idx="454">
                  <c:v>2.9196822202260799</c:v>
                </c:pt>
                <c:pt idx="455">
                  <c:v>2.8688027654924895</c:v>
                </c:pt>
                <c:pt idx="456">
                  <c:v>2.8184367204145566</c:v>
                </c:pt>
                <c:pt idx="457">
                  <c:v>2.7685866526621963</c:v>
                </c:pt>
                <c:pt idx="458">
                  <c:v>2.7192548119728697</c:v>
                </c:pt>
                <c:pt idx="459">
                  <c:v>2.6704431398227637</c:v>
                </c:pt>
                <c:pt idx="460">
                  <c:v>2.6221532789535811</c:v>
                </c:pt>
                <c:pt idx="461">
                  <c:v>2.574386582754177</c:v>
                </c:pt>
                <c:pt idx="462">
                  <c:v>2.527144124495976</c:v>
                </c:pt>
                <c:pt idx="463">
                  <c:v>2.4804267064212988</c:v>
                </c:pt>
                <c:pt idx="464">
                  <c:v>2.4342348686836788</c:v>
                </c:pt>
                <c:pt idx="465">
                  <c:v>2.3885688981392175</c:v>
                </c:pt>
                <c:pt idx="466">
                  <c:v>2.343428836988326</c:v>
                </c:pt>
                <c:pt idx="467">
                  <c:v>2.298814491266862</c:v>
                </c:pt>
                <c:pt idx="468">
                  <c:v>2.2547254391861582</c:v>
                </c:pt>
                <c:pt idx="469">
                  <c:v>2.2111610393212739</c:v>
                </c:pt>
                <c:pt idx="470">
                  <c:v>2.1681204386469215</c:v>
                </c:pt>
                <c:pt idx="471">
                  <c:v>2.1256025804207512</c:v>
                </c:pt>
                <c:pt idx="472">
                  <c:v>2.0836062119136125</c:v>
                </c:pt>
                <c:pt idx="473">
                  <c:v>2.042129891986578</c:v>
                </c:pt>
                <c:pt idx="474">
                  <c:v>2.0011719985147574</c:v>
                </c:pt>
                <c:pt idx="475">
                  <c:v>1.9607307356577346</c:v>
                </c:pt>
                <c:pt idx="476">
                  <c:v>1.920804140976947</c:v>
                </c:pt>
                <c:pt idx="477">
                  <c:v>1.8813900924001281</c:v>
                </c:pt>
                <c:pt idx="478">
                  <c:v>1.8424863150331987</c:v>
                </c:pt>
                <c:pt idx="479">
                  <c:v>1.8040903878201311</c:v>
                </c:pt>
                <c:pt idx="480">
                  <c:v>1.7661997500512729</c:v>
                </c:pt>
                <c:pt idx="481">
                  <c:v>1.7288117077208511</c:v>
                </c:pt>
                <c:pt idx="482">
                  <c:v>1.6919234397344898</c:v>
                </c:pt>
                <c:pt idx="483">
                  <c:v>1.6555320039675436</c:v>
                </c:pt>
                <c:pt idx="484">
                  <c:v>1.6196343431753277</c:v>
                </c:pt>
                <c:pt idx="485">
                  <c:v>1.584227290756246</c:v>
                </c:pt>
                <c:pt idx="486">
                  <c:v>1.5493075763690172</c:v>
                </c:pt>
                <c:pt idx="487">
                  <c:v>1.5148718314053031</c:v>
                </c:pt>
                <c:pt idx="488">
                  <c:v>1.4809165943190425</c:v>
                </c:pt>
                <c:pt idx="489">
                  <c:v>1.4474383158139048</c:v>
                </c:pt>
                <c:pt idx="490">
                  <c:v>1.4144333638904207</c:v>
                </c:pt>
                <c:pt idx="491">
                  <c:v>1.3818980287542892</c:v>
                </c:pt>
                <c:pt idx="492">
                  <c:v>1.3498285275875563</c:v>
                </c:pt>
                <c:pt idx="493">
                  <c:v>1.3182210091843949</c:v>
                </c:pt>
                <c:pt idx="494">
                  <c:v>1.2870715584531123</c:v>
                </c:pt>
                <c:pt idx="495">
                  <c:v>1.2563762007863986</c:v>
                </c:pt>
                <c:pt idx="496">
                  <c:v>1.2261309063015009</c:v>
                </c:pt>
                <c:pt idx="497">
                  <c:v>1.1963315939523671</c:v>
                </c:pt>
                <c:pt idx="498">
                  <c:v>1.1669741355156464</c:v>
                </c:pt>
                <c:pt idx="499">
                  <c:v>1.1380543594525303</c:v>
                </c:pt>
                <c:pt idx="500">
                  <c:v>1.1095680546485784</c:v>
                </c:pt>
                <c:pt idx="501">
                  <c:v>1.0815109740333977</c:v>
                </c:pt>
                <c:pt idx="502">
                  <c:v>1.0538788380824489</c:v>
                </c:pt>
                <c:pt idx="503">
                  <c:v>1.026667338202957</c:v>
                </c:pt>
                <c:pt idx="504">
                  <c:v>0.99987214000616653</c:v>
                </c:pt>
                <c:pt idx="505">
                  <c:v>0.97348888646795473</c:v>
                </c:pt>
                <c:pt idx="506">
                  <c:v>0.94751320098010261</c:v>
                </c:pt>
                <c:pt idx="507">
                  <c:v>0.92194069029433656</c:v>
                </c:pt>
                <c:pt idx="508">
                  <c:v>0.89676694736123608</c:v>
                </c:pt>
                <c:pt idx="509">
                  <c:v>0.87198755406639172</c:v>
                </c:pt>
                <c:pt idx="510">
                  <c:v>0.84759808386574775</c:v>
                </c:pt>
                <c:pt idx="511">
                  <c:v>0.82359410432254698</c:v>
                </c:pt>
                <c:pt idx="512">
                  <c:v>0.79997117954789942</c:v>
                </c:pt>
                <c:pt idx="513">
                  <c:v>0.7767248725471827</c:v>
                </c:pt>
                <c:pt idx="514">
                  <c:v>0.75385074747454439</c:v>
                </c:pt>
                <c:pt idx="515">
                  <c:v>0.73134437179749057</c:v>
                </c:pt>
                <c:pt idx="516">
                  <c:v>0.70920131837383593</c:v>
                </c:pt>
                <c:pt idx="517">
                  <c:v>0.68741716744310466</c:v>
                </c:pt>
                <c:pt idx="518">
                  <c:v>0.6659875085344904</c:v>
                </c:pt>
                <c:pt idx="519">
                  <c:v>0.64490794229348225</c:v>
                </c:pt>
                <c:pt idx="520">
                  <c:v>0.6241740822291959</c:v>
                </c:pt>
                <c:pt idx="521">
                  <c:v>0.60378155638457898</c:v>
                </c:pt>
                <c:pt idx="522">
                  <c:v>0.58372600893137161</c:v>
                </c:pt>
                <c:pt idx="523">
                  <c:v>0.56400310169192736</c:v>
                </c:pt>
                <c:pt idx="524">
                  <c:v>0.54460851558991052</c:v>
                </c:pt>
                <c:pt idx="525">
                  <c:v>0.52553795203174758</c:v>
                </c:pt>
                <c:pt idx="526">
                  <c:v>0.50678713422080257</c:v>
                </c:pt>
                <c:pt idx="527">
                  <c:v>0.48835180840622172</c:v>
                </c:pt>
                <c:pt idx="528">
                  <c:v>0.47022774506827325</c:v>
                </c:pt>
                <c:pt idx="529">
                  <c:v>0.45241074004210269</c:v>
                </c:pt>
                <c:pt idx="530">
                  <c:v>0.43489661558158588</c:v>
                </c:pt>
                <c:pt idx="531">
                  <c:v>0.41768122136530472</c:v>
                </c:pt>
                <c:pt idx="532">
                  <c:v>0.40076043544613249</c:v>
                </c:pt>
                <c:pt idx="533">
                  <c:v>0.38413016514639686</c:v>
                </c:pt>
                <c:pt idx="534">
                  <c:v>0.36778634790019993</c:v>
                </c:pt>
                <c:pt idx="535">
                  <c:v>0.35172495204453291</c:v>
                </c:pt>
                <c:pt idx="536">
                  <c:v>0.33594197756094246</c:v>
                </c:pt>
                <c:pt idx="537">
                  <c:v>0.32043345676922819</c:v>
                </c:pt>
                <c:pt idx="538">
                  <c:v>0.30519545497484302</c:v>
                </c:pt>
                <c:pt idx="539">
                  <c:v>0.29022407107142811</c:v>
                </c:pt>
                <c:pt idx="540">
                  <c:v>0.27551543810013612</c:v>
                </c:pt>
                <c:pt idx="541">
                  <c:v>0.26106572376704307</c:v>
                </c:pt>
                <c:pt idx="542">
                  <c:v>0.24687113092022983</c:v>
                </c:pt>
                <c:pt idx="543">
                  <c:v>0.23292789798787261</c:v>
                </c:pt>
                <c:pt idx="544">
                  <c:v>0.21923229937879363</c:v>
                </c:pt>
                <c:pt idx="545">
                  <c:v>0.20578064584663203</c:v>
                </c:pt>
                <c:pt idx="546">
                  <c:v>0.1925692848192444</c:v>
                </c:pt>
                <c:pt idx="547">
                  <c:v>0.1795946006943403</c:v>
                </c:pt>
                <c:pt idx="548">
                  <c:v>0.16685301510273298</c:v>
                </c:pt>
                <c:pt idx="549">
                  <c:v>0.15434098714047195</c:v>
                </c:pt>
                <c:pt idx="550">
                  <c:v>0.14205501357089112</c:v>
                </c:pt>
                <c:pt idx="551">
                  <c:v>0.1299916289979155</c:v>
                </c:pt>
                <c:pt idx="552">
                  <c:v>0.1181474060115697</c:v>
                </c:pt>
                <c:pt idx="553">
                  <c:v>0.10651895530697075</c:v>
                </c:pt>
                <c:pt idx="554">
                  <c:v>9.5102925777746705E-2</c:v>
                </c:pt>
                <c:pt idx="555">
                  <c:v>8.3896004584914863E-2</c:v>
                </c:pt>
                <c:pt idx="556">
                  <c:v>7.2894917202360077E-2</c:v>
                </c:pt>
                <c:pt idx="557">
                  <c:v>6.2096427439785273E-2</c:v>
                </c:pt>
                <c:pt idx="558">
                  <c:v>5.1497337444072144E-2</c:v>
                </c:pt>
                <c:pt idx="559">
                  <c:v>4.1094487680096492E-2</c:v>
                </c:pt>
                <c:pt idx="560">
                  <c:v>3.0884756891817133E-2</c:v>
                </c:pt>
                <c:pt idx="561">
                  <c:v>2.0865062044476801E-2</c:v>
                </c:pt>
                <c:pt idx="562">
                  <c:v>1.1032358248934671E-2</c:v>
                </c:pt>
                <c:pt idx="563">
                  <c:v>1.3836386686865154E-3</c:v>
                </c:pt>
                <c:pt idx="564">
                  <c:v>-8.0840655893190672E-3</c:v>
                </c:pt>
                <c:pt idx="565">
                  <c:v>-1.7373685599533673E-2</c:v>
                </c:pt>
                <c:pt idx="566">
                  <c:v>-2.6488114757512449E-2</c:v>
                </c:pt>
                <c:pt idx="567">
                  <c:v>-3.5430208933611596E-2</c:v>
                </c:pt>
                <c:pt idx="568">
                  <c:v>-4.420278664021815E-2</c:v>
                </c:pt>
                <c:pt idx="569">
                  <c:v>-5.2808629211583025E-2</c:v>
                </c:pt>
                <c:pt idx="570">
                  <c:v>-6.1250480995758139E-2</c:v>
                </c:pt>
                <c:pt idx="571">
                  <c:v>-6.1258756462057917E-2</c:v>
                </c:pt>
                <c:pt idx="572">
                  <c:v>-6.1267031770235292E-2</c:v>
                </c:pt>
                <c:pt idx="573">
                  <c:v>-6.1275306920283157E-2</c:v>
                </c:pt>
                <c:pt idx="574">
                  <c:v>-6.1283581912215723E-2</c:v>
                </c:pt>
                <c:pt idx="575">
                  <c:v>-6.1291856746027662E-2</c:v>
                </c:pt>
                <c:pt idx="576">
                  <c:v>-6.1300131421729631E-2</c:v>
                </c:pt>
                <c:pt idx="577">
                  <c:v>-6.1308405939310973E-2</c:v>
                </c:pt>
                <c:pt idx="578">
                  <c:v>-6.131668029878945E-2</c:v>
                </c:pt>
                <c:pt idx="579">
                  <c:v>-6.1324954500166839E-2</c:v>
                </c:pt>
                <c:pt idx="580">
                  <c:v>-6.1333228543432483E-2</c:v>
                </c:pt>
                <c:pt idx="581">
                  <c:v>-6.1341502428600592E-2</c:v>
                </c:pt>
                <c:pt idx="582">
                  <c:v>-6.1349776155665836E-2</c:v>
                </c:pt>
                <c:pt idx="583">
                  <c:v>-6.1358049724637098E-2</c:v>
                </c:pt>
                <c:pt idx="584">
                  <c:v>-6.1366323135514378E-2</c:v>
                </c:pt>
                <c:pt idx="585">
                  <c:v>-6.1374596388301228E-2</c:v>
                </c:pt>
                <c:pt idx="586">
                  <c:v>-6.1382869482999425E-2</c:v>
                </c:pt>
                <c:pt idx="587">
                  <c:v>-6.1391142419616074E-2</c:v>
                </c:pt>
                <c:pt idx="588">
                  <c:v>-6.1399415198140517E-2</c:v>
                </c:pt>
                <c:pt idx="589">
                  <c:v>-6.1407687818588741E-2</c:v>
                </c:pt>
                <c:pt idx="590">
                  <c:v>-6.141596028095897E-2</c:v>
                </c:pt>
                <c:pt idx="591">
                  <c:v>-6.1424232585260086E-2</c:v>
                </c:pt>
                <c:pt idx="592">
                  <c:v>-6.143250473148143E-2</c:v>
                </c:pt>
                <c:pt idx="593">
                  <c:v>-6.1440776719631884E-2</c:v>
                </c:pt>
                <c:pt idx="594">
                  <c:v>-6.1449048549713225E-2</c:v>
                </c:pt>
                <c:pt idx="595">
                  <c:v>-6.1457320221734335E-2</c:v>
                </c:pt>
                <c:pt idx="596">
                  <c:v>-6.1465591735695213E-2</c:v>
                </c:pt>
                <c:pt idx="597">
                  <c:v>-6.1473863091588754E-2</c:v>
                </c:pt>
                <c:pt idx="598">
                  <c:v>-6.1482134289429169E-2</c:v>
                </c:pt>
                <c:pt idx="599">
                  <c:v>-6.1490405329218234E-2</c:v>
                </c:pt>
                <c:pt idx="600">
                  <c:v>-6.149867621095062E-2</c:v>
                </c:pt>
                <c:pt idx="601">
                  <c:v>-6.1506946934638762E-2</c:v>
                </c:pt>
                <c:pt idx="602">
                  <c:v>-6.1515217500273778E-2</c:v>
                </c:pt>
                <c:pt idx="603">
                  <c:v>-6.1523487907868102E-2</c:v>
                </c:pt>
                <c:pt idx="604">
                  <c:v>-6.1531758157423511E-2</c:v>
                </c:pt>
                <c:pt idx="605">
                  <c:v>-6.1540028248940004E-2</c:v>
                </c:pt>
                <c:pt idx="606">
                  <c:v>-6.1548298182415806E-2</c:v>
                </c:pt>
                <c:pt idx="607">
                  <c:v>-6.1556567957859798E-2</c:v>
                </c:pt>
                <c:pt idx="608">
                  <c:v>-6.1564837575277309E-2</c:v>
                </c:pt>
                <c:pt idx="609">
                  <c:v>-6.157310703466301E-2</c:v>
                </c:pt>
                <c:pt idx="610">
                  <c:v>-6.1581376336016902E-2</c:v>
                </c:pt>
                <c:pt idx="611">
                  <c:v>-6.1589645479354971E-2</c:v>
                </c:pt>
                <c:pt idx="612">
                  <c:v>-6.1597914464673664E-2</c:v>
                </c:pt>
                <c:pt idx="613">
                  <c:v>-6.1606183291964101E-2</c:v>
                </c:pt>
                <c:pt idx="614">
                  <c:v>-6.1614451961252925E-2</c:v>
                </c:pt>
                <c:pt idx="615">
                  <c:v>-6.1622720472522374E-2</c:v>
                </c:pt>
                <c:pt idx="616">
                  <c:v>-6.163098882578133E-2</c:v>
                </c:pt>
                <c:pt idx="617">
                  <c:v>-6.1639257021038674E-2</c:v>
                </c:pt>
                <c:pt idx="618">
                  <c:v>-6.1647525058285524E-2</c:v>
                </c:pt>
                <c:pt idx="619">
                  <c:v>-6.1655792937523657E-2</c:v>
                </c:pt>
                <c:pt idx="620">
                  <c:v>-6.1664060658772613E-2</c:v>
                </c:pt>
                <c:pt idx="621">
                  <c:v>-6.1672328222023509E-2</c:v>
                </c:pt>
                <c:pt idx="622">
                  <c:v>-6.1680595627276347E-2</c:v>
                </c:pt>
                <c:pt idx="623">
                  <c:v>-6.1688862874534678E-2</c:v>
                </c:pt>
                <c:pt idx="624">
                  <c:v>-6.1697129963810937E-2</c:v>
                </c:pt>
                <c:pt idx="625">
                  <c:v>-6.1705396895098019E-2</c:v>
                </c:pt>
                <c:pt idx="626">
                  <c:v>-6.1713663668403029E-2</c:v>
                </c:pt>
                <c:pt idx="627">
                  <c:v>-6.1721930283720638E-2</c:v>
                </c:pt>
                <c:pt idx="628">
                  <c:v>-6.1730196741065058E-2</c:v>
                </c:pt>
                <c:pt idx="629">
                  <c:v>-6.1738463040429181E-2</c:v>
                </c:pt>
                <c:pt idx="630">
                  <c:v>-6.1746729181823667E-2</c:v>
                </c:pt>
                <c:pt idx="631">
                  <c:v>-6.1754995165243187E-2</c:v>
                </c:pt>
                <c:pt idx="632">
                  <c:v>-6.1763260990698399E-2</c:v>
                </c:pt>
                <c:pt idx="633">
                  <c:v>-6.1771526658187526E-2</c:v>
                </c:pt>
                <c:pt idx="634">
                  <c:v>-6.1779792167710568E-2</c:v>
                </c:pt>
                <c:pt idx="635">
                  <c:v>-6.1788057519274631E-2</c:v>
                </c:pt>
                <c:pt idx="636">
                  <c:v>-6.1796322712879714E-2</c:v>
                </c:pt>
                <c:pt idx="637">
                  <c:v>-6.1804587748532924E-2</c:v>
                </c:pt>
                <c:pt idx="638">
                  <c:v>-6.1812852626228931E-2</c:v>
                </c:pt>
                <c:pt idx="639">
                  <c:v>-6.182111734598017E-2</c:v>
                </c:pt>
                <c:pt idx="640">
                  <c:v>-6.1829381907775982E-2</c:v>
                </c:pt>
                <c:pt idx="641">
                  <c:v>-6.1837646311634131E-2</c:v>
                </c:pt>
                <c:pt idx="642">
                  <c:v>-6.1845910557547512E-2</c:v>
                </c:pt>
                <c:pt idx="643">
                  <c:v>-6.185417464552323E-2</c:v>
                </c:pt>
                <c:pt idx="644">
                  <c:v>-6.1862438575557732E-2</c:v>
                </c:pt>
                <c:pt idx="645">
                  <c:v>-6.1870702347658124E-2</c:v>
                </c:pt>
                <c:pt idx="646">
                  <c:v>-6.1878965961831511E-2</c:v>
                </c:pt>
                <c:pt idx="647">
                  <c:v>-6.1887229418076117E-2</c:v>
                </c:pt>
                <c:pt idx="648">
                  <c:v>-6.1895492716393719E-2</c:v>
                </c:pt>
                <c:pt idx="649">
                  <c:v>-6.1903755856782539E-2</c:v>
                </c:pt>
                <c:pt idx="650">
                  <c:v>-6.1912018839253236E-2</c:v>
                </c:pt>
                <c:pt idx="651">
                  <c:v>-6.192028166380581E-2</c:v>
                </c:pt>
                <c:pt idx="652">
                  <c:v>-6.1928544330438484E-2</c:v>
                </c:pt>
                <c:pt idx="653">
                  <c:v>-6.1936806839153036E-2</c:v>
                </c:pt>
                <c:pt idx="654">
                  <c:v>-6.1945069189970781E-2</c:v>
                </c:pt>
                <c:pt idx="655">
                  <c:v>-6.195333138286685E-2</c:v>
                </c:pt>
                <c:pt idx="656">
                  <c:v>-6.1961593417864336E-2</c:v>
                </c:pt>
                <c:pt idx="657">
                  <c:v>-6.1969855294956133E-2</c:v>
                </c:pt>
                <c:pt idx="658">
                  <c:v>-6.1978117014154677E-2</c:v>
                </c:pt>
                <c:pt idx="659">
                  <c:v>-6.1986378575443979E-2</c:v>
                </c:pt>
                <c:pt idx="660">
                  <c:v>-6.1994639978845356E-2</c:v>
                </c:pt>
                <c:pt idx="661">
                  <c:v>-6.2002901224344598E-2</c:v>
                </c:pt>
                <c:pt idx="662">
                  <c:v>-6.201116231196302E-2</c:v>
                </c:pt>
                <c:pt idx="663">
                  <c:v>-6.2019423241695293E-2</c:v>
                </c:pt>
                <c:pt idx="664">
                  <c:v>-6.2027684013536089E-2</c:v>
                </c:pt>
                <c:pt idx="665">
                  <c:v>-6.203594462750317E-2</c:v>
                </c:pt>
                <c:pt idx="666">
                  <c:v>-6.2044205083584103E-2</c:v>
                </c:pt>
                <c:pt idx="667">
                  <c:v>-6.2052465381787769E-2</c:v>
                </c:pt>
                <c:pt idx="668">
                  <c:v>-6.2060725522121274E-2</c:v>
                </c:pt>
                <c:pt idx="669">
                  <c:v>-6.2068985504577512E-2</c:v>
                </c:pt>
                <c:pt idx="670">
                  <c:v>-6.207724532917247E-2</c:v>
                </c:pt>
                <c:pt idx="671">
                  <c:v>-6.2085504995891938E-2</c:v>
                </c:pt>
                <c:pt idx="672">
                  <c:v>-6.2093764504751903E-2</c:v>
                </c:pt>
                <c:pt idx="673">
                  <c:v>-6.2102023855750588E-2</c:v>
                </c:pt>
                <c:pt idx="674">
                  <c:v>-6.2110283048887993E-2</c:v>
                </c:pt>
                <c:pt idx="675">
                  <c:v>-6.2118542084165895E-2</c:v>
                </c:pt>
                <c:pt idx="676">
                  <c:v>-6.2126800961600281E-2</c:v>
                </c:pt>
                <c:pt idx="677">
                  <c:v>-6.2135059681176941E-2</c:v>
                </c:pt>
                <c:pt idx="678">
                  <c:v>-6.2143318242904755E-2</c:v>
                </c:pt>
                <c:pt idx="679">
                  <c:v>-6.2151576646790829E-2</c:v>
                </c:pt>
                <c:pt idx="680">
                  <c:v>-6.2159834892829835E-2</c:v>
                </c:pt>
                <c:pt idx="681">
                  <c:v>-6.2168092981028877E-2</c:v>
                </c:pt>
                <c:pt idx="682">
                  <c:v>-6.2176350911393286E-2</c:v>
                </c:pt>
                <c:pt idx="683">
                  <c:v>-6.218460868391773E-2</c:v>
                </c:pt>
                <c:pt idx="684">
                  <c:v>-6.2192866298614646E-2</c:v>
                </c:pt>
                <c:pt idx="685">
                  <c:v>-6.2201123755476928E-2</c:v>
                </c:pt>
                <c:pt idx="686">
                  <c:v>-6.2209381054515234E-2</c:v>
                </c:pt>
                <c:pt idx="687">
                  <c:v>-6.2217638195729563E-2</c:v>
                </c:pt>
                <c:pt idx="688">
                  <c:v>-6.2225895179119917E-2</c:v>
                </c:pt>
                <c:pt idx="689">
                  <c:v>-6.2234152004686294E-2</c:v>
                </c:pt>
                <c:pt idx="690">
                  <c:v>-6.2242408672439353E-2</c:v>
                </c:pt>
                <c:pt idx="691">
                  <c:v>-6.2250665182379095E-2</c:v>
                </c:pt>
                <c:pt idx="692">
                  <c:v>-6.2258921534507294E-2</c:v>
                </c:pt>
                <c:pt idx="693">
                  <c:v>-6.2267177728825729E-2</c:v>
                </c:pt>
                <c:pt idx="694">
                  <c:v>-6.2275433765334398E-2</c:v>
                </c:pt>
                <c:pt idx="695">
                  <c:v>-6.228368964404396E-2</c:v>
                </c:pt>
                <c:pt idx="696">
                  <c:v>-6.2291945364945533E-2</c:v>
                </c:pt>
                <c:pt idx="697">
                  <c:v>-6.2300200928055105E-2</c:v>
                </c:pt>
                <c:pt idx="698">
                  <c:v>-6.2308456333362017E-2</c:v>
                </c:pt>
                <c:pt idx="699">
                  <c:v>-6.2316711580878703E-2</c:v>
                </c:pt>
                <c:pt idx="700">
                  <c:v>-6.232496667061227E-2</c:v>
                </c:pt>
                <c:pt idx="701">
                  <c:v>-6.2333221602546729E-2</c:v>
                </c:pt>
                <c:pt idx="702">
                  <c:v>-6.2341476376701621E-2</c:v>
                </c:pt>
                <c:pt idx="703">
                  <c:v>-6.2349730993060959E-2</c:v>
                </c:pt>
                <c:pt idx="704">
                  <c:v>-6.2357985451647835E-2</c:v>
                </c:pt>
                <c:pt idx="705">
                  <c:v>-6.2366239752462249E-2</c:v>
                </c:pt>
                <c:pt idx="706">
                  <c:v>-6.2374493895491767E-2</c:v>
                </c:pt>
                <c:pt idx="707">
                  <c:v>-6.2382747880761258E-2</c:v>
                </c:pt>
                <c:pt idx="708">
                  <c:v>-6.2391001708247629E-2</c:v>
                </c:pt>
                <c:pt idx="709">
                  <c:v>-6.2399255377977525E-2</c:v>
                </c:pt>
                <c:pt idx="710">
                  <c:v>-6.2407508889940289E-2</c:v>
                </c:pt>
                <c:pt idx="711">
                  <c:v>-6.2415762244137696E-2</c:v>
                </c:pt>
                <c:pt idx="712">
                  <c:v>-6.2424015440576852E-2</c:v>
                </c:pt>
                <c:pt idx="713">
                  <c:v>-6.2432268479254205E-2</c:v>
                </c:pt>
                <c:pt idx="714">
                  <c:v>-6.2440521360178636E-2</c:v>
                </c:pt>
                <c:pt idx="715">
                  <c:v>-6.2448774083351921E-2</c:v>
                </c:pt>
                <c:pt idx="716">
                  <c:v>-6.245702664877939E-2</c:v>
                </c:pt>
                <c:pt idx="717">
                  <c:v>-6.2465279056459266E-2</c:v>
                </c:pt>
                <c:pt idx="718">
                  <c:v>-6.247353130639155E-2</c:v>
                </c:pt>
                <c:pt idx="719">
                  <c:v>-6.2481783398586899E-2</c:v>
                </c:pt>
                <c:pt idx="720">
                  <c:v>-6.2490035333039984E-2</c:v>
                </c:pt>
                <c:pt idx="721">
                  <c:v>-6.2498287109752582E-2</c:v>
                </c:pt>
                <c:pt idx="722">
                  <c:v>-6.2506538728742456E-2</c:v>
                </c:pt>
                <c:pt idx="723">
                  <c:v>-6.2514790189993619E-2</c:v>
                </c:pt>
                <c:pt idx="724">
                  <c:v>-6.2523041493518505E-2</c:v>
                </c:pt>
                <c:pt idx="725">
                  <c:v>-6.2531292639315339E-2</c:v>
                </c:pt>
                <c:pt idx="726">
                  <c:v>-6.2539543627389449E-2</c:v>
                </c:pt>
                <c:pt idx="727">
                  <c:v>-6.2547794457746164E-2</c:v>
                </c:pt>
                <c:pt idx="728">
                  <c:v>-6.2556045130381932E-2</c:v>
                </c:pt>
                <c:pt idx="729">
                  <c:v>-6.2564295645305634E-2</c:v>
                </c:pt>
                <c:pt idx="730">
                  <c:v>-6.2572546002513718E-2</c:v>
                </c:pt>
                <c:pt idx="731">
                  <c:v>-6.258079620200796E-2</c:v>
                </c:pt>
                <c:pt idx="732">
                  <c:v>-6.2589046243802571E-2</c:v>
                </c:pt>
                <c:pt idx="733">
                  <c:v>-6.2597296127888669E-2</c:v>
                </c:pt>
                <c:pt idx="734">
                  <c:v>-6.2605545854271583E-2</c:v>
                </c:pt>
                <c:pt idx="735">
                  <c:v>-6.2613795422954865E-2</c:v>
                </c:pt>
                <c:pt idx="736">
                  <c:v>-6.2622044833938517E-2</c:v>
                </c:pt>
                <c:pt idx="737">
                  <c:v>-6.2630294087229643E-2</c:v>
                </c:pt>
                <c:pt idx="738">
                  <c:v>-6.2638543182831796E-2</c:v>
                </c:pt>
                <c:pt idx="739">
                  <c:v>-6.2646792120741424E-2</c:v>
                </c:pt>
                <c:pt idx="740">
                  <c:v>-6.2655040900969183E-2</c:v>
                </c:pt>
                <c:pt idx="741">
                  <c:v>-6.2663289523506194E-2</c:v>
                </c:pt>
                <c:pt idx="742">
                  <c:v>-6.267153798835956E-2</c:v>
                </c:pt>
                <c:pt idx="743">
                  <c:v>-6.2679786295541717E-2</c:v>
                </c:pt>
                <c:pt idx="744">
                  <c:v>-6.2688034445047336E-2</c:v>
                </c:pt>
                <c:pt idx="745">
                  <c:v>-6.269628243687464E-2</c:v>
                </c:pt>
                <c:pt idx="746">
                  <c:v>-6.2704530271034287E-2</c:v>
                </c:pt>
                <c:pt idx="747">
                  <c:v>-6.2712777947519172E-2</c:v>
                </c:pt>
                <c:pt idx="748">
                  <c:v>-6.2721025466345282E-2</c:v>
                </c:pt>
                <c:pt idx="749">
                  <c:v>-6.2729272827505511E-2</c:v>
                </c:pt>
                <c:pt idx="750">
                  <c:v>-6.2737520031006966E-2</c:v>
                </c:pt>
                <c:pt idx="751">
                  <c:v>-6.2745767076847869E-2</c:v>
                </c:pt>
                <c:pt idx="752">
                  <c:v>-6.2754013965037103E-2</c:v>
                </c:pt>
                <c:pt idx="753">
                  <c:v>-6.2762260695571115E-2</c:v>
                </c:pt>
                <c:pt idx="754">
                  <c:v>-6.2770507268453457E-2</c:v>
                </c:pt>
                <c:pt idx="755">
                  <c:v>-6.2778753683685906E-2</c:v>
                </c:pt>
                <c:pt idx="756">
                  <c:v>-6.2786999941277344E-2</c:v>
                </c:pt>
                <c:pt idx="757">
                  <c:v>-6.279524604122777E-2</c:v>
                </c:pt>
                <c:pt idx="758">
                  <c:v>-6.2803491983533632E-2</c:v>
                </c:pt>
                <c:pt idx="759">
                  <c:v>-6.2811737768203812E-2</c:v>
                </c:pt>
                <c:pt idx="760">
                  <c:v>-6.2819983395241863E-2</c:v>
                </c:pt>
                <c:pt idx="761">
                  <c:v>-6.2828228864642455E-2</c:v>
                </c:pt>
                <c:pt idx="762">
                  <c:v>-6.2836474176421575E-2</c:v>
                </c:pt>
                <c:pt idx="763">
                  <c:v>-6.2844719330568566E-2</c:v>
                </c:pt>
                <c:pt idx="764">
                  <c:v>-6.2852964327092309E-2</c:v>
                </c:pt>
                <c:pt idx="765">
                  <c:v>-6.286120916599458E-2</c:v>
                </c:pt>
                <c:pt idx="766">
                  <c:v>-6.2869453847275381E-2</c:v>
                </c:pt>
                <c:pt idx="767">
                  <c:v>-6.2877698370941815E-2</c:v>
                </c:pt>
                <c:pt idx="768">
                  <c:v>-6.2885942736995659E-2</c:v>
                </c:pt>
                <c:pt idx="769">
                  <c:v>-6.289418694543869E-2</c:v>
                </c:pt>
                <c:pt idx="770">
                  <c:v>-6.2902430996265579E-2</c:v>
                </c:pt>
                <c:pt idx="771">
                  <c:v>-6.2910674889495866E-2</c:v>
                </c:pt>
                <c:pt idx="772">
                  <c:v>-6.2918918625117115E-2</c:v>
                </c:pt>
                <c:pt idx="773">
                  <c:v>-6.2927162203145315E-2</c:v>
                </c:pt>
                <c:pt idx="774">
                  <c:v>-6.293540562356803E-2</c:v>
                </c:pt>
                <c:pt idx="775">
                  <c:v>-6.2943648886399473E-2</c:v>
                </c:pt>
                <c:pt idx="776">
                  <c:v>-6.2951891991634312E-2</c:v>
                </c:pt>
                <c:pt idx="777">
                  <c:v>-6.2960134939279655E-2</c:v>
                </c:pt>
                <c:pt idx="778">
                  <c:v>-6.2968377729337277E-2</c:v>
                </c:pt>
                <c:pt idx="779">
                  <c:v>-6.2976620361808955E-2</c:v>
                </c:pt>
                <c:pt idx="780">
                  <c:v>-6.2984862836701794E-2</c:v>
                </c:pt>
                <c:pt idx="781">
                  <c:v>-6.2993105154014017E-2</c:v>
                </c:pt>
                <c:pt idx="782">
                  <c:v>-6.3001347313742073E-2</c:v>
                </c:pt>
                <c:pt idx="783">
                  <c:v>-6.3009589315900172E-2</c:v>
                </c:pt>
                <c:pt idx="784">
                  <c:v>-6.3017831160484761E-2</c:v>
                </c:pt>
                <c:pt idx="785">
                  <c:v>-6.3026072847499393E-2</c:v>
                </c:pt>
                <c:pt idx="786">
                  <c:v>-6.3034314376951173E-2</c:v>
                </c:pt>
                <c:pt idx="787">
                  <c:v>-6.3042555748841878E-2</c:v>
                </c:pt>
                <c:pt idx="788">
                  <c:v>-6.3050796963166178E-2</c:v>
                </c:pt>
                <c:pt idx="789">
                  <c:v>-6.305903801993118E-2</c:v>
                </c:pt>
                <c:pt idx="790">
                  <c:v>-6.3067278919136882E-2</c:v>
                </c:pt>
                <c:pt idx="791">
                  <c:v>-6.3075519660792168E-2</c:v>
                </c:pt>
                <c:pt idx="792">
                  <c:v>-6.3083760244897036E-2</c:v>
                </c:pt>
                <c:pt idx="793">
                  <c:v>-6.3092000671453263E-2</c:v>
                </c:pt>
                <c:pt idx="794">
                  <c:v>-6.3100240940455521E-2</c:v>
                </c:pt>
                <c:pt idx="795">
                  <c:v>-6.3108481051925125E-2</c:v>
                </c:pt>
                <c:pt idx="796">
                  <c:v>-6.3116721005849641E-2</c:v>
                </c:pt>
                <c:pt idx="797">
                  <c:v>-6.312496080223795E-2</c:v>
                </c:pt>
                <c:pt idx="798">
                  <c:v>-6.3133200441084725E-2</c:v>
                </c:pt>
                <c:pt idx="799">
                  <c:v>-6.3141439922397069E-2</c:v>
                </c:pt>
                <c:pt idx="800">
                  <c:v>-6.3149679246185642E-2</c:v>
                </c:pt>
                <c:pt idx="801">
                  <c:v>-6.3157918412445113E-2</c:v>
                </c:pt>
                <c:pt idx="802">
                  <c:v>-6.3166157421182589E-2</c:v>
                </c:pt>
                <c:pt idx="803">
                  <c:v>-6.3174396272387412E-2</c:v>
                </c:pt>
                <c:pt idx="804">
                  <c:v>-6.3182634966077345E-2</c:v>
                </c:pt>
                <c:pt idx="805">
                  <c:v>-6.319087350225594E-2</c:v>
                </c:pt>
                <c:pt idx="806">
                  <c:v>-6.3199111880910763E-2</c:v>
                </c:pt>
                <c:pt idx="807">
                  <c:v>-6.3207350102054249E-2</c:v>
                </c:pt>
                <c:pt idx="808">
                  <c:v>-6.3215588165697056E-2</c:v>
                </c:pt>
                <c:pt idx="809">
                  <c:v>-6.3223826071821421E-2</c:v>
                </c:pt>
                <c:pt idx="810">
                  <c:v>-6.3232063820445106E-2</c:v>
                </c:pt>
                <c:pt idx="811">
                  <c:v>-6.3240301411569888E-2</c:v>
                </c:pt>
                <c:pt idx="812">
                  <c:v>-6.3248538845195768E-2</c:v>
                </c:pt>
                <c:pt idx="813">
                  <c:v>-6.3256776121320968E-2</c:v>
                </c:pt>
                <c:pt idx="814">
                  <c:v>-6.3265013239952594E-2</c:v>
                </c:pt>
                <c:pt idx="815">
                  <c:v>-6.3273250201099529E-2</c:v>
                </c:pt>
                <c:pt idx="816">
                  <c:v>-6.3281487004749337E-2</c:v>
                </c:pt>
                <c:pt idx="817">
                  <c:v>-6.3289723650919782E-2</c:v>
                </c:pt>
                <c:pt idx="818">
                  <c:v>-6.3297960139603759E-2</c:v>
                </c:pt>
                <c:pt idx="819">
                  <c:v>-6.3306196470801268E-2</c:v>
                </c:pt>
                <c:pt idx="820">
                  <c:v>-6.3314432644526519E-2</c:v>
                </c:pt>
                <c:pt idx="821">
                  <c:v>-6.332266866077596E-2</c:v>
                </c:pt>
                <c:pt idx="822">
                  <c:v>-6.3330904519546039E-2</c:v>
                </c:pt>
                <c:pt idx="823">
                  <c:v>-6.3339140220847412E-2</c:v>
                </c:pt>
                <c:pt idx="824">
                  <c:v>-6.334737576468541E-2</c:v>
                </c:pt>
                <c:pt idx="825">
                  <c:v>-6.3355611151061808E-2</c:v>
                </c:pt>
                <c:pt idx="826">
                  <c:v>-6.3363846379965949E-2</c:v>
                </c:pt>
                <c:pt idx="827">
                  <c:v>-6.3372081451415596E-2</c:v>
                </c:pt>
                <c:pt idx="828">
                  <c:v>-6.3380316365400091E-2</c:v>
                </c:pt>
                <c:pt idx="829">
                  <c:v>-6.3388551121942527E-2</c:v>
                </c:pt>
                <c:pt idx="830">
                  <c:v>-6.3396785721021587E-2</c:v>
                </c:pt>
                <c:pt idx="831">
                  <c:v>-6.3405020162655035E-2</c:v>
                </c:pt>
                <c:pt idx="832">
                  <c:v>-6.3413254446839318E-2</c:v>
                </c:pt>
                <c:pt idx="833">
                  <c:v>-6.3421488573579765E-2</c:v>
                </c:pt>
                <c:pt idx="834">
                  <c:v>-6.3429722542881706E-2</c:v>
                </c:pt>
                <c:pt idx="835">
                  <c:v>-6.3437956354743363E-2</c:v>
                </c:pt>
                <c:pt idx="836">
                  <c:v>-6.3446190009164738E-2</c:v>
                </c:pt>
                <c:pt idx="837">
                  <c:v>-6.3454423506151159E-2</c:v>
                </c:pt>
                <c:pt idx="838">
                  <c:v>-6.3462656845709731E-2</c:v>
                </c:pt>
                <c:pt idx="839">
                  <c:v>-6.3470890027838678E-2</c:v>
                </c:pt>
                <c:pt idx="840">
                  <c:v>-6.3479123052545106E-2</c:v>
                </c:pt>
                <c:pt idx="841">
                  <c:v>-6.3487355919816579E-2</c:v>
                </c:pt>
                <c:pt idx="842">
                  <c:v>-6.3495588629670863E-2</c:v>
                </c:pt>
                <c:pt idx="843">
                  <c:v>-6.3503821182115061E-2</c:v>
                </c:pt>
                <c:pt idx="844">
                  <c:v>-6.3512053577140293E-2</c:v>
                </c:pt>
                <c:pt idx="845">
                  <c:v>-6.3520285814746558E-2</c:v>
                </c:pt>
                <c:pt idx="846">
                  <c:v>-6.352851789494629E-2</c:v>
                </c:pt>
                <c:pt idx="847">
                  <c:v>-6.3536749817734162E-2</c:v>
                </c:pt>
                <c:pt idx="848">
                  <c:v>-6.3544981583122606E-2</c:v>
                </c:pt>
                <c:pt idx="849">
                  <c:v>-6.3553213191108071E-2</c:v>
                </c:pt>
                <c:pt idx="850">
                  <c:v>-6.356144464168878E-2</c:v>
                </c:pt>
                <c:pt idx="851">
                  <c:v>-6.3569675934870062E-2</c:v>
                </c:pt>
                <c:pt idx="852">
                  <c:v>-6.3577907070662576E-2</c:v>
                </c:pt>
                <c:pt idx="853">
                  <c:v>-6.3586138049060992E-2</c:v>
                </c:pt>
                <c:pt idx="854">
                  <c:v>-6.359436887006531E-2</c:v>
                </c:pt>
                <c:pt idx="855">
                  <c:v>-6.3602599533677306E-2</c:v>
                </c:pt>
                <c:pt idx="856">
                  <c:v>-6.3610830039918298E-2</c:v>
                </c:pt>
                <c:pt idx="857">
                  <c:v>-6.3619060388765192E-2</c:v>
                </c:pt>
                <c:pt idx="858">
                  <c:v>-6.3627290580246409E-2</c:v>
                </c:pt>
                <c:pt idx="859">
                  <c:v>-6.3635520614340635E-2</c:v>
                </c:pt>
                <c:pt idx="860">
                  <c:v>-6.3643750491062079E-2</c:v>
                </c:pt>
                <c:pt idx="861">
                  <c:v>-6.3651980210412518E-2</c:v>
                </c:pt>
                <c:pt idx="862">
                  <c:v>-6.3660209772391951E-2</c:v>
                </c:pt>
                <c:pt idx="863">
                  <c:v>-6.3668439177007485E-2</c:v>
                </c:pt>
                <c:pt idx="864">
                  <c:v>-6.3676668424255567E-2</c:v>
                </c:pt>
                <c:pt idx="865">
                  <c:v>-6.3684897514141525E-2</c:v>
                </c:pt>
                <c:pt idx="866">
                  <c:v>-6.3693126446674242E-2</c:v>
                </c:pt>
                <c:pt idx="867">
                  <c:v>-6.3701355221846612E-2</c:v>
                </c:pt>
                <c:pt idx="868">
                  <c:v>-6.3709583839663964E-2</c:v>
                </c:pt>
                <c:pt idx="869">
                  <c:v>-6.3717812300135179E-2</c:v>
                </c:pt>
                <c:pt idx="870">
                  <c:v>-6.3726040603258483E-2</c:v>
                </c:pt>
                <c:pt idx="871">
                  <c:v>-6.3734268749026768E-2</c:v>
                </c:pt>
                <c:pt idx="872">
                  <c:v>-6.3742496737463128E-2</c:v>
                </c:pt>
                <c:pt idx="873">
                  <c:v>-6.3750724568555128E-2</c:v>
                </c:pt>
                <c:pt idx="874">
                  <c:v>-6.3758952242309874E-2</c:v>
                </c:pt>
                <c:pt idx="875">
                  <c:v>-6.3767179758727366E-2</c:v>
                </c:pt>
                <c:pt idx="876">
                  <c:v>-6.3775407117816485E-2</c:v>
                </c:pt>
                <c:pt idx="877">
                  <c:v>-6.3783634319571902E-2</c:v>
                </c:pt>
                <c:pt idx="878">
                  <c:v>-6.3791861363997171E-2</c:v>
                </c:pt>
                <c:pt idx="879">
                  <c:v>-6.3800088251102949E-2</c:v>
                </c:pt>
                <c:pt idx="880">
                  <c:v>-6.3808314980883907E-2</c:v>
                </c:pt>
                <c:pt idx="881">
                  <c:v>-6.3816541553343598E-2</c:v>
                </c:pt>
                <c:pt idx="882">
                  <c:v>-6.382476796848735E-2</c:v>
                </c:pt>
                <c:pt idx="883">
                  <c:v>-6.3832994226315165E-2</c:v>
                </c:pt>
                <c:pt idx="884">
                  <c:v>-6.3841220326832371E-2</c:v>
                </c:pt>
                <c:pt idx="885">
                  <c:v>-6.384944627004252E-2</c:v>
                </c:pt>
                <c:pt idx="886">
                  <c:v>-6.3857672055940284E-2</c:v>
                </c:pt>
                <c:pt idx="887">
                  <c:v>-6.3865897684539874E-2</c:v>
                </c:pt>
                <c:pt idx="888">
                  <c:v>-6.3874123155834184E-2</c:v>
                </c:pt>
                <c:pt idx="889">
                  <c:v>-6.3882348469830319E-2</c:v>
                </c:pt>
                <c:pt idx="890">
                  <c:v>-6.3890573626530056E-2</c:v>
                </c:pt>
                <c:pt idx="891">
                  <c:v>-6.3898798625935171E-2</c:v>
                </c:pt>
                <c:pt idx="892">
                  <c:v>-6.3907023468056323E-2</c:v>
                </c:pt>
                <c:pt idx="893">
                  <c:v>-6.3915248152877524E-2</c:v>
                </c:pt>
                <c:pt idx="894">
                  <c:v>-6.3923472680427196E-2</c:v>
                </c:pt>
                <c:pt idx="895">
                  <c:v>-6.3931697050682246E-2</c:v>
                </c:pt>
                <c:pt idx="896">
                  <c:v>-6.3939921263658661E-2</c:v>
                </c:pt>
                <c:pt idx="897">
                  <c:v>-6.3948145319356442E-2</c:v>
                </c:pt>
                <c:pt idx="898">
                  <c:v>-6.395636921778447E-2</c:v>
                </c:pt>
                <c:pt idx="899">
                  <c:v>-6.3964592958933864E-2</c:v>
                </c:pt>
                <c:pt idx="900">
                  <c:v>-6.3972816542811728E-2</c:v>
                </c:pt>
                <c:pt idx="901">
                  <c:v>-6.3981039969430498E-2</c:v>
                </c:pt>
                <c:pt idx="902">
                  <c:v>-6.3989263238779515E-2</c:v>
                </c:pt>
                <c:pt idx="903">
                  <c:v>-6.3997486350869437E-2</c:v>
                </c:pt>
                <c:pt idx="904">
                  <c:v>-6.4005709305691383E-2</c:v>
                </c:pt>
                <c:pt idx="905">
                  <c:v>-6.401393210326134E-2</c:v>
                </c:pt>
                <c:pt idx="906">
                  <c:v>-6.4022154743570425E-2</c:v>
                </c:pt>
                <c:pt idx="907">
                  <c:v>-6.4030377226634627E-2</c:v>
                </c:pt>
                <c:pt idx="908">
                  <c:v>-6.4038599552448616E-2</c:v>
                </c:pt>
                <c:pt idx="909">
                  <c:v>-6.4046821721012392E-2</c:v>
                </c:pt>
                <c:pt idx="910">
                  <c:v>-6.4055043732331285E-2</c:v>
                </c:pt>
                <c:pt idx="911">
                  <c:v>-6.4063265586410623E-2</c:v>
                </c:pt>
                <c:pt idx="912">
                  <c:v>-6.4071487283246853E-2</c:v>
                </c:pt>
                <c:pt idx="913">
                  <c:v>-6.4079708822854187E-2</c:v>
                </c:pt>
                <c:pt idx="914">
                  <c:v>-6.4087930205221966E-2</c:v>
                </c:pt>
                <c:pt idx="915">
                  <c:v>-6.4096151430359072E-2</c:v>
                </c:pt>
                <c:pt idx="916">
                  <c:v>-6.4104372498269058E-2</c:v>
                </c:pt>
                <c:pt idx="917">
                  <c:v>-6.4112593408955476E-2</c:v>
                </c:pt>
                <c:pt idx="918">
                  <c:v>-6.4120814162409445E-2</c:v>
                </c:pt>
                <c:pt idx="919">
                  <c:v>-6.4129034758652281E-2</c:v>
                </c:pt>
                <c:pt idx="920">
                  <c:v>-6.4137255197675103E-2</c:v>
                </c:pt>
                <c:pt idx="921">
                  <c:v>-6.4145475479476133E-2</c:v>
                </c:pt>
                <c:pt idx="922">
                  <c:v>-6.4153695604067806E-2</c:v>
                </c:pt>
                <c:pt idx="923">
                  <c:v>-6.4161915571446571E-2</c:v>
                </c:pt>
                <c:pt idx="924">
                  <c:v>-6.4170135381619531E-2</c:v>
                </c:pt>
                <c:pt idx="925">
                  <c:v>-6.4178355034592016E-2</c:v>
                </c:pt>
                <c:pt idx="926">
                  <c:v>-6.418657453034804E-2</c:v>
                </c:pt>
                <c:pt idx="927">
                  <c:v>-6.4194793868921352E-2</c:v>
                </c:pt>
                <c:pt idx="928">
                  <c:v>-6.4203013050287083E-2</c:v>
                </c:pt>
                <c:pt idx="929">
                  <c:v>-6.4211232074457669E-2</c:v>
                </c:pt>
                <c:pt idx="930">
                  <c:v>-6.4219450941440215E-2</c:v>
                </c:pt>
                <c:pt idx="931">
                  <c:v>-6.4227669651229391E-2</c:v>
                </c:pt>
                <c:pt idx="932">
                  <c:v>-6.4235888203832303E-2</c:v>
                </c:pt>
                <c:pt idx="933">
                  <c:v>-6.4244106599257833E-2</c:v>
                </c:pt>
                <c:pt idx="934">
                  <c:v>-6.4252324837493546E-2</c:v>
                </c:pt>
                <c:pt idx="935">
                  <c:v>-6.4260542918548325E-2</c:v>
                </c:pt>
                <c:pt idx="936">
                  <c:v>-6.4268760842432826E-2</c:v>
                </c:pt>
                <c:pt idx="937">
                  <c:v>-6.4276978609138169E-2</c:v>
                </c:pt>
                <c:pt idx="938">
                  <c:v>-6.4285196218676788E-2</c:v>
                </c:pt>
                <c:pt idx="939">
                  <c:v>-6.4293413671039801E-2</c:v>
                </c:pt>
                <c:pt idx="940">
                  <c:v>-6.4301630966239642E-2</c:v>
                </c:pt>
                <c:pt idx="941">
                  <c:v>-6.4309848104276313E-2</c:v>
                </c:pt>
                <c:pt idx="942">
                  <c:v>-6.4318065085156917E-2</c:v>
                </c:pt>
                <c:pt idx="943">
                  <c:v>-6.4326281908869021E-2</c:v>
                </c:pt>
                <c:pt idx="944">
                  <c:v>-6.4334498575430388E-2</c:v>
                </c:pt>
                <c:pt idx="945">
                  <c:v>-6.4342715084835689E-2</c:v>
                </c:pt>
                <c:pt idx="946">
                  <c:v>-6.4350931437095582E-2</c:v>
                </c:pt>
                <c:pt idx="947">
                  <c:v>-6.4359147632199409E-2</c:v>
                </c:pt>
                <c:pt idx="948">
                  <c:v>-6.4367363670163158E-2</c:v>
                </c:pt>
                <c:pt idx="949">
                  <c:v>-6.4375579550983275E-2</c:v>
                </c:pt>
                <c:pt idx="950">
                  <c:v>-6.4383795274668643E-2</c:v>
                </c:pt>
                <c:pt idx="951">
                  <c:v>-6.4392010841206826E-2</c:v>
                </c:pt>
                <c:pt idx="952">
                  <c:v>-6.4400226250615589E-2</c:v>
                </c:pt>
                <c:pt idx="953">
                  <c:v>-6.4408441502887825E-2</c:v>
                </c:pt>
                <c:pt idx="954">
                  <c:v>-6.4416656598032418E-2</c:v>
                </c:pt>
                <c:pt idx="955">
                  <c:v>-6.442487153604759E-2</c:v>
                </c:pt>
                <c:pt idx="956">
                  <c:v>-6.4433086316940447E-2</c:v>
                </c:pt>
                <c:pt idx="957">
                  <c:v>-6.4441300940710988E-2</c:v>
                </c:pt>
                <c:pt idx="958">
                  <c:v>-6.4449515407360991E-2</c:v>
                </c:pt>
                <c:pt idx="959">
                  <c:v>-6.445772971689756E-2</c:v>
                </c:pt>
                <c:pt idx="960">
                  <c:v>-6.4465943869315367E-2</c:v>
                </c:pt>
                <c:pt idx="961">
                  <c:v>-6.4474157864623294E-2</c:v>
                </c:pt>
                <c:pt idx="962">
                  <c:v>-6.4482371702819563E-2</c:v>
                </c:pt>
                <c:pt idx="963">
                  <c:v>-6.4490585383911281E-2</c:v>
                </c:pt>
                <c:pt idx="964">
                  <c:v>-6.4498798907905552E-2</c:v>
                </c:pt>
                <c:pt idx="965">
                  <c:v>-6.4507012274789943E-2</c:v>
                </c:pt>
                <c:pt idx="966">
                  <c:v>-6.4515225484575112E-2</c:v>
                </c:pt>
                <c:pt idx="967">
                  <c:v>-6.4523438537266387E-2</c:v>
                </c:pt>
                <c:pt idx="968">
                  <c:v>-6.4531651432863768E-2</c:v>
                </c:pt>
                <c:pt idx="969">
                  <c:v>-6.4539864171370809E-2</c:v>
                </c:pt>
                <c:pt idx="970">
                  <c:v>-6.4548076752783956E-2</c:v>
                </c:pt>
                <c:pt idx="971">
                  <c:v>-6.4556289177120973E-2</c:v>
                </c:pt>
                <c:pt idx="972">
                  <c:v>-6.4564501444369427E-2</c:v>
                </c:pt>
                <c:pt idx="973">
                  <c:v>-6.4572713554538197E-2</c:v>
                </c:pt>
                <c:pt idx="974">
                  <c:v>-6.4580925507632614E-2</c:v>
                </c:pt>
                <c:pt idx="975">
                  <c:v>-6.4589137303643795E-2</c:v>
                </c:pt>
                <c:pt idx="976">
                  <c:v>-6.4597348942585953E-2</c:v>
                </c:pt>
                <c:pt idx="977">
                  <c:v>-6.4605560424453756E-2</c:v>
                </c:pt>
                <c:pt idx="978">
                  <c:v>-6.4613771749263194E-2</c:v>
                </c:pt>
                <c:pt idx="979">
                  <c:v>-6.4621982917003606E-2</c:v>
                </c:pt>
                <c:pt idx="980">
                  <c:v>-6.4630193927680324E-2</c:v>
                </c:pt>
                <c:pt idx="981">
                  <c:v>-6.4638404781300451E-2</c:v>
                </c:pt>
                <c:pt idx="982">
                  <c:v>-6.464661547785866E-2</c:v>
                </c:pt>
                <c:pt idx="983">
                  <c:v>-6.4654826017370937E-2</c:v>
                </c:pt>
                <c:pt idx="984">
                  <c:v>-6.4663036399819518E-2</c:v>
                </c:pt>
                <c:pt idx="985">
                  <c:v>-6.4671246625220391E-2</c:v>
                </c:pt>
                <c:pt idx="986">
                  <c:v>-6.4679456693584214E-2</c:v>
                </c:pt>
                <c:pt idx="987">
                  <c:v>-6.4687666604893224E-2</c:v>
                </c:pt>
                <c:pt idx="988">
                  <c:v>-6.469587635916163E-2</c:v>
                </c:pt>
                <c:pt idx="989">
                  <c:v>-6.4704085956394763E-2</c:v>
                </c:pt>
                <c:pt idx="990">
                  <c:v>-6.4712295396592623E-2</c:v>
                </c:pt>
                <c:pt idx="991">
                  <c:v>-6.4720504679753432E-2</c:v>
                </c:pt>
                <c:pt idx="992">
                  <c:v>-6.4728713805882521E-2</c:v>
                </c:pt>
                <c:pt idx="993">
                  <c:v>-6.4736922774985217E-2</c:v>
                </c:pt>
                <c:pt idx="994">
                  <c:v>-6.4745131587056193E-2</c:v>
                </c:pt>
                <c:pt idx="995">
                  <c:v>-6.4753340242109658E-2</c:v>
                </c:pt>
                <c:pt idx="996">
                  <c:v>-6.4761548740142061E-2</c:v>
                </c:pt>
                <c:pt idx="997">
                  <c:v>-6.4769757081155177E-2</c:v>
                </c:pt>
                <c:pt idx="998">
                  <c:v>-6.4777965265152559E-2</c:v>
                </c:pt>
                <c:pt idx="999">
                  <c:v>-6.4786173292130655E-2</c:v>
                </c:pt>
                <c:pt idx="1000">
                  <c:v>-6.4794381162110781E-2</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Calculs!$AH$4:$AH$1004</c:f>
              <c:numCache>
                <c:formatCode>0.00</c:formatCode>
                <c:ptCount val="1001"/>
                <c:pt idx="0">
                  <c:v>0</c:v>
                </c:pt>
                <c:pt idx="1">
                  <c:v>53.149673243481999</c:v>
                </c:pt>
                <c:pt idx="2">
                  <c:v>201.21289148317388</c:v>
                </c:pt>
                <c:pt idx="3">
                  <c:v>291.62673994767283</c:v>
                </c:pt>
                <c:pt idx="4">
                  <c:v>282.37149400578079</c:v>
                </c:pt>
                <c:pt idx="5">
                  <c:v>273.06576151389572</c:v>
                </c:pt>
                <c:pt idx="6">
                  <c:v>269.49818295041536</c:v>
                </c:pt>
                <c:pt idx="7">
                  <c:v>271.6994992052588</c:v>
                </c:pt>
                <c:pt idx="8">
                  <c:v>273.89759753746904</c:v>
                </c:pt>
                <c:pt idx="9">
                  <c:v>276.09224373057441</c:v>
                </c:pt>
                <c:pt idx="10">
                  <c:v>278.28320056643582</c:v>
                </c:pt>
                <c:pt idx="11">
                  <c:v>279.86762279330134</c:v>
                </c:pt>
                <c:pt idx="12">
                  <c:v>280.84217386256205</c:v>
                </c:pt>
                <c:pt idx="13">
                  <c:v>281.80785802801489</c:v>
                </c:pt>
                <c:pt idx="14">
                  <c:v>282.76452372187157</c:v>
                </c:pt>
                <c:pt idx="15">
                  <c:v>283.71201978849433</c:v>
                </c:pt>
                <c:pt idx="16">
                  <c:v>284.65019553472007</c:v>
                </c:pt>
                <c:pt idx="17">
                  <c:v>285.57890078064889</c:v>
                </c:pt>
                <c:pt idx="18">
                  <c:v>286.49798591087551</c:v>
                </c:pt>
                <c:pt idx="19">
                  <c:v>287.40730192613927</c:v>
                </c:pt>
                <c:pt idx="20">
                  <c:v>288.30670049537162</c:v>
                </c:pt>
                <c:pt idx="21">
                  <c:v>288.95245665905748</c:v>
                </c:pt>
                <c:pt idx="22">
                  <c:v>289.34324524233443</c:v>
                </c:pt>
                <c:pt idx="23">
                  <c:v>289.72205550746241</c:v>
                </c:pt>
                <c:pt idx="24">
                  <c:v>290.08879822204483</c:v>
                </c:pt>
                <c:pt idx="25">
                  <c:v>290.4433860732542</c:v>
                </c:pt>
                <c:pt idx="26">
                  <c:v>290.78573370775825</c:v>
                </c:pt>
                <c:pt idx="27">
                  <c:v>291.11575777115883</c:v>
                </c:pt>
                <c:pt idx="28">
                  <c:v>291.43337694691343</c:v>
                </c:pt>
                <c:pt idx="29">
                  <c:v>291.73851199470914</c:v>
                </c:pt>
                <c:pt idx="30">
                  <c:v>292.03108578825879</c:v>
                </c:pt>
                <c:pt idx="31">
                  <c:v>292.31102335249113</c:v>
                </c:pt>
                <c:pt idx="32">
                  <c:v>292.57825190010624</c:v>
                </c:pt>
                <c:pt idx="33">
                  <c:v>292.83270086746859</c:v>
                </c:pt>
                <c:pt idx="34">
                  <c:v>293.07430194981004</c:v>
                </c:pt>
                <c:pt idx="35">
                  <c:v>293.30298913571539</c:v>
                </c:pt>
                <c:pt idx="36">
                  <c:v>293.51869874086503</c:v>
                </c:pt>
                <c:pt idx="37">
                  <c:v>293.72136944100737</c:v>
                </c:pt>
                <c:pt idx="38">
                  <c:v>293.91094230413597</c:v>
                </c:pt>
                <c:pt idx="39">
                  <c:v>294.08736082184606</c:v>
                </c:pt>
                <c:pt idx="40">
                  <c:v>294.2505709398452</c:v>
                </c:pt>
                <c:pt idx="41">
                  <c:v>294.20797379932668</c:v>
                </c:pt>
                <c:pt idx="42">
                  <c:v>293.95874316072093</c:v>
                </c:pt>
                <c:pt idx="43">
                  <c:v>293.6952147279552</c:v>
                </c:pt>
                <c:pt idx="44">
                  <c:v>293.417399111789</c:v>
                </c:pt>
                <c:pt idx="45">
                  <c:v>293.12530999012785</c:v>
                </c:pt>
                <c:pt idx="46">
                  <c:v>292.81896411078196</c:v>
                </c:pt>
                <c:pt idx="47">
                  <c:v>292.49838129283245</c:v>
                </c:pt>
                <c:pt idx="48">
                  <c:v>292.16358442659867</c:v>
                </c:pt>
                <c:pt idx="49">
                  <c:v>291.81459947220338</c:v>
                </c:pt>
                <c:pt idx="50">
                  <c:v>291.45145545673267</c:v>
                </c:pt>
                <c:pt idx="51">
                  <c:v>291.07418446998878</c:v>
                </c:pt>
                <c:pt idx="52">
                  <c:v>290.68282165883357</c:v>
                </c:pt>
                <c:pt idx="53">
                  <c:v>290.27740522012573</c:v>
                </c:pt>
                <c:pt idx="54">
                  <c:v>289.85797639225115</c:v>
                </c:pt>
                <c:pt idx="55">
                  <c:v>289.42457944524847</c:v>
                </c:pt>
                <c:pt idx="56">
                  <c:v>288.97726166953623</c:v>
                </c:pt>
                <c:pt idx="57">
                  <c:v>288.51607336324315</c:v>
                </c:pt>
                <c:pt idx="58">
                  <c:v>288.04106781815022</c:v>
                </c:pt>
                <c:pt idx="59">
                  <c:v>287.55230130424945</c:v>
                </c:pt>
                <c:pt idx="60">
                  <c:v>287.04983305292916</c:v>
                </c:pt>
                <c:pt idx="61">
                  <c:v>286.53372523879381</c:v>
                </c:pt>
                <c:pt idx="62">
                  <c:v>286.00404296012954</c:v>
                </c:pt>
                <c:pt idx="63">
                  <c:v>285.46085421802604</c:v>
                </c:pt>
                <c:pt idx="64">
                  <c:v>284.90422989416777</c:v>
                </c:pt>
                <c:pt idx="65">
                  <c:v>284.33424372730832</c:v>
                </c:pt>
                <c:pt idx="66">
                  <c:v>283.7509722884414</c:v>
                </c:pt>
                <c:pt idx="67">
                  <c:v>283.15449495468516</c:v>
                </c:pt>
                <c:pt idx="68">
                  <c:v>282.5448938818958</c:v>
                </c:pt>
                <c:pt idx="69">
                  <c:v>281.92225397602874</c:v>
                </c:pt>
                <c:pt idx="70">
                  <c:v>281.2866628632645</c:v>
                </c:pt>
                <c:pt idx="71">
                  <c:v>280.63821085892079</c:v>
                </c:pt>
                <c:pt idx="72">
                  <c:v>279.97699093516985</c:v>
                </c:pt>
                <c:pt idx="73">
                  <c:v>279.30309868758263</c:v>
                </c:pt>
                <c:pt idx="74">
                  <c:v>278.61663230052244</c:v>
                </c:pt>
                <c:pt idx="75">
                  <c:v>277.91769251141153</c:v>
                </c:pt>
                <c:pt idx="76">
                  <c:v>277.20638257389311</c:v>
                </c:pt>
                <c:pt idx="77">
                  <c:v>276.4828082199154</c:v>
                </c:pt>
                <c:pt idx="78">
                  <c:v>275.74707762076213</c:v>
                </c:pt>
                <c:pt idx="79">
                  <c:v>274.9993013470563</c:v>
                </c:pt>
                <c:pt idx="80">
                  <c:v>274.23959232776411</c:v>
                </c:pt>
                <c:pt idx="81">
                  <c:v>273.26580317728366</c:v>
                </c:pt>
                <c:pt idx="82">
                  <c:v>272.07765090616186</c:v>
                </c:pt>
                <c:pt idx="83">
                  <c:v>270.87778884584219</c:v>
                </c:pt>
                <c:pt idx="84">
                  <c:v>269.66640373319098</c:v>
                </c:pt>
                <c:pt idx="85">
                  <c:v>268.44368419428514</c:v>
                </c:pt>
                <c:pt idx="86">
                  <c:v>267.20982066802702</c:v>
                </c:pt>
                <c:pt idx="87">
                  <c:v>265.96500532928582</c:v>
                </c:pt>
                <c:pt idx="88">
                  <c:v>264.70943201162089</c:v>
                </c:pt>
                <c:pt idx="89">
                  <c:v>263.44329612964128</c:v>
                </c:pt>
                <c:pt idx="90">
                  <c:v>262.1667946010557</c:v>
                </c:pt>
                <c:pt idx="91">
                  <c:v>260.78997007415813</c:v>
                </c:pt>
                <c:pt idx="92">
                  <c:v>259.31289915416625</c:v>
                </c:pt>
                <c:pt idx="93">
                  <c:v>257.82611403692636</c:v>
                </c:pt>
                <c:pt idx="94">
                  <c:v>256.32984647542804</c:v>
                </c:pt>
                <c:pt idx="95">
                  <c:v>254.82432908892144</c:v>
                </c:pt>
                <c:pt idx="96">
                  <c:v>253.30979527094209</c:v>
                </c:pt>
                <c:pt idx="97">
                  <c:v>251.78647909768372</c:v>
                </c:pt>
                <c:pt idx="98">
                  <c:v>250.2546152367822</c:v>
                </c:pt>
                <c:pt idx="99">
                  <c:v>248.71443885656834</c:v>
                </c:pt>
                <c:pt idx="100">
                  <c:v>247.1661855358484</c:v>
                </c:pt>
                <c:pt idx="101">
                  <c:v>245.59554354378614</c:v>
                </c:pt>
                <c:pt idx="102">
                  <c:v>244.00273837906511</c:v>
                </c:pt>
                <c:pt idx="103">
                  <c:v>242.40259101324958</c:v>
                </c:pt>
                <c:pt idx="104">
                  <c:v>240.79534243736256</c:v>
                </c:pt>
                <c:pt idx="105">
                  <c:v>239.18123355704822</c:v>
                </c:pt>
                <c:pt idx="106">
                  <c:v>237.56050510478588</c:v>
                </c:pt>
                <c:pt idx="107">
                  <c:v>235.93339755306491</c:v>
                </c:pt>
                <c:pt idx="108">
                  <c:v>234.30015102856964</c:v>
                </c:pt>
                <c:pt idx="109">
                  <c:v>232.66100522742192</c:v>
                </c:pt>
                <c:pt idx="110">
                  <c:v>231.01619933152634</c:v>
                </c:pt>
                <c:pt idx="111">
                  <c:v>229.53493879038345</c:v>
                </c:pt>
                <c:pt idx="112">
                  <c:v>228.21748099423309</c:v>
                </c:pt>
                <c:pt idx="113">
                  <c:v>226.89456938144193</c:v>
                </c:pt>
                <c:pt idx="114">
                  <c:v>225.56639055105788</c:v>
                </c:pt>
                <c:pt idx="115">
                  <c:v>224.23313087564588</c:v>
                </c:pt>
                <c:pt idx="116">
                  <c:v>222.89497644213029</c:v>
                </c:pt>
                <c:pt idx="117">
                  <c:v>221.55211299335556</c:v>
                </c:pt>
                <c:pt idx="118">
                  <c:v>220.20472587039356</c:v>
                </c:pt>
                <c:pt idx="119">
                  <c:v>218.85299995562482</c:v>
                </c:pt>
                <c:pt idx="120">
                  <c:v>217.49711961661853</c:v>
                </c:pt>
                <c:pt idx="121">
                  <c:v>215.85455163490099</c:v>
                </c:pt>
                <c:pt idx="122">
                  <c:v>213.92560136938411</c:v>
                </c:pt>
                <c:pt idx="123">
                  <c:v>211.99420250002856</c:v>
                </c:pt>
                <c:pt idx="124">
                  <c:v>210.0606171754655</c:v>
                </c:pt>
                <c:pt idx="125">
                  <c:v>208.12510537383778</c:v>
                </c:pt>
                <c:pt idx="126">
                  <c:v>206.18792482909058</c:v>
                </c:pt>
                <c:pt idx="127">
                  <c:v>204.24933095947497</c:v>
                </c:pt>
                <c:pt idx="128">
                  <c:v>202.30957679828171</c:v>
                </c:pt>
                <c:pt idx="129">
                  <c:v>200.36891292681671</c:v>
                </c:pt>
                <c:pt idx="130">
                  <c:v>198.42758740963302</c:v>
                </c:pt>
                <c:pt idx="131">
                  <c:v>196.41118387522752</c:v>
                </c:pt>
                <c:pt idx="132">
                  <c:v>194.32002590454951</c:v>
                </c:pt>
                <c:pt idx="133">
                  <c:v>192.22933208433855</c:v>
                </c:pt>
                <c:pt idx="134">
                  <c:v>190.13936057611195</c:v>
                </c:pt>
                <c:pt idx="135">
                  <c:v>188.05036626284729</c:v>
                </c:pt>
                <c:pt idx="136">
                  <c:v>185.9626006938405</c:v>
                </c:pt>
                <c:pt idx="137">
                  <c:v>183.87631203225143</c:v>
                </c:pt>
                <c:pt idx="138">
                  <c:v>181.79174500532605</c:v>
                </c:pt>
                <c:pt idx="139">
                  <c:v>179.70914085728273</c:v>
                </c:pt>
                <c:pt idx="140">
                  <c:v>177.62873730484836</c:v>
                </c:pt>
                <c:pt idx="141">
                  <c:v>174.65041730004972</c:v>
                </c:pt>
                <c:pt idx="142">
                  <c:v>170.77599473820609</c:v>
                </c:pt>
                <c:pt idx="143">
                  <c:v>166.91040607880558</c:v>
                </c:pt>
                <c:pt idx="144">
                  <c:v>163.05414587468766</c:v>
                </c:pt>
                <c:pt idx="145">
                  <c:v>159.20769650717341</c:v>
                </c:pt>
                <c:pt idx="146">
                  <c:v>155.37152813700925</c:v>
                </c:pt>
                <c:pt idx="147">
                  <c:v>151.54609866584349</c:v>
                </c:pt>
                <c:pt idx="148">
                  <c:v>147.73185370801207</c:v>
                </c:pt>
                <c:pt idx="149">
                  <c:v>143.92922657240712</c:v>
                </c:pt>
                <c:pt idx="150">
                  <c:v>140.13863825419006</c:v>
                </c:pt>
                <c:pt idx="151">
                  <c:v>136.3604974361088</c:v>
                </c:pt>
                <c:pt idx="152">
                  <c:v>132.59520049916898</c:v>
                </c:pt>
                <c:pt idx="153">
                  <c:v>128.84313154240564</c:v>
                </c:pt>
                <c:pt idx="154">
                  <c:v>125.10466241149756</c:v>
                </c:pt>
                <c:pt idx="155">
                  <c:v>121.3801527359598</c:v>
                </c:pt>
                <c:pt idx="156">
                  <c:v>113.35608632713704</c:v>
                </c:pt>
                <c:pt idx="157">
                  <c:v>101.04731091100892</c:v>
                </c:pt>
                <c:pt idx="158">
                  <c:v>88.794282516688511</c:v>
                </c:pt>
                <c:pt idx="159">
                  <c:v>76.599454715490808</c:v>
                </c:pt>
                <c:pt idx="160">
                  <c:v>64.465158941729626</c:v>
                </c:pt>
                <c:pt idx="161">
                  <c:v>46.893201512765962</c:v>
                </c:pt>
                <c:pt idx="162">
                  <c:v>23.91334800708394</c:v>
                </c:pt>
                <c:pt idx="163">
                  <c:v>1.5928799031350844</c:v>
                </c:pt>
                <c:pt idx="164">
                  <c:v>-20.064493261038095</c:v>
                </c:pt>
                <c:pt idx="165">
                  <c:v>-36.320268832133749</c:v>
                </c:pt>
                <c:pt idx="166">
                  <c:v>-47.204345421741444</c:v>
                </c:pt>
                <c:pt idx="167">
                  <c:v>-62.016295716276368</c:v>
                </c:pt>
                <c:pt idx="168">
                  <c:v>-77.831469017167919</c:v>
                </c:pt>
                <c:pt idx="169">
                  <c:v>-101.79843578091513</c:v>
                </c:pt>
                <c:pt idx="170">
                  <c:v>-128.05739013283505</c:v>
                </c:pt>
                <c:pt idx="171">
                  <c:v>-136.21056100990907</c:v>
                </c:pt>
                <c:pt idx="172">
                  <c:v>-135.08947592377177</c:v>
                </c:pt>
                <c:pt idx="173">
                  <c:v>-133.98179692407817</c:v>
                </c:pt>
                <c:pt idx="174">
                  <c:v>-132.88730962246657</c:v>
                </c:pt>
                <c:pt idx="175">
                  <c:v>-131.80580391904499</c:v>
                </c:pt>
                <c:pt idx="176">
                  <c:v>-130.73707389954453</c:v>
                </c:pt>
                <c:pt idx="177">
                  <c:v>-129.68091773534388</c:v>
                </c:pt>
                <c:pt idx="178">
                  <c:v>-128.6371375862752</c:v>
                </c:pt>
                <c:pt idx="179">
                  <c:v>-127.60553950612388</c:v>
                </c:pt>
                <c:pt idx="180">
                  <c:v>-126.58593335073482</c:v>
                </c:pt>
                <c:pt idx="181">
                  <c:v>-125.57813268864565</c:v>
                </c:pt>
                <c:pt idx="182">
                  <c:v>-124.58195471416565</c:v>
                </c:pt>
                <c:pt idx="183">
                  <c:v>-123.59722016282558</c:v>
                </c:pt>
                <c:pt idx="184">
                  <c:v>-122.62375322912374</c:v>
                </c:pt>
                <c:pt idx="185">
                  <c:v>-121.66138148649735</c:v>
                </c:pt>
                <c:pt idx="186">
                  <c:v>-120.70993580945098</c:v>
                </c:pt>
                <c:pt idx="187">
                  <c:v>-119.76925029777493</c:v>
                </c:pt>
                <c:pt idx="188">
                  <c:v>-118.83916220279067</c:v>
                </c:pt>
                <c:pt idx="189">
                  <c:v>-117.91951185556026</c:v>
                </c:pt>
                <c:pt idx="190">
                  <c:v>-117.01014259700116</c:v>
                </c:pt>
                <c:pt idx="191">
                  <c:v>-116.11090070984854</c:v>
                </c:pt>
                <c:pt idx="192">
                  <c:v>-115.22163535240846</c:v>
                </c:pt>
                <c:pt idx="193">
                  <c:v>-114.34219849404957</c:v>
                </c:pt>
                <c:pt idx="194">
                  <c:v>-113.47244485238032</c:v>
                </c:pt>
                <c:pt idx="195">
                  <c:v>-112.61223183206175</c:v>
                </c:pt>
                <c:pt idx="196">
                  <c:v>-111.76141946520731</c:v>
                </c:pt>
                <c:pt idx="197">
                  <c:v>-110.91987035332282</c:v>
                </c:pt>
                <c:pt idx="198">
                  <c:v>-110.0874496107408</c:v>
                </c:pt>
                <c:pt idx="199">
                  <c:v>-109.26402480950593</c:v>
                </c:pt>
                <c:pt idx="200">
                  <c:v>-108.44946592566868</c:v>
                </c:pt>
                <c:pt idx="201">
                  <c:v>-107.64364528694608</c:v>
                </c:pt>
                <c:pt idx="202">
                  <c:v>-99.821079275056434</c:v>
                </c:pt>
                <c:pt idx="203">
                  <c:v>-92.797980990437594</c:v>
                </c:pt>
                <c:pt idx="204">
                  <c:v>-86.467699087941085</c:v>
                </c:pt>
                <c:pt idx="205">
                  <c:v>-80.740948492447217</c:v>
                </c:pt>
                <c:pt idx="206">
                  <c:v>-75.542502785088388</c:v>
                </c:pt>
                <c:pt idx="207">
                  <c:v>-70.808602515846303</c:v>
                </c:pt>
                <c:pt idx="208">
                  <c:v>-66.484906967506816</c:v>
                </c:pt>
                <c:pt idx="209">
                  <c:v>-62.524862424149639</c:v>
                </c:pt>
                <c:pt idx="210">
                  <c:v>-58.888392516767652</c:v>
                </c:pt>
                <c:pt idx="211">
                  <c:v>-55.540839713727074</c:v>
                </c:pt>
                <c:pt idx="212">
                  <c:v>-52.452104181161488</c:v>
                </c:pt>
                <c:pt idx="213">
                  <c:v>-49.595938893373997</c:v>
                </c:pt>
                <c:pt idx="214">
                  <c:v>-46.94936929518871</c:v>
                </c:pt>
                <c:pt idx="215">
                  <c:v>-44.492212894882996</c:v>
                </c:pt>
                <c:pt idx="216">
                  <c:v>-42.206679525732646</c:v>
                </c:pt>
                <c:pt idx="217">
                  <c:v>-40.077037104828364</c:v>
                </c:pt>
                <c:pt idx="218">
                  <c:v>-38.089330863126129</c:v>
                </c:pt>
                <c:pt idx="219">
                  <c:v>-36.231146456050986</c:v>
                </c:pt>
                <c:pt idx="220">
                  <c:v>-34.491409262122318</c:v>
                </c:pt>
                <c:pt idx="221">
                  <c:v>-32.860213665810051</c:v>
                </c:pt>
                <c:pt idx="222">
                  <c:v>-31.328677295444422</c:v>
                </c:pt>
                <c:pt idx="223">
                  <c:v>-29.888816119032132</c:v>
                </c:pt>
                <c:pt idx="224">
                  <c:v>-28.533437044381014</c:v>
                </c:pt>
                <c:pt idx="225">
                  <c:v>-27.256045266181236</c:v>
                </c:pt>
                <c:pt idx="226">
                  <c:v>-26.050764083171096</c:v>
                </c:pt>
                <c:pt idx="227">
                  <c:v>-24.912265297530066</c:v>
                </c:pt>
                <c:pt idx="228">
                  <c:v>-23.835708625022086</c:v>
                </c:pt>
                <c:pt idx="229">
                  <c:v>-22.816688802830708</c:v>
                </c:pt>
                <c:pt idx="230">
                  <c:v>-21.851189293975612</c:v>
                </c:pt>
                <c:pt idx="231">
                  <c:v>-20.935541661724713</c:v>
                </c:pt>
                <c:pt idx="232">
                  <c:v>-20.066389831673085</c:v>
                </c:pt>
                <c:pt idx="233">
                  <c:v>-19.240658578835099</c:v>
                </c:pt>
                <c:pt idx="234">
                  <c:v>-18.455525676728062</c:v>
                </c:pt>
                <c:pt idx="235">
                  <c:v>-17.708397228653219</c:v>
                </c:pt>
                <c:pt idx="236">
                  <c:v>-16.996885771130177</c:v>
                </c:pt>
                <c:pt idx="237">
                  <c:v>-16.318790798081732</c:v>
                </c:pt>
                <c:pt idx="238">
                  <c:v>-15.672081403815078</c:v>
                </c:pt>
                <c:pt idx="239">
                  <c:v>-15.054880784667581</c:v>
                </c:pt>
                <c:pt idx="240">
                  <c:v>-14.465452374655477</c:v>
                </c:pt>
                <c:pt idx="241">
                  <c:v>-13.902187420630085</c:v>
                </c:pt>
                <c:pt idx="242">
                  <c:v>-13.36359382816952</c:v>
                </c:pt>
                <c:pt idx="243">
                  <c:v>-12.848286131424178</c:v>
                </c:pt>
                <c:pt idx="244">
                  <c:v>-12.354976458980733</c:v>
                </c:pt>
                <c:pt idx="245">
                  <c:v>-11.882466383999562</c:v>
                </c:pt>
                <c:pt idx="246">
                  <c:v>-11.429639560821808</c:v>
                </c:pt>
                <c:pt idx="247">
                  <c:v>-10.995455062273516</c:v>
                </c:pt>
                <c:pt idx="248">
                  <c:v>-10.578941342300418</c:v>
                </c:pt>
                <c:pt idx="249">
                  <c:v>-10.179190757586209</c:v>
                </c:pt>
                <c:pt idx="250">
                  <c:v>-9.7953545896409313</c:v>
                </c:pt>
                <c:pt idx="251">
                  <c:v>-9.4266385156633739</c:v>
                </c:pt>
                <c:pt idx="252">
                  <c:v>-9.072298482425877</c:v>
                </c:pt>
                <c:pt idx="253">
                  <c:v>-8.7316369426233269</c:v>
                </c:pt>
                <c:pt idx="254">
                  <c:v>-8.4039994176733313</c:v>
                </c:pt>
                <c:pt idx="255">
                  <c:v>-8.0887713549397642</c:v>
                </c:pt>
                <c:pt idx="256">
                  <c:v>-7.7853752508524341</c:v>
                </c:pt>
                <c:pt idx="257">
                  <c:v>-7.493268014475051</c:v>
                </c:pt>
                <c:pt idx="258">
                  <c:v>-7.2119385487878596</c:v>
                </c:pt>
                <c:pt idx="259">
                  <c:v>-6.9409055293468374</c:v>
                </c:pt>
                <c:pt idx="260">
                  <c:v>-6.679715362099321</c:v>
                </c:pt>
                <c:pt idx="261">
                  <c:v>-6.4279403040111536</c:v>
                </c:pt>
                <c:pt idx="262">
                  <c:v>-6.1851767318233577</c:v>
                </c:pt>
                <c:pt idx="263">
                  <c:v>-5.9510435457329987</c:v>
                </c:pt>
                <c:pt idx="264">
                  <c:v>-5.7251806961062375</c:v>
                </c:pt>
                <c:pt idx="265">
                  <c:v>-5.507247822500986</c:v>
                </c:pt>
                <c:pt idx="266">
                  <c:v>-5.2969229953194663</c:v>
                </c:pt>
                <c:pt idx="267">
                  <c:v>-5.0939015513423245</c:v>
                </c:pt>
                <c:pt idx="268">
                  <c:v>-4.8978950152283067</c:v>
                </c:pt>
                <c:pt idx="269">
                  <c:v>-4.7086300998090866</c:v>
                </c:pt>
                <c:pt idx="270">
                  <c:v>-4.5258477786766749</c:v>
                </c:pt>
                <c:pt idx="271">
                  <c:v>-4.3493024251604808</c:v>
                </c:pt>
                <c:pt idx="272">
                  <c:v>-4.178761012329673</c:v>
                </c:pt>
                <c:pt idx="273">
                  <c:v>-4.0140023691409183</c:v>
                </c:pt>
                <c:pt idx="274">
                  <c:v>-3.8548164882879319</c:v>
                </c:pt>
                <c:pt idx="275">
                  <c:v>-3.7010038817024933</c:v>
                </c:pt>
                <c:pt idx="276">
                  <c:v>-3.5523749800115434</c:v>
                </c:pt>
                <c:pt idx="277">
                  <c:v>-3.4087495725755881</c:v>
                </c:pt>
                <c:pt idx="278">
                  <c:v>-3.2699562850235795</c:v>
                </c:pt>
                <c:pt idx="279">
                  <c:v>-3.1358320914619631</c:v>
                </c:pt>
                <c:pt idx="280">
                  <c:v>-3.0062218587733271</c:v>
                </c:pt>
                <c:pt idx="281">
                  <c:v>-2.8809779206357971</c:v>
                </c:pt>
                <c:pt idx="282">
                  <c:v>-2.7599596790901573</c:v>
                </c:pt>
                <c:pt idx="283">
                  <c:v>-2.6430332316594431</c:v>
                </c:pt>
                <c:pt idx="284">
                  <c:v>-2.5300710221876015</c:v>
                </c:pt>
                <c:pt idx="285">
                  <c:v>-2.420951513710921</c:v>
                </c:pt>
                <c:pt idx="286">
                  <c:v>-2.3155588818100061</c:v>
                </c:pt>
                <c:pt idx="287">
                  <c:v>-2.2137827270122052</c:v>
                </c:pt>
                <c:pt idx="288">
                  <c:v>-2.1155178049257635</c:v>
                </c:pt>
                <c:pt idx="289">
                  <c:v>-2.0206637728885881</c:v>
                </c:pt>
                <c:pt idx="290">
                  <c:v>-1.9291249520072462</c:v>
                </c:pt>
                <c:pt idx="291">
                  <c:v>-1.8408101035464681</c:v>
                </c:pt>
                <c:pt idx="292">
                  <c:v>-1.755632218706737</c:v>
                </c:pt>
                <c:pt idx="293">
                  <c:v>-1.6735083208981165</c:v>
                </c:pt>
                <c:pt idx="294">
                  <c:v>-1.5943592796828685</c:v>
                </c:pt>
                <c:pt idx="295">
                  <c:v>-1.5181096356181707</c:v>
                </c:pt>
                <c:pt idx="296">
                  <c:v>-1.4446874352837669</c:v>
                </c:pt>
                <c:pt idx="297">
                  <c:v>-1.374024075828056</c:v>
                </c:pt>
                <c:pt idx="298">
                  <c:v>-1.3060541584103349</c:v>
                </c:pt>
                <c:pt idx="299">
                  <c:v>-1.2407153499568451</c:v>
                </c:pt>
                <c:pt idx="300">
                  <c:v>-1.1779482526843013</c:v>
                </c:pt>
                <c:pt idx="301">
                  <c:v>-1.1176962808767645</c:v>
                </c:pt>
                <c:pt idx="302">
                  <c:v>-1.0599055444303331</c:v>
                </c:pt>
                <c:pt idx="303">
                  <c:v>-1.004524738705207</c:v>
                </c:pt>
                <c:pt idx="304">
                  <c:v>-0.95150504024631188</c:v>
                </c:pt>
                <c:pt idx="305">
                  <c:v>-0.90080000795194415</c:v>
                </c:pt>
                <c:pt idx="306">
                  <c:v>-0.85236548928469991</c:v>
                </c:pt>
                <c:pt idx="307">
                  <c:v>-0.80615953113039174</c:v>
                </c:pt>
                <c:pt idx="308">
                  <c:v>-0.76214229491850616</c:v>
                </c:pt>
                <c:pt idx="309">
                  <c:v>-0.72027597562208934</c:v>
                </c:pt>
                <c:pt idx="310">
                  <c:v>-0.68052472425551747</c:v>
                </c:pt>
                <c:pt idx="311">
                  <c:v>-0.6428545734854576</c:v>
                </c:pt>
                <c:pt idx="312">
                  <c:v>-0.60723336596331678</c:v>
                </c:pt>
                <c:pt idx="313">
                  <c:v>-0.57363068497669345</c:v>
                </c:pt>
                <c:pt idx="314">
                  <c:v>-0.54201778700292313</c:v>
                </c:pt>
                <c:pt idx="315">
                  <c:v>-0.5123675357301728</c:v>
                </c:pt>
                <c:pt idx="316">
                  <c:v>-0.48465433709127592</c:v>
                </c:pt>
                <c:pt idx="317">
                  <c:v>-0.45885407483382795</c:v>
                </c:pt>
                <c:pt idx="318">
                  <c:v>-0.43494404612853005</c:v>
                </c:pt>
                <c:pt idx="319">
                  <c:v>-0.41290289669880642</c:v>
                </c:pt>
                <c:pt idx="320">
                  <c:v>-0.39271055494145196</c:v>
                </c:pt>
                <c:pt idx="321">
                  <c:v>-0.37434816450463576</c:v>
                </c:pt>
                <c:pt idx="322">
                  <c:v>-0.35779801480090789</c:v>
                </c:pt>
                <c:pt idx="323">
                  <c:v>-0.34304346896465859</c:v>
                </c:pt>
                <c:pt idx="324">
                  <c:v>-0.3300688888216497</c:v>
                </c:pt>
                <c:pt idx="325">
                  <c:v>-0.31885955652826525</c:v>
                </c:pt>
                <c:pt idx="326">
                  <c:v>-0.30940159266394518</c:v>
                </c:pt>
                <c:pt idx="327">
                  <c:v>-0.30168187072294311</c:v>
                </c:pt>
                <c:pt idx="328">
                  <c:v>-0.2956879281480525</c:v>
                </c:pt>
                <c:pt idx="329">
                  <c:v>-0.29140787427090159</c:v>
                </c:pt>
                <c:pt idx="330">
                  <c:v>-0.28883029575689517</c:v>
                </c:pt>
                <c:pt idx="331">
                  <c:v>-0.28794416037908105</c:v>
                </c:pt>
                <c:pt idx="332">
                  <c:v>-0.28873872014249929</c:v>
                </c:pt>
                <c:pt idx="333">
                  <c:v>-0.2912034149276817</c:v>
                </c:pt>
                <c:pt idx="334">
                  <c:v>-0.29532777790174514</c:v>
                </c:pt>
                <c:pt idx="335">
                  <c:v>-0.30110134394821708</c:v>
                </c:pt>
                <c:pt idx="336">
                  <c:v>-0.30851356229209348</c:v>
                </c:pt>
                <c:pt idx="337">
                  <c:v>-0.31755371435390889</c:v>
                </c:pt>
                <c:pt idx="338">
                  <c:v>-0.32821083767274101</c:v>
                </c:pt>
                <c:pt idx="339">
                  <c:v>-0.34047365651440392</c:v>
                </c:pt>
                <c:pt idx="340">
                  <c:v>-0.35433051954953421</c:v>
                </c:pt>
                <c:pt idx="341">
                  <c:v>-0.36976934476612722</c:v>
                </c:pt>
                <c:pt idx="342">
                  <c:v>-0.38677757158678483</c:v>
                </c:pt>
                <c:pt idx="343">
                  <c:v>-0.4053421200012256</c:v>
                </c:pt>
                <c:pt idx="344">
                  <c:v>-0.42544935640283282</c:v>
                </c:pt>
                <c:pt idx="345">
                  <c:v>-0.44708506573321671</c:v>
                </c:pt>
                <c:pt idx="346">
                  <c:v>-0.47023442948697536</c:v>
                </c:pt>
                <c:pt idx="347">
                  <c:v>-0.49488200910451224</c:v>
                </c:pt>
                <c:pt idx="348">
                  <c:v>-0.52101173427784686</c:v>
                </c:pt>
                <c:pt idx="349">
                  <c:v>-0.54860689570703436</c:v>
                </c:pt>
                <c:pt idx="350">
                  <c:v>-0.57765014186800678</c:v>
                </c:pt>
                <c:pt idx="351">
                  <c:v>-0.60812347938221278</c:v>
                </c:pt>
                <c:pt idx="352">
                  <c:v>-0.64000827661116366</c:v>
                </c:pt>
                <c:pt idx="353">
                  <c:v>-0.67328527013252881</c:v>
                </c:pt>
                <c:pt idx="354">
                  <c:v>-0.70793457378717284</c:v>
                </c:pt>
                <c:pt idx="355">
                  <c:v>-0.7439356900174473</c:v>
                </c:pt>
                <c:pt idx="356">
                  <c:v>-0.7812675232455506</c:v>
                </c:pt>
                <c:pt idx="357">
                  <c:v>-0.81990839506658486</c:v>
                </c:pt>
                <c:pt idx="358">
                  <c:v>-0.85983606105399812</c:v>
                </c:pt>
                <c:pt idx="359">
                  <c:v>-0.90102772899552319</c:v>
                </c:pt>
                <c:pt idx="360">
                  <c:v>-0.94346007839564228</c:v>
                </c:pt>
                <c:pt idx="361">
                  <c:v>-0.98710928109629625</c:v>
                </c:pt>
                <c:pt idx="362">
                  <c:v>-1.0319510228812012</c:v>
                </c:pt>
                <c:pt idx="363">
                  <c:v>-1.0779605259410225</c:v>
                </c:pt>
                <c:pt idx="364">
                  <c:v>-1.1251125720870003</c:v>
                </c:pt>
                <c:pt idx="365">
                  <c:v>-1.1733815266095931</c:v>
                </c:pt>
                <c:pt idx="366">
                  <c:v>-1.2227413626866077</c:v>
                </c:pt>
                <c:pt idx="367">
                  <c:v>-1.2731656862521326</c:v>
                </c:pt>
                <c:pt idx="368">
                  <c:v>-1.3246277612436823</c:v>
                </c:pt>
                <c:pt idx="369">
                  <c:v>-1.3771005351503252</c:v>
                </c:pt>
                <c:pt idx="370">
                  <c:v>-1.4305566647893611</c:v>
                </c:pt>
                <c:pt idx="371">
                  <c:v>-1.4849685422434362</c:v>
                </c:pt>
                <c:pt idx="372">
                  <c:v>-1.5403083208938579</c:v>
                </c:pt>
                <c:pt idx="373">
                  <c:v>-1.5965479414894765</c:v>
                </c:pt>
                <c:pt idx="374">
                  <c:v>-1.6536591581937716</c:v>
                </c:pt>
                <c:pt idx="375">
                  <c:v>-1.7116135645558397</c:v>
                </c:pt>
                <c:pt idx="376">
                  <c:v>-1.7703826193538674</c:v>
                </c:pt>
                <c:pt idx="377">
                  <c:v>-1.8299376722623808</c:v>
                </c:pt>
                <c:pt idx="378">
                  <c:v>-1.8902499892971272</c:v>
                </c:pt>
                <c:pt idx="379">
                  <c:v>-1.9512907779939839</c:v>
                </c:pt>
                <c:pt idx="380">
                  <c:v>-2.0130312122806044</c:v>
                </c:pt>
                <c:pt idx="381">
                  <c:v>-2.0754424570018934</c:v>
                </c:pt>
                <c:pt idx="382">
                  <c:v>-2.1384956920626075</c:v>
                </c:pt>
                <c:pt idx="383">
                  <c:v>-2.2021621361526336</c:v>
                </c:pt>
                <c:pt idx="384">
                  <c:v>-2.2664130700225962</c:v>
                </c:pt>
                <c:pt idx="385">
                  <c:v>-2.3312198592795856</c:v>
                </c:pt>
                <c:pt idx="386">
                  <c:v>-2.3965539766748969</c:v>
                </c:pt>
                <c:pt idx="387">
                  <c:v>-2.4623870238576626</c:v>
                </c:pt>
                <c:pt idx="388">
                  <c:v>-2.5286907525703062</c:v>
                </c:pt>
                <c:pt idx="389">
                  <c:v>-2.5954370852636988</c:v>
                </c:pt>
                <c:pt idx="390">
                  <c:v>-2.6625981351118542</c:v>
                </c:pt>
                <c:pt idx="391">
                  <c:v>-2.7301462254078892</c:v>
                </c:pt>
                <c:pt idx="392">
                  <c:v>-2.7980539083248592</c:v>
                </c:pt>
                <c:pt idx="393">
                  <c:v>-2.8662939830269005</c:v>
                </c:pt>
                <c:pt idx="394">
                  <c:v>-2.9348395131179306</c:v>
                </c:pt>
                <c:pt idx="395">
                  <c:v>-3.0036638434168781</c:v>
                </c:pt>
                <c:pt idx="396">
                  <c:v>-3.0727406160501718</c:v>
                </c:pt>
                <c:pt idx="397">
                  <c:v>-3.1420437858538381</c:v>
                </c:pt>
                <c:pt idx="398">
                  <c:v>-3.2115476350792456</c:v>
                </c:pt>
                <c:pt idx="399">
                  <c:v>-3.2812267873980487</c:v>
                </c:pt>
                <c:pt idx="400">
                  <c:v>-3.3510562212034753</c:v>
                </c:pt>
                <c:pt idx="401">
                  <c:v>-3.4210112822065009</c:v>
                </c:pt>
                <c:pt idx="402">
                  <c:v>-3.4910676953269903</c:v>
                </c:pt>
                <c:pt idx="403">
                  <c:v>-3.5612015758811508</c:v>
                </c:pt>
                <c:pt idx="404">
                  <c:v>-3.6313894400680256</c:v>
                </c:pt>
                <c:pt idx="405">
                  <c:v>-3.7016082147590046</c:v>
                </c:pt>
                <c:pt idx="406">
                  <c:v>-3.7718352465955158</c:v>
                </c:pt>
                <c:pt idx="407">
                  <c:v>-3.8420483104012408</c:v>
                </c:pt>
                <c:pt idx="408">
                  <c:v>-3.9122256169162566</c:v>
                </c:pt>
                <c:pt idx="409">
                  <c:v>-3.9823458198615551</c:v>
                </c:pt>
                <c:pt idx="410">
                  <c:v>-4.0523880223433553</c:v>
                </c:pt>
                <c:pt idx="411">
                  <c:v>-4.1223317826075458</c:v>
                </c:pt>
                <c:pt idx="412">
                  <c:v>-4.1921571191554259</c:v>
                </c:pt>
                <c:pt idx="413">
                  <c:v>-4.2618445152327595</c:v>
                </c:pt>
                <c:pt idx="414">
                  <c:v>-4.3313749227047822</c:v>
                </c:pt>
                <c:pt idx="415">
                  <c:v>-4.4007297653306665</c:v>
                </c:pt>
                <c:pt idx="416">
                  <c:v>-4.4698909414513501</c:v>
                </c:pt>
                <c:pt idx="417">
                  <c:v>-4.5388408261053934</c:v>
                </c:pt>
                <c:pt idx="418">
                  <c:v>-4.607562272587896</c:v>
                </c:pt>
                <c:pt idx="419">
                  <c:v>-4.6760386134680694</c:v>
                </c:pt>
                <c:pt idx="420">
                  <c:v>-4.7442536610813928</c:v>
                </c:pt>
                <c:pt idx="421">
                  <c:v>-4.812191707512647</c:v>
                </c:pt>
                <c:pt idx="422">
                  <c:v>-4.8798375240864473</c:v>
                </c:pt>
                <c:pt idx="423">
                  <c:v>-4.9471763603821506</c:v>
                </c:pt>
                <c:pt idx="424">
                  <c:v>-5.0141939427901381</c:v>
                </c:pt>
                <c:pt idx="425">
                  <c:v>-5.0808764726267643</c:v>
                </c:pt>
                <c:pt idx="426">
                  <c:v>-5.1472106238252993</c:v>
                </c:pt>
                <c:pt idx="427">
                  <c:v>-5.2131835402201911</c:v>
                </c:pt>
                <c:pt idx="428">
                  <c:v>-5.2787828324422783</c:v>
                </c:pt>
                <c:pt idx="429">
                  <c:v>-5.3439965744421629</c:v>
                </c:pt>
                <c:pt idx="430">
                  <c:v>-5.4088132996593581</c:v>
                </c:pt>
                <c:pt idx="431">
                  <c:v>-5.4732219968543907</c:v>
                </c:pt>
                <c:pt idx="432">
                  <c:v>-5.5372121056211263</c:v>
                </c:pt>
                <c:pt idx="433">
                  <c:v>-5.6007735115964152</c:v>
                </c:pt>
                <c:pt idx="434">
                  <c:v>-5.6638965413839006</c:v>
                </c:pt>
                <c:pt idx="435">
                  <c:v>-5.7265719572087477</c:v>
                </c:pt>
                <c:pt idx="436">
                  <c:v>-5.7887909513197524</c:v>
                </c:pt>
                <c:pt idx="437">
                  <c:v>-5.8505451401550728</c:v>
                </c:pt>
                <c:pt idx="438">
                  <c:v>-5.9118265582875456</c:v>
                </c:pt>
                <c:pt idx="439">
                  <c:v>-5.9726276521652792</c:v>
                </c:pt>
                <c:pt idx="440">
                  <c:v>-6.0329412736628578</c:v>
                </c:pt>
                <c:pt idx="441">
                  <c:v>-6.0927606734582556</c:v>
                </c:pt>
                <c:pt idx="442">
                  <c:v>-6.1520794942501</c:v>
                </c:pt>
                <c:pt idx="443">
                  <c:v>-6.2108917638297072</c:v>
                </c:pt>
                <c:pt idx="444">
                  <c:v>-6.2691918880217994</c:v>
                </c:pt>
                <c:pt idx="445">
                  <c:v>-6.3269746435075849</c:v>
                </c:pt>
                <c:pt idx="446">
                  <c:v>-6.3842351705433629</c:v>
                </c:pt>
                <c:pt idx="447">
                  <c:v>-6.440968965587512</c:v>
                </c:pt>
                <c:pt idx="448">
                  <c:v>-6.4971718738482798</c:v>
                </c:pt>
                <c:pt idx="449">
                  <c:v>-6.5528400817644332</c:v>
                </c:pt>
                <c:pt idx="450">
                  <c:v>-6.6079701094303021</c:v>
                </c:pt>
                <c:pt idx="451">
                  <c:v>-6.6625588029765037</c:v>
                </c:pt>
                <c:pt idx="452">
                  <c:v>-6.7166033269170855</c:v>
                </c:pt>
                <c:pt idx="453">
                  <c:v>-6.7701011564734772</c:v>
                </c:pt>
                <c:pt idx="454">
                  <c:v>-6.8230500698852046</c:v>
                </c:pt>
                <c:pt idx="455">
                  <c:v>-6.8754481407168946</c:v>
                </c:pt>
                <c:pt idx="456">
                  <c:v>-6.9272937301707724</c:v>
                </c:pt>
                <c:pt idx="457">
                  <c:v>-6.9785854794132591</c:v>
                </c:pt>
                <c:pt idx="458">
                  <c:v>-7.0293223019241333</c:v>
                </c:pt>
                <c:pt idx="459">
                  <c:v>-7.0795033758760244</c:v>
                </c:pt>
                <c:pt idx="460">
                  <c:v>-7.1291281365519428</c:v>
                </c:pt>
                <c:pt idx="461">
                  <c:v>-7.1781962688078051</c:v>
                </c:pt>
                <c:pt idx="462">
                  <c:v>-7.226707699586834</c:v>
                </c:pt>
                <c:pt idx="463">
                  <c:v>-7.2746625904921638</c:v>
                </c:pt>
                <c:pt idx="464">
                  <c:v>-7.3220613304236553</c:v>
                </c:pt>
                <c:pt idx="465">
                  <c:v>-7.3689045282846202</c:v>
                </c:pt>
                <c:pt idx="466">
                  <c:v>-7.4151930057636397</c:v>
                </c:pt>
                <c:pt idx="467">
                  <c:v>-7.4609277901965534</c:v>
                </c:pt>
                <c:pt idx="468">
                  <c:v>-7.5061101075131607</c:v>
                </c:pt>
                <c:pt idx="469">
                  <c:v>-7.5507413752729047</c:v>
                </c:pt>
                <c:pt idx="470">
                  <c:v>-7.5948231957935697</c:v>
                </c:pt>
                <c:pt idx="471">
                  <c:v>-7.6383573493765828</c:v>
                </c:pt>
                <c:pt idx="472">
                  <c:v>-7.6813457876322877</c:v>
                </c:pt>
                <c:pt idx="473">
                  <c:v>-7.7237906269083201</c:v>
                </c:pt>
                <c:pt idx="474">
                  <c:v>-7.76569414182375</c:v>
                </c:pt>
                <c:pt idx="475">
                  <c:v>-7.8070587589116203</c:v>
                </c:pt>
                <c:pt idx="476">
                  <c:v>-7.8478870503720559</c:v>
                </c:pt>
                <c:pt idx="477">
                  <c:v>-7.8881817279379547</c:v>
                </c:pt>
                <c:pt idx="478">
                  <c:v>-7.9279456368550481</c:v>
                </c:pt>
                <c:pt idx="479">
                  <c:v>-7.967181749977791</c:v>
                </c:pt>
                <c:pt idx="480">
                  <c:v>-8.0058931619824296</c:v>
                </c:pt>
                <c:pt idx="481">
                  <c:v>-8.0440830836983288</c:v>
                </c:pt>
                <c:pt idx="482">
                  <c:v>-8.0817548365583711</c:v>
                </c:pt>
                <c:pt idx="483">
                  <c:v>-8.1189118471692012</c:v>
                </c:pt>
                <c:pt idx="484">
                  <c:v>-8.1555576420017104</c:v>
                </c:pt>
                <c:pt idx="485">
                  <c:v>-8.191695842202158</c:v>
                </c:pt>
                <c:pt idx="486">
                  <c:v>-8.2273301585240581</c:v>
                </c:pt>
                <c:pt idx="487">
                  <c:v>-8.262464386380751</c:v>
                </c:pt>
                <c:pt idx="488">
                  <c:v>-8.2971024010185737</c:v>
                </c:pt>
                <c:pt idx="489">
                  <c:v>-8.331248152810284</c:v>
                </c:pt>
                <c:pt idx="490">
                  <c:v>-8.364905662668253</c:v>
                </c:pt>
                <c:pt idx="491">
                  <c:v>-8.3980790175769453</c:v>
                </c:pt>
                <c:pt idx="492">
                  <c:v>-8.4307723662438736</c:v>
                </c:pt>
                <c:pt idx="493">
                  <c:v>-8.4629899148682668</c:v>
                </c:pt>
                <c:pt idx="494">
                  <c:v>-8.494735923026596</c:v>
                </c:pt>
                <c:pt idx="495">
                  <c:v>-8.5260146996737962</c:v>
                </c:pt>
                <c:pt idx="496">
                  <c:v>-8.5568305992592304</c:v>
                </c:pt>
                <c:pt idx="497">
                  <c:v>-8.5871880179560698</c:v>
                </c:pt>
                <c:pt idx="498">
                  <c:v>-8.6170913900028996</c:v>
                </c:pt>
                <c:pt idx="499">
                  <c:v>-8.6465451841561958</c:v>
                </c:pt>
                <c:pt idx="500">
                  <c:v>-8.6755539002521473</c:v>
                </c:pt>
                <c:pt idx="501">
                  <c:v>-8.7041220658765202</c:v>
                </c:pt>
                <c:pt idx="502">
                  <c:v>-8.7322542331408837</c:v>
                </c:pt>
                <c:pt idx="503">
                  <c:v>-8.7599549755636748</c:v>
                </c:pt>
                <c:pt idx="504">
                  <c:v>-8.787228885054434</c:v>
                </c:pt>
                <c:pt idx="505">
                  <c:v>-8.8140805689995929</c:v>
                </c:pt>
                <c:pt idx="506">
                  <c:v>-8.8405146474480443</c:v>
                </c:pt>
                <c:pt idx="507">
                  <c:v>-8.8665357503947302</c:v>
                </c:pt>
                <c:pt idx="508">
                  <c:v>-8.8921485151606063</c:v>
                </c:pt>
                <c:pt idx="509">
                  <c:v>-8.9173575838669734</c:v>
                </c:pt>
                <c:pt idx="510">
                  <c:v>-8.9421676010025841</c:v>
                </c:pt>
                <c:pt idx="511">
                  <c:v>-8.9665832110814971</c:v>
                </c:pt>
                <c:pt idx="512">
                  <c:v>-8.990609056389955</c:v>
                </c:pt>
                <c:pt idx="513">
                  <c:v>-9.0142497748203869</c:v>
                </c:pt>
                <c:pt idx="514">
                  <c:v>-9.0375099977906252</c:v>
                </c:pt>
                <c:pt idx="515">
                  <c:v>-9.0603943482465503</c:v>
                </c:pt>
                <c:pt idx="516">
                  <c:v>-9.0829074387462345</c:v>
                </c:pt>
                <c:pt idx="517">
                  <c:v>-9.1050538696237187</c:v>
                </c:pt>
                <c:pt idx="518">
                  <c:v>-9.1268382272305661</c:v>
                </c:pt>
                <c:pt idx="519">
                  <c:v>-9.1482650822533333</c:v>
                </c:pt>
                <c:pt idx="520">
                  <c:v>-9.1693389881051282</c:v>
                </c:pt>
                <c:pt idx="521">
                  <c:v>-9.19006447938931</c:v>
                </c:pt>
                <c:pt idx="522">
                  <c:v>-9.2104460704336599</c:v>
                </c:pt>
                <c:pt idx="523">
                  <c:v>-9.2304882538930961</c:v>
                </c:pt>
                <c:pt idx="524">
                  <c:v>-9.2501954994191173</c:v>
                </c:pt>
                <c:pt idx="525">
                  <c:v>-9.2695722523942852</c:v>
                </c:pt>
                <c:pt idx="526">
                  <c:v>-9.288622932729897</c:v>
                </c:pt>
                <c:pt idx="527">
                  <c:v>-9.3073519337251351</c:v>
                </c:pt>
                <c:pt idx="528">
                  <c:v>-9.3257636209859687</c:v>
                </c:pt>
                <c:pt idx="529">
                  <c:v>-9.3438623314020646</c:v>
                </c:pt>
                <c:pt idx="530">
                  <c:v>-9.3616523721801368</c:v>
                </c:pt>
                <c:pt idx="531">
                  <c:v>-9.3791380199318937</c:v>
                </c:pt>
                <c:pt idx="532">
                  <c:v>-9.396323519815164</c:v>
                </c:pt>
                <c:pt idx="533">
                  <c:v>-9.4132130847264115</c:v>
                </c:pt>
                <c:pt idx="534">
                  <c:v>-9.429810894543154</c:v>
                </c:pt>
                <c:pt idx="535">
                  <c:v>-9.4461210954147443</c:v>
                </c:pt>
                <c:pt idx="536">
                  <c:v>-9.462147799099899</c:v>
                </c:pt>
                <c:pt idx="537">
                  <c:v>-9.4778950823495922</c:v>
                </c:pt>
                <c:pt idx="538">
                  <c:v>-9.4933669863337045</c:v>
                </c:pt>
                <c:pt idx="539">
                  <c:v>-9.5085675161101459</c:v>
                </c:pt>
                <c:pt idx="540">
                  <c:v>-9.5235006401348503</c:v>
                </c:pt>
                <c:pt idx="541">
                  <c:v>-9.5381702898114362</c:v>
                </c:pt>
                <c:pt idx="542">
                  <c:v>-9.5525803590790677</c:v>
                </c:pt>
                <c:pt idx="543">
                  <c:v>-9.566734704037188</c:v>
                </c:pt>
                <c:pt idx="544">
                  <c:v>-9.5806371426058323</c:v>
                </c:pt>
                <c:pt idx="545">
                  <c:v>-9.5942914542203681</c:v>
                </c:pt>
                <c:pt idx="546">
                  <c:v>-9.6077013795591633</c:v>
                </c:pt>
                <c:pt idx="547">
                  <c:v>-9.6208706203032275</c:v>
                </c:pt>
                <c:pt idx="548">
                  <c:v>-9.6338028389265045</c:v>
                </c:pt>
                <c:pt idx="549">
                  <c:v>-9.6465016585156445</c:v>
                </c:pt>
                <c:pt idx="550">
                  <c:v>-9.6589706626182323</c:v>
                </c:pt>
                <c:pt idx="551">
                  <c:v>-9.6712133951182366</c:v>
                </c:pt>
                <c:pt idx="552">
                  <c:v>-9.6832333601377485</c:v>
                </c:pt>
                <c:pt idx="553">
                  <c:v>-9.6950340219638118</c:v>
                </c:pt>
                <c:pt idx="554">
                  <c:v>-9.7066188049994313</c:v>
                </c:pt>
                <c:pt idx="555">
                  <c:v>-9.7179910937377958</c:v>
                </c:pt>
                <c:pt idx="556">
                  <c:v>-9.7291542327586011</c:v>
                </c:pt>
                <c:pt idx="557">
                  <c:v>-9.7401115267456557</c:v>
                </c:pt>
                <c:pt idx="558">
                  <c:v>-9.750866240524882</c:v>
                </c:pt>
                <c:pt idx="559">
                  <c:v>-9.7614215991216842</c:v>
                </c:pt>
                <c:pt idx="560">
                  <c:v>-9.7717807878369474</c:v>
                </c:pt>
                <c:pt idx="561">
                  <c:v>-9.7819469523408031</c:v>
                </c:pt>
                <c:pt idx="562">
                  <c:v>-9.7919231987832713</c:v>
                </c:pt>
                <c:pt idx="563">
                  <c:v>-9.8017125939211383</c:v>
                </c:pt>
                <c:pt idx="564">
                  <c:v>-9.8113181652601256</c:v>
                </c:pt>
                <c:pt idx="565">
                  <c:v>-9.8207429012117302</c:v>
                </c:pt>
                <c:pt idx="566">
                  <c:v>-9.8299897512640371</c:v>
                </c:pt>
                <c:pt idx="567">
                  <c:v>-9.8390616261656394</c:v>
                </c:pt>
                <c:pt idx="568">
                  <c:v>-9.8479613981222105</c:v>
                </c:pt>
                <c:pt idx="569">
                  <c:v>-9.8566919010048917</c:v>
                </c:pt>
                <c:pt idx="570">
                  <c:v>-9.8652559305699654</c:v>
                </c:pt>
                <c:pt idx="571">
                  <c:v>-9.8652643263775506</c:v>
                </c:pt>
                <c:pt idx="572">
                  <c:v>-9.8652727220246064</c:v>
                </c:pt>
                <c:pt idx="573">
                  <c:v>-9.8652811175111275</c:v>
                </c:pt>
                <c:pt idx="574">
                  <c:v>-9.8652895128371227</c:v>
                </c:pt>
                <c:pt idx="575">
                  <c:v>-9.8652979080025922</c:v>
                </c:pt>
                <c:pt idx="576">
                  <c:v>-9.865306303007543</c:v>
                </c:pt>
                <c:pt idx="577">
                  <c:v>-9.8653146978519661</c:v>
                </c:pt>
                <c:pt idx="578">
                  <c:v>-9.8653230925358795</c:v>
                </c:pt>
                <c:pt idx="579">
                  <c:v>-9.865331487059283</c:v>
                </c:pt>
                <c:pt idx="580">
                  <c:v>-9.8653398814221696</c:v>
                </c:pt>
                <c:pt idx="581">
                  <c:v>-9.8653482756245499</c:v>
                </c:pt>
                <c:pt idx="582">
                  <c:v>-9.8653566696664221</c:v>
                </c:pt>
                <c:pt idx="583">
                  <c:v>-9.8653650635477916</c:v>
                </c:pt>
                <c:pt idx="584">
                  <c:v>-9.865373457268662</c:v>
                </c:pt>
                <c:pt idx="585">
                  <c:v>-9.8653818508290332</c:v>
                </c:pt>
                <c:pt idx="586">
                  <c:v>-9.8653902442289105</c:v>
                </c:pt>
                <c:pt idx="587">
                  <c:v>-9.8653986374682976</c:v>
                </c:pt>
                <c:pt idx="588">
                  <c:v>-9.8654070305471873</c:v>
                </c:pt>
                <c:pt idx="589">
                  <c:v>-9.8654154234655937</c:v>
                </c:pt>
                <c:pt idx="590">
                  <c:v>-9.8654238162235153</c:v>
                </c:pt>
                <c:pt idx="591">
                  <c:v>-9.8654322088209589</c:v>
                </c:pt>
                <c:pt idx="592">
                  <c:v>-9.8654406012579194</c:v>
                </c:pt>
                <c:pt idx="593">
                  <c:v>-9.8654489935344003</c:v>
                </c:pt>
                <c:pt idx="594">
                  <c:v>-9.8654573856504051</c:v>
                </c:pt>
                <c:pt idx="595">
                  <c:v>-9.8654657776059462</c:v>
                </c:pt>
                <c:pt idx="596">
                  <c:v>-9.8654741694010184</c:v>
                </c:pt>
                <c:pt idx="597">
                  <c:v>-9.865482561035618</c:v>
                </c:pt>
                <c:pt idx="598">
                  <c:v>-9.8654909525097594</c:v>
                </c:pt>
                <c:pt idx="599">
                  <c:v>-9.8654993438234406</c:v>
                </c:pt>
                <c:pt idx="600">
                  <c:v>-9.8655077349766582</c:v>
                </c:pt>
                <c:pt idx="601">
                  <c:v>-9.8655161259694282</c:v>
                </c:pt>
                <c:pt idx="602">
                  <c:v>-9.8655245168017363</c:v>
                </c:pt>
                <c:pt idx="603">
                  <c:v>-9.8655329074736002</c:v>
                </c:pt>
                <c:pt idx="604">
                  <c:v>-9.8655412979850183</c:v>
                </c:pt>
                <c:pt idx="605">
                  <c:v>-9.8655496883359888</c:v>
                </c:pt>
                <c:pt idx="606">
                  <c:v>-9.8655580785265169</c:v>
                </c:pt>
                <c:pt idx="607">
                  <c:v>-9.8655664685566062</c:v>
                </c:pt>
                <c:pt idx="608">
                  <c:v>-9.8655748584262621</c:v>
                </c:pt>
                <c:pt idx="609">
                  <c:v>-9.865583248135481</c:v>
                </c:pt>
                <c:pt idx="610">
                  <c:v>-9.8655916376842612</c:v>
                </c:pt>
                <c:pt idx="611">
                  <c:v>-9.8656000270726221</c:v>
                </c:pt>
                <c:pt idx="612">
                  <c:v>-9.8656084163005549</c:v>
                </c:pt>
                <c:pt idx="613">
                  <c:v>-9.8656168053680577</c:v>
                </c:pt>
                <c:pt idx="614">
                  <c:v>-9.8656251942751503</c:v>
                </c:pt>
                <c:pt idx="615">
                  <c:v>-9.8656335830218183</c:v>
                </c:pt>
                <c:pt idx="616">
                  <c:v>-9.8656419716080741</c:v>
                </c:pt>
                <c:pt idx="617">
                  <c:v>-9.8656503600339178</c:v>
                </c:pt>
                <c:pt idx="618">
                  <c:v>-9.8656587482993494</c:v>
                </c:pt>
                <c:pt idx="619">
                  <c:v>-9.8656671364043653</c:v>
                </c:pt>
                <c:pt idx="620">
                  <c:v>-9.8656755243489869</c:v>
                </c:pt>
                <c:pt idx="621">
                  <c:v>-9.8656839121332052</c:v>
                </c:pt>
                <c:pt idx="622">
                  <c:v>-9.8656922997570202</c:v>
                </c:pt>
                <c:pt idx="623">
                  <c:v>-9.8657006872204374</c:v>
                </c:pt>
                <c:pt idx="624">
                  <c:v>-9.8657090745234637</c:v>
                </c:pt>
                <c:pt idx="625">
                  <c:v>-9.8657174616660992</c:v>
                </c:pt>
                <c:pt idx="626">
                  <c:v>-9.8657258486483475</c:v>
                </c:pt>
                <c:pt idx="627">
                  <c:v>-9.8657342354702031</c:v>
                </c:pt>
                <c:pt idx="628">
                  <c:v>-9.8657426221316786</c:v>
                </c:pt>
                <c:pt idx="629">
                  <c:v>-9.8657510086327704</c:v>
                </c:pt>
                <c:pt idx="630">
                  <c:v>-9.8657593949734892</c:v>
                </c:pt>
                <c:pt idx="631">
                  <c:v>-9.8657677811538278</c:v>
                </c:pt>
                <c:pt idx="632">
                  <c:v>-9.8657761671737969</c:v>
                </c:pt>
                <c:pt idx="633">
                  <c:v>-9.865784553033393</c:v>
                </c:pt>
                <c:pt idx="634">
                  <c:v>-9.8657929387326213</c:v>
                </c:pt>
                <c:pt idx="635">
                  <c:v>-9.8658013242714873</c:v>
                </c:pt>
                <c:pt idx="636">
                  <c:v>-9.8658097096499873</c:v>
                </c:pt>
                <c:pt idx="637">
                  <c:v>-9.865818094868132</c:v>
                </c:pt>
                <c:pt idx="638">
                  <c:v>-9.8658264799259161</c:v>
                </c:pt>
                <c:pt idx="639">
                  <c:v>-9.8658348648233485</c:v>
                </c:pt>
                <c:pt idx="640">
                  <c:v>-9.865843249560422</c:v>
                </c:pt>
                <c:pt idx="641">
                  <c:v>-9.8658516341371563</c:v>
                </c:pt>
                <c:pt idx="642">
                  <c:v>-9.8658600185535406</c:v>
                </c:pt>
                <c:pt idx="643">
                  <c:v>-9.865868402809582</c:v>
                </c:pt>
                <c:pt idx="644">
                  <c:v>-9.8658767869052788</c:v>
                </c:pt>
                <c:pt idx="645">
                  <c:v>-9.8658851708406363</c:v>
                </c:pt>
                <c:pt idx="646">
                  <c:v>-9.8658935546156634</c:v>
                </c:pt>
                <c:pt idx="647">
                  <c:v>-9.8659019382303583</c:v>
                </c:pt>
                <c:pt idx="648">
                  <c:v>-9.865910321684721</c:v>
                </c:pt>
                <c:pt idx="649">
                  <c:v>-9.8659187049787533</c:v>
                </c:pt>
                <c:pt idx="650">
                  <c:v>-9.8659270881124623</c:v>
                </c:pt>
                <c:pt idx="651">
                  <c:v>-9.8659354710858498</c:v>
                </c:pt>
                <c:pt idx="652">
                  <c:v>-9.8659438538989139</c:v>
                </c:pt>
                <c:pt idx="653">
                  <c:v>-9.8659522365516565</c:v>
                </c:pt>
                <c:pt idx="654">
                  <c:v>-9.8659606190440972</c:v>
                </c:pt>
                <c:pt idx="655">
                  <c:v>-9.8659690013762127</c:v>
                </c:pt>
                <c:pt idx="656">
                  <c:v>-9.8659773835480298</c:v>
                </c:pt>
                <c:pt idx="657">
                  <c:v>-9.865985765559536</c:v>
                </c:pt>
                <c:pt idx="658">
                  <c:v>-9.8659941474107438</c:v>
                </c:pt>
                <c:pt idx="659">
                  <c:v>-9.8660025291016407</c:v>
                </c:pt>
                <c:pt idx="660">
                  <c:v>-9.8660109106322444</c:v>
                </c:pt>
                <c:pt idx="661">
                  <c:v>-9.8660192920025445</c:v>
                </c:pt>
                <c:pt idx="662">
                  <c:v>-9.866027673212562</c:v>
                </c:pt>
                <c:pt idx="663">
                  <c:v>-9.8660360542622882</c:v>
                </c:pt>
                <c:pt idx="664">
                  <c:v>-9.8660444351517196</c:v>
                </c:pt>
                <c:pt idx="665">
                  <c:v>-9.8660528158808738</c:v>
                </c:pt>
                <c:pt idx="666">
                  <c:v>-9.8660611964497402</c:v>
                </c:pt>
                <c:pt idx="667">
                  <c:v>-9.866069576858326</c:v>
                </c:pt>
                <c:pt idx="668">
                  <c:v>-9.8660779571066382</c:v>
                </c:pt>
                <c:pt idx="669">
                  <c:v>-9.8660863371946714</c:v>
                </c:pt>
                <c:pt idx="670">
                  <c:v>-9.86609471712244</c:v>
                </c:pt>
                <c:pt idx="671">
                  <c:v>-9.8661030968899315</c:v>
                </c:pt>
                <c:pt idx="672">
                  <c:v>-9.8661114764971583</c:v>
                </c:pt>
                <c:pt idx="673">
                  <c:v>-9.8661198559441239</c:v>
                </c:pt>
                <c:pt idx="674">
                  <c:v>-9.8661282352308231</c:v>
                </c:pt>
                <c:pt idx="675">
                  <c:v>-9.8661366143572629</c:v>
                </c:pt>
                <c:pt idx="676">
                  <c:v>-9.866144993323454</c:v>
                </c:pt>
                <c:pt idx="677">
                  <c:v>-9.8661533721293875</c:v>
                </c:pt>
                <c:pt idx="678">
                  <c:v>-9.8661617507750687</c:v>
                </c:pt>
                <c:pt idx="679">
                  <c:v>-9.8661701292605049</c:v>
                </c:pt>
                <c:pt idx="680">
                  <c:v>-9.8661785075856905</c:v>
                </c:pt>
                <c:pt idx="681">
                  <c:v>-9.8661868857506363</c:v>
                </c:pt>
                <c:pt idx="682">
                  <c:v>-9.8661952637553458</c:v>
                </c:pt>
                <c:pt idx="683">
                  <c:v>-9.866203641599812</c:v>
                </c:pt>
                <c:pt idx="684">
                  <c:v>-9.866212019284049</c:v>
                </c:pt>
                <c:pt idx="685">
                  <c:v>-9.8662203968080497</c:v>
                </c:pt>
                <c:pt idx="686">
                  <c:v>-9.8662287741718231</c:v>
                </c:pt>
                <c:pt idx="687">
                  <c:v>-9.8662371513753726</c:v>
                </c:pt>
                <c:pt idx="688">
                  <c:v>-9.866245528418693</c:v>
                </c:pt>
                <c:pt idx="689">
                  <c:v>-9.8662539053017912</c:v>
                </c:pt>
                <c:pt idx="690">
                  <c:v>-9.8662622820246728</c:v>
                </c:pt>
                <c:pt idx="691">
                  <c:v>-9.8662706585873394</c:v>
                </c:pt>
                <c:pt idx="692">
                  <c:v>-9.8662790349897911</c:v>
                </c:pt>
                <c:pt idx="693">
                  <c:v>-9.8662874112320313</c:v>
                </c:pt>
                <c:pt idx="694">
                  <c:v>-9.8662957873140638</c:v>
                </c:pt>
                <c:pt idx="695">
                  <c:v>-9.8663041632358919</c:v>
                </c:pt>
                <c:pt idx="696">
                  <c:v>-9.8663125389975121</c:v>
                </c:pt>
                <c:pt idx="697">
                  <c:v>-9.866320914598937</c:v>
                </c:pt>
                <c:pt idx="698">
                  <c:v>-9.8663292900401611</c:v>
                </c:pt>
                <c:pt idx="699">
                  <c:v>-9.8663376653211934</c:v>
                </c:pt>
                <c:pt idx="700">
                  <c:v>-9.8663460404420391</c:v>
                </c:pt>
                <c:pt idx="701">
                  <c:v>-9.8663544154026841</c:v>
                </c:pt>
                <c:pt idx="702">
                  <c:v>-9.8663627902031497</c:v>
                </c:pt>
                <c:pt idx="703">
                  <c:v>-9.866371164843418</c:v>
                </c:pt>
                <c:pt idx="704">
                  <c:v>-9.8663795393235123</c:v>
                </c:pt>
                <c:pt idx="705">
                  <c:v>-9.8663879136434343</c:v>
                </c:pt>
                <c:pt idx="706">
                  <c:v>-9.8663962878031715</c:v>
                </c:pt>
                <c:pt idx="707">
                  <c:v>-9.8664046618027434</c:v>
                </c:pt>
                <c:pt idx="708">
                  <c:v>-9.866413035642136</c:v>
                </c:pt>
                <c:pt idx="709">
                  <c:v>-9.8664214093213687</c:v>
                </c:pt>
                <c:pt idx="710">
                  <c:v>-9.8664297828404326</c:v>
                </c:pt>
                <c:pt idx="711">
                  <c:v>-9.8664381561993313</c:v>
                </c:pt>
                <c:pt idx="712">
                  <c:v>-9.8664465293980719</c:v>
                </c:pt>
                <c:pt idx="713">
                  <c:v>-9.8664549024366508</c:v>
                </c:pt>
                <c:pt idx="714">
                  <c:v>-9.8664632753150752</c:v>
                </c:pt>
                <c:pt idx="715">
                  <c:v>-9.8664716480333468</c:v>
                </c:pt>
                <c:pt idx="716">
                  <c:v>-9.8664800205914727</c:v>
                </c:pt>
                <c:pt idx="717">
                  <c:v>-9.8664883929894511</c:v>
                </c:pt>
                <c:pt idx="718">
                  <c:v>-9.8664967652272804</c:v>
                </c:pt>
                <c:pt idx="719">
                  <c:v>-9.8665051373049728</c:v>
                </c:pt>
                <c:pt idx="720">
                  <c:v>-9.8665135092225231</c:v>
                </c:pt>
                <c:pt idx="721">
                  <c:v>-9.8665218809799331</c:v>
                </c:pt>
                <c:pt idx="722">
                  <c:v>-9.8665302525772187</c:v>
                </c:pt>
                <c:pt idx="723">
                  <c:v>-9.8665386240143658</c:v>
                </c:pt>
                <c:pt idx="724">
                  <c:v>-9.8665469952913849</c:v>
                </c:pt>
                <c:pt idx="725">
                  <c:v>-9.8665553664082797</c:v>
                </c:pt>
                <c:pt idx="726">
                  <c:v>-9.8665637373650501</c:v>
                </c:pt>
                <c:pt idx="727">
                  <c:v>-9.8665721081617015</c:v>
                </c:pt>
                <c:pt idx="728">
                  <c:v>-9.8665804787982339</c:v>
                </c:pt>
                <c:pt idx="729">
                  <c:v>-9.8665888492746525</c:v>
                </c:pt>
                <c:pt idx="730">
                  <c:v>-9.8665972195909557</c:v>
                </c:pt>
                <c:pt idx="731">
                  <c:v>-9.866605589747147</c:v>
                </c:pt>
                <c:pt idx="732">
                  <c:v>-9.866613959743237</c:v>
                </c:pt>
                <c:pt idx="733">
                  <c:v>-9.8666223295792204</c:v>
                </c:pt>
                <c:pt idx="734">
                  <c:v>-9.8666306992551007</c:v>
                </c:pt>
                <c:pt idx="735">
                  <c:v>-9.8666390687708834</c:v>
                </c:pt>
                <c:pt idx="736">
                  <c:v>-9.866647438126563</c:v>
                </c:pt>
                <c:pt idx="737">
                  <c:v>-9.8666558073221537</c:v>
                </c:pt>
                <c:pt idx="738">
                  <c:v>-9.8666641763576539</c:v>
                </c:pt>
                <c:pt idx="739">
                  <c:v>-9.8666725452330635</c:v>
                </c:pt>
                <c:pt idx="740">
                  <c:v>-9.8666809139483913</c:v>
                </c:pt>
                <c:pt idx="741">
                  <c:v>-9.8666892825036285</c:v>
                </c:pt>
                <c:pt idx="742">
                  <c:v>-9.8666976508987858</c:v>
                </c:pt>
                <c:pt idx="743">
                  <c:v>-9.8667060191338702</c:v>
                </c:pt>
                <c:pt idx="744">
                  <c:v>-9.8667143872088783</c:v>
                </c:pt>
                <c:pt idx="745">
                  <c:v>-9.8667227551238099</c:v>
                </c:pt>
                <c:pt idx="746">
                  <c:v>-9.866731122878674</c:v>
                </c:pt>
                <c:pt idx="747">
                  <c:v>-9.8667394904734671</c:v>
                </c:pt>
                <c:pt idx="748">
                  <c:v>-9.8667478579081997</c:v>
                </c:pt>
                <c:pt idx="749">
                  <c:v>-9.8667562251828667</c:v>
                </c:pt>
                <c:pt idx="750">
                  <c:v>-9.8667645922974785</c:v>
                </c:pt>
                <c:pt idx="751">
                  <c:v>-9.8667729592520299</c:v>
                </c:pt>
                <c:pt idx="752">
                  <c:v>-9.8667813260465298</c:v>
                </c:pt>
                <c:pt idx="753">
                  <c:v>-9.8667896926809782</c:v>
                </c:pt>
                <c:pt idx="754">
                  <c:v>-9.8667980591553732</c:v>
                </c:pt>
                <c:pt idx="755">
                  <c:v>-9.8668064254697221</c:v>
                </c:pt>
                <c:pt idx="756">
                  <c:v>-9.8668147916240301</c:v>
                </c:pt>
                <c:pt idx="757">
                  <c:v>-9.866823157618299</c:v>
                </c:pt>
                <c:pt idx="758">
                  <c:v>-9.8668315234525252</c:v>
                </c:pt>
                <c:pt idx="759">
                  <c:v>-9.8668398891267177</c:v>
                </c:pt>
                <c:pt idx="760">
                  <c:v>-9.86684825464088</c:v>
                </c:pt>
                <c:pt idx="761">
                  <c:v>-9.866856619995005</c:v>
                </c:pt>
                <c:pt idx="762">
                  <c:v>-9.8668649851891104</c:v>
                </c:pt>
                <c:pt idx="763">
                  <c:v>-9.8668733502231838</c:v>
                </c:pt>
                <c:pt idx="764">
                  <c:v>-9.8668817150972394</c:v>
                </c:pt>
                <c:pt idx="765">
                  <c:v>-9.8668900798112738</c:v>
                </c:pt>
                <c:pt idx="766">
                  <c:v>-9.8668984443652867</c:v>
                </c:pt>
                <c:pt idx="767">
                  <c:v>-9.8669068087592908</c:v>
                </c:pt>
                <c:pt idx="768">
                  <c:v>-9.8669151729932807</c:v>
                </c:pt>
                <c:pt idx="769">
                  <c:v>-9.8669235370672634</c:v>
                </c:pt>
                <c:pt idx="770">
                  <c:v>-9.8669319009812355</c:v>
                </c:pt>
                <c:pt idx="771">
                  <c:v>-9.8669402647352094</c:v>
                </c:pt>
                <c:pt idx="772">
                  <c:v>-9.8669486283291779</c:v>
                </c:pt>
                <c:pt idx="773">
                  <c:v>-9.8669569917631534</c:v>
                </c:pt>
                <c:pt idx="774">
                  <c:v>-9.8669653550371272</c:v>
                </c:pt>
                <c:pt idx="775">
                  <c:v>-9.8669737181511117</c:v>
                </c:pt>
                <c:pt idx="776">
                  <c:v>-9.8669820811051014</c:v>
                </c:pt>
                <c:pt idx="777">
                  <c:v>-9.8669904438991036</c:v>
                </c:pt>
                <c:pt idx="778">
                  <c:v>-9.8669988065331253</c:v>
                </c:pt>
                <c:pt idx="779">
                  <c:v>-9.8670071690071595</c:v>
                </c:pt>
                <c:pt idx="780">
                  <c:v>-9.8670155313212167</c:v>
                </c:pt>
                <c:pt idx="781">
                  <c:v>-9.867023893475297</c:v>
                </c:pt>
                <c:pt idx="782">
                  <c:v>-9.8670322554693968</c:v>
                </c:pt>
                <c:pt idx="783">
                  <c:v>-9.8670406173035285</c:v>
                </c:pt>
                <c:pt idx="784">
                  <c:v>-9.8670489789776905</c:v>
                </c:pt>
                <c:pt idx="785">
                  <c:v>-9.8670573404918827</c:v>
                </c:pt>
                <c:pt idx="786">
                  <c:v>-9.8670657018461174</c:v>
                </c:pt>
                <c:pt idx="787">
                  <c:v>-9.8670740630403948</c:v>
                </c:pt>
                <c:pt idx="788">
                  <c:v>-9.8670824240747059</c:v>
                </c:pt>
                <c:pt idx="789">
                  <c:v>-9.8670907849490614</c:v>
                </c:pt>
                <c:pt idx="790">
                  <c:v>-9.8670991456634631</c:v>
                </c:pt>
                <c:pt idx="791">
                  <c:v>-9.8671075062179145</c:v>
                </c:pt>
                <c:pt idx="792">
                  <c:v>-9.867115866612421</c:v>
                </c:pt>
                <c:pt idx="793">
                  <c:v>-9.8671242268469808</c:v>
                </c:pt>
                <c:pt idx="794">
                  <c:v>-9.867132586921592</c:v>
                </c:pt>
                <c:pt idx="795">
                  <c:v>-9.867140946836269</c:v>
                </c:pt>
                <c:pt idx="796">
                  <c:v>-9.8671493065910099</c:v>
                </c:pt>
                <c:pt idx="797">
                  <c:v>-9.8671576661858147</c:v>
                </c:pt>
                <c:pt idx="798">
                  <c:v>-9.8671660256206817</c:v>
                </c:pt>
                <c:pt idx="799">
                  <c:v>-9.8671743848956179</c:v>
                </c:pt>
                <c:pt idx="800">
                  <c:v>-9.8671827440106359</c:v>
                </c:pt>
                <c:pt idx="801">
                  <c:v>-9.8671911029657267</c:v>
                </c:pt>
                <c:pt idx="802">
                  <c:v>-9.8671994617608973</c:v>
                </c:pt>
                <c:pt idx="803">
                  <c:v>-9.8672078203961409</c:v>
                </c:pt>
                <c:pt idx="804">
                  <c:v>-9.867216178871475</c:v>
                </c:pt>
                <c:pt idx="805">
                  <c:v>-9.8672245371868996</c:v>
                </c:pt>
                <c:pt idx="806">
                  <c:v>-9.8672328953424042</c:v>
                </c:pt>
                <c:pt idx="807">
                  <c:v>-9.8672412533380012</c:v>
                </c:pt>
                <c:pt idx="808">
                  <c:v>-9.8672496111737029</c:v>
                </c:pt>
                <c:pt idx="809">
                  <c:v>-9.8672579688494881</c:v>
                </c:pt>
                <c:pt idx="810">
                  <c:v>-9.8672663263653781</c:v>
                </c:pt>
                <c:pt idx="811">
                  <c:v>-9.867274683721373</c:v>
                </c:pt>
                <c:pt idx="812">
                  <c:v>-9.8672830409174743</c:v>
                </c:pt>
                <c:pt idx="813">
                  <c:v>-9.8672913979536769</c:v>
                </c:pt>
                <c:pt idx="814">
                  <c:v>-9.8672997548299932</c:v>
                </c:pt>
                <c:pt idx="815">
                  <c:v>-9.8673081115464267</c:v>
                </c:pt>
                <c:pt idx="816">
                  <c:v>-9.8673164681029668</c:v>
                </c:pt>
                <c:pt idx="817">
                  <c:v>-9.867324824499633</c:v>
                </c:pt>
                <c:pt idx="818">
                  <c:v>-9.8673331807364164</c:v>
                </c:pt>
                <c:pt idx="819">
                  <c:v>-9.8673415368133206</c:v>
                </c:pt>
                <c:pt idx="820">
                  <c:v>-9.8673498927303545</c:v>
                </c:pt>
                <c:pt idx="821">
                  <c:v>-9.8673582484875162</c:v>
                </c:pt>
                <c:pt idx="822">
                  <c:v>-9.8673666040848058</c:v>
                </c:pt>
                <c:pt idx="823">
                  <c:v>-9.8673749595222304</c:v>
                </c:pt>
                <c:pt idx="824">
                  <c:v>-9.8673833147997971</c:v>
                </c:pt>
                <c:pt idx="825">
                  <c:v>-9.8673916699175059</c:v>
                </c:pt>
                <c:pt idx="826">
                  <c:v>-9.867400024875348</c:v>
                </c:pt>
                <c:pt idx="827">
                  <c:v>-9.8674083796733392</c:v>
                </c:pt>
                <c:pt idx="828">
                  <c:v>-9.8674167343114725</c:v>
                </c:pt>
                <c:pt idx="829">
                  <c:v>-9.8674250887897657</c:v>
                </c:pt>
                <c:pt idx="830">
                  <c:v>-9.8674334431082027</c:v>
                </c:pt>
                <c:pt idx="831">
                  <c:v>-9.8674417972667978</c:v>
                </c:pt>
                <c:pt idx="832">
                  <c:v>-9.867450151265551</c:v>
                </c:pt>
                <c:pt idx="833">
                  <c:v>-9.8674585051044641</c:v>
                </c:pt>
                <c:pt idx="834">
                  <c:v>-9.8674668587835441</c:v>
                </c:pt>
                <c:pt idx="835">
                  <c:v>-9.8674752123027876</c:v>
                </c:pt>
                <c:pt idx="836">
                  <c:v>-9.867483565662198</c:v>
                </c:pt>
                <c:pt idx="837">
                  <c:v>-9.8674919188617789</c:v>
                </c:pt>
                <c:pt idx="838">
                  <c:v>-9.8675002719015374</c:v>
                </c:pt>
                <c:pt idx="839">
                  <c:v>-9.8675086247814718</c:v>
                </c:pt>
                <c:pt idx="840">
                  <c:v>-9.8675169775015874</c:v>
                </c:pt>
                <c:pt idx="841">
                  <c:v>-9.8675253300618753</c:v>
                </c:pt>
                <c:pt idx="842">
                  <c:v>-9.8675336824623514</c:v>
                </c:pt>
                <c:pt idx="843">
                  <c:v>-9.8675420347030212</c:v>
                </c:pt>
                <c:pt idx="844">
                  <c:v>-9.8675503867838792</c:v>
                </c:pt>
                <c:pt idx="845">
                  <c:v>-9.8675587387049255</c:v>
                </c:pt>
                <c:pt idx="846">
                  <c:v>-9.867567090466169</c:v>
                </c:pt>
                <c:pt idx="847">
                  <c:v>-9.8675754420676061</c:v>
                </c:pt>
                <c:pt idx="848">
                  <c:v>-9.867583793509251</c:v>
                </c:pt>
                <c:pt idx="849">
                  <c:v>-9.8675921447910984</c:v>
                </c:pt>
                <c:pt idx="850">
                  <c:v>-9.8676004959131483</c:v>
                </c:pt>
                <c:pt idx="851">
                  <c:v>-9.8676088468754042</c:v>
                </c:pt>
                <c:pt idx="852">
                  <c:v>-9.8676171976778768</c:v>
                </c:pt>
                <c:pt idx="853">
                  <c:v>-9.8676255483205626</c:v>
                </c:pt>
                <c:pt idx="854">
                  <c:v>-9.8676338988034598</c:v>
                </c:pt>
                <c:pt idx="855">
                  <c:v>-9.8676422491265701</c:v>
                </c:pt>
                <c:pt idx="856">
                  <c:v>-9.8676505992899148</c:v>
                </c:pt>
                <c:pt idx="857">
                  <c:v>-9.8676589492934745</c:v>
                </c:pt>
                <c:pt idx="858">
                  <c:v>-9.8676672991372723</c:v>
                </c:pt>
                <c:pt idx="859">
                  <c:v>-9.867675648821292</c:v>
                </c:pt>
                <c:pt idx="860">
                  <c:v>-9.8676839983455427</c:v>
                </c:pt>
                <c:pt idx="861">
                  <c:v>-9.8676923477100313</c:v>
                </c:pt>
                <c:pt idx="862">
                  <c:v>-9.8677006969147563</c:v>
                </c:pt>
                <c:pt idx="863">
                  <c:v>-9.867709045959721</c:v>
                </c:pt>
                <c:pt idx="864">
                  <c:v>-9.8677173948449273</c:v>
                </c:pt>
                <c:pt idx="865">
                  <c:v>-9.8677257435703769</c:v>
                </c:pt>
                <c:pt idx="866">
                  <c:v>-9.8677340921360788</c:v>
                </c:pt>
                <c:pt idx="867">
                  <c:v>-9.8677424405420293</c:v>
                </c:pt>
                <c:pt idx="868">
                  <c:v>-9.8677507887882321</c:v>
                </c:pt>
                <c:pt idx="869">
                  <c:v>-9.8677591368746942</c:v>
                </c:pt>
                <c:pt idx="870">
                  <c:v>-9.8677674848014156</c:v>
                </c:pt>
                <c:pt idx="871">
                  <c:v>-9.8677758325683911</c:v>
                </c:pt>
                <c:pt idx="872">
                  <c:v>-9.8677841801756401</c:v>
                </c:pt>
                <c:pt idx="873">
                  <c:v>-9.8677925276231502</c:v>
                </c:pt>
                <c:pt idx="874">
                  <c:v>-9.8678008749109321</c:v>
                </c:pt>
                <c:pt idx="875">
                  <c:v>-9.8678092220389821</c:v>
                </c:pt>
                <c:pt idx="876">
                  <c:v>-9.8678175690073147</c:v>
                </c:pt>
                <c:pt idx="877">
                  <c:v>-9.8678259158159172</c:v>
                </c:pt>
                <c:pt idx="878">
                  <c:v>-9.8678342624647986</c:v>
                </c:pt>
                <c:pt idx="879">
                  <c:v>-9.8678426089539677</c:v>
                </c:pt>
                <c:pt idx="880">
                  <c:v>-9.8678509552834193</c:v>
                </c:pt>
                <c:pt idx="881">
                  <c:v>-9.8678593014531568</c:v>
                </c:pt>
                <c:pt idx="882">
                  <c:v>-9.8678676474631875</c:v>
                </c:pt>
                <c:pt idx="883">
                  <c:v>-9.8678759933135094</c:v>
                </c:pt>
                <c:pt idx="884">
                  <c:v>-9.867884339004128</c:v>
                </c:pt>
                <c:pt idx="885">
                  <c:v>-9.867892684535045</c:v>
                </c:pt>
                <c:pt idx="886">
                  <c:v>-9.8679010299062586</c:v>
                </c:pt>
                <c:pt idx="887">
                  <c:v>-9.8679093751177849</c:v>
                </c:pt>
                <c:pt idx="888">
                  <c:v>-9.8679177201696113</c:v>
                </c:pt>
                <c:pt idx="889">
                  <c:v>-9.8679260650617469</c:v>
                </c:pt>
                <c:pt idx="890">
                  <c:v>-9.867934409794195</c:v>
                </c:pt>
                <c:pt idx="891">
                  <c:v>-9.8679427543669576</c:v>
                </c:pt>
                <c:pt idx="892">
                  <c:v>-9.8679510987800416</c:v>
                </c:pt>
                <c:pt idx="893">
                  <c:v>-9.8679594430334348</c:v>
                </c:pt>
                <c:pt idx="894">
                  <c:v>-9.8679677871271636</c:v>
                </c:pt>
                <c:pt idx="895">
                  <c:v>-9.8679761310612086</c:v>
                </c:pt>
                <c:pt idx="896">
                  <c:v>-9.8679844748355823</c:v>
                </c:pt>
                <c:pt idx="897">
                  <c:v>-9.8679928184502863</c:v>
                </c:pt>
                <c:pt idx="898">
                  <c:v>-9.8680011619053261</c:v>
                </c:pt>
                <c:pt idx="899">
                  <c:v>-9.868009505200698</c:v>
                </c:pt>
                <c:pt idx="900">
                  <c:v>-9.8680178483364074</c:v>
                </c:pt>
                <c:pt idx="901">
                  <c:v>-9.8680261913124632</c:v>
                </c:pt>
                <c:pt idx="902">
                  <c:v>-9.8680345341288582</c:v>
                </c:pt>
                <c:pt idx="903">
                  <c:v>-9.868042876785605</c:v>
                </c:pt>
                <c:pt idx="904">
                  <c:v>-9.8680512192826928</c:v>
                </c:pt>
                <c:pt idx="905">
                  <c:v>-9.8680595616201359</c:v>
                </c:pt>
                <c:pt idx="906">
                  <c:v>-9.8680679037979271</c:v>
                </c:pt>
                <c:pt idx="907">
                  <c:v>-9.8680762458160807</c:v>
                </c:pt>
                <c:pt idx="908">
                  <c:v>-9.8680845876745948</c:v>
                </c:pt>
                <c:pt idx="909">
                  <c:v>-9.868092929373466</c:v>
                </c:pt>
                <c:pt idx="910">
                  <c:v>-9.8681012709127032</c:v>
                </c:pt>
                <c:pt idx="911">
                  <c:v>-9.868109612292308</c:v>
                </c:pt>
                <c:pt idx="912">
                  <c:v>-9.8681179535122805</c:v>
                </c:pt>
                <c:pt idx="913">
                  <c:v>-9.8681262945726314</c:v>
                </c:pt>
                <c:pt idx="914">
                  <c:v>-9.8681346354733535</c:v>
                </c:pt>
                <c:pt idx="915">
                  <c:v>-9.8681429762144521</c:v>
                </c:pt>
                <c:pt idx="916">
                  <c:v>-9.8681513167959345</c:v>
                </c:pt>
                <c:pt idx="917">
                  <c:v>-9.8681596572178023</c:v>
                </c:pt>
                <c:pt idx="918">
                  <c:v>-9.8681679974800467</c:v>
                </c:pt>
                <c:pt idx="919">
                  <c:v>-9.868176337582689</c:v>
                </c:pt>
                <c:pt idx="920">
                  <c:v>-9.868184677525722</c:v>
                </c:pt>
                <c:pt idx="921">
                  <c:v>-9.8681930173091406</c:v>
                </c:pt>
                <c:pt idx="922">
                  <c:v>-9.8682013569329605</c:v>
                </c:pt>
                <c:pt idx="923">
                  <c:v>-9.8682096963971784</c:v>
                </c:pt>
                <c:pt idx="924">
                  <c:v>-9.8682180357017977</c:v>
                </c:pt>
                <c:pt idx="925">
                  <c:v>-9.8682263748468273</c:v>
                </c:pt>
                <c:pt idx="926">
                  <c:v>-9.8682347138322513</c:v>
                </c:pt>
                <c:pt idx="927">
                  <c:v>-9.8682430526580998</c:v>
                </c:pt>
                <c:pt idx="928">
                  <c:v>-9.8682513913243515</c:v>
                </c:pt>
                <c:pt idx="929">
                  <c:v>-9.8682597298310206</c:v>
                </c:pt>
                <c:pt idx="930">
                  <c:v>-9.8682680681781072</c:v>
                </c:pt>
                <c:pt idx="931">
                  <c:v>-9.868276406365613</c:v>
                </c:pt>
                <c:pt idx="932">
                  <c:v>-9.8682847443935415</c:v>
                </c:pt>
                <c:pt idx="933">
                  <c:v>-9.8682930822619035</c:v>
                </c:pt>
                <c:pt idx="934">
                  <c:v>-9.8683014199706847</c:v>
                </c:pt>
                <c:pt idx="935">
                  <c:v>-9.8683097575198957</c:v>
                </c:pt>
                <c:pt idx="936">
                  <c:v>-9.8683180949095473</c:v>
                </c:pt>
                <c:pt idx="937">
                  <c:v>-9.8683264321396269</c:v>
                </c:pt>
                <c:pt idx="938">
                  <c:v>-9.8683347692101524</c:v>
                </c:pt>
                <c:pt idx="939">
                  <c:v>-9.8683431061211131</c:v>
                </c:pt>
                <c:pt idx="940">
                  <c:v>-9.8683514428725214</c:v>
                </c:pt>
                <c:pt idx="941">
                  <c:v>-9.8683597794643756</c:v>
                </c:pt>
                <c:pt idx="942">
                  <c:v>-9.8683681158966845</c:v>
                </c:pt>
                <c:pt idx="943">
                  <c:v>-9.8683764521694357</c:v>
                </c:pt>
                <c:pt idx="944">
                  <c:v>-9.868384788282647</c:v>
                </c:pt>
                <c:pt idx="945">
                  <c:v>-9.8683931242363148</c:v>
                </c:pt>
                <c:pt idx="946">
                  <c:v>-9.8684014600304444</c:v>
                </c:pt>
                <c:pt idx="947">
                  <c:v>-9.8684097956650287</c:v>
                </c:pt>
                <c:pt idx="948">
                  <c:v>-9.8684181311400856</c:v>
                </c:pt>
                <c:pt idx="949">
                  <c:v>-9.8684264664556096</c:v>
                </c:pt>
                <c:pt idx="950">
                  <c:v>-9.8684348016116079</c:v>
                </c:pt>
                <c:pt idx="951">
                  <c:v>-9.8684431366080716</c:v>
                </c:pt>
                <c:pt idx="952">
                  <c:v>-9.8684514714450167</c:v>
                </c:pt>
                <c:pt idx="953">
                  <c:v>-9.8684598061224342</c:v>
                </c:pt>
                <c:pt idx="954">
                  <c:v>-9.8684681406403385</c:v>
                </c:pt>
                <c:pt idx="955">
                  <c:v>-9.8684764749987224</c:v>
                </c:pt>
                <c:pt idx="956">
                  <c:v>-9.8684848091975947</c:v>
                </c:pt>
                <c:pt idx="957">
                  <c:v>-9.8684931432369574</c:v>
                </c:pt>
                <c:pt idx="958">
                  <c:v>-9.8685014771168102</c:v>
                </c:pt>
                <c:pt idx="959">
                  <c:v>-9.8685098108371605</c:v>
                </c:pt>
                <c:pt idx="960">
                  <c:v>-9.8685181443980046</c:v>
                </c:pt>
                <c:pt idx="961">
                  <c:v>-9.8685264777993495</c:v>
                </c:pt>
                <c:pt idx="962">
                  <c:v>-9.8685348110411937</c:v>
                </c:pt>
                <c:pt idx="963">
                  <c:v>-9.8685431441235458</c:v>
                </c:pt>
                <c:pt idx="964">
                  <c:v>-9.8685514770464113</c:v>
                </c:pt>
                <c:pt idx="965">
                  <c:v>-9.8685598098097778</c:v>
                </c:pt>
                <c:pt idx="966">
                  <c:v>-9.8685681424136575</c:v>
                </c:pt>
                <c:pt idx="967">
                  <c:v>-9.868576474858056</c:v>
                </c:pt>
                <c:pt idx="968">
                  <c:v>-9.8685848071429714</c:v>
                </c:pt>
                <c:pt idx="969">
                  <c:v>-9.8685931392684072</c:v>
                </c:pt>
                <c:pt idx="970">
                  <c:v>-9.8686014712343635</c:v>
                </c:pt>
                <c:pt idx="971">
                  <c:v>-9.8686098030408527</c:v>
                </c:pt>
                <c:pt idx="972">
                  <c:v>-9.8686181346878659</c:v>
                </c:pt>
                <c:pt idx="973">
                  <c:v>-9.8686264661754137</c:v>
                </c:pt>
                <c:pt idx="974">
                  <c:v>-9.8686347975034963</c:v>
                </c:pt>
                <c:pt idx="975">
                  <c:v>-9.8686431286721099</c:v>
                </c:pt>
                <c:pt idx="976">
                  <c:v>-9.8686514596812671</c:v>
                </c:pt>
                <c:pt idx="977">
                  <c:v>-9.868659790530959</c:v>
                </c:pt>
                <c:pt idx="978">
                  <c:v>-9.8686681212212086</c:v>
                </c:pt>
                <c:pt idx="979">
                  <c:v>-9.8686764517519983</c:v>
                </c:pt>
                <c:pt idx="980">
                  <c:v>-9.8686847821233368</c:v>
                </c:pt>
                <c:pt idx="981">
                  <c:v>-9.8686931123352313</c:v>
                </c:pt>
                <c:pt idx="982">
                  <c:v>-9.8687014423876782</c:v>
                </c:pt>
                <c:pt idx="983">
                  <c:v>-9.86870977228069</c:v>
                </c:pt>
                <c:pt idx="984">
                  <c:v>-9.8687181020142525</c:v>
                </c:pt>
                <c:pt idx="985">
                  <c:v>-9.868726431588378</c:v>
                </c:pt>
                <c:pt idx="986">
                  <c:v>-9.8687347610030791</c:v>
                </c:pt>
                <c:pt idx="987">
                  <c:v>-9.868743090258338</c:v>
                </c:pt>
                <c:pt idx="988">
                  <c:v>-9.8687514193541706</c:v>
                </c:pt>
                <c:pt idx="989">
                  <c:v>-9.8687597482905804</c:v>
                </c:pt>
                <c:pt idx="990">
                  <c:v>-9.8687680770675641</c:v>
                </c:pt>
                <c:pt idx="991">
                  <c:v>-9.8687764056851286</c:v>
                </c:pt>
                <c:pt idx="992">
                  <c:v>-9.8687847341432722</c:v>
                </c:pt>
                <c:pt idx="993">
                  <c:v>-9.8687930624420019</c:v>
                </c:pt>
                <c:pt idx="994">
                  <c:v>-9.8688013905813143</c:v>
                </c:pt>
                <c:pt idx="995">
                  <c:v>-9.86880971856122</c:v>
                </c:pt>
                <c:pt idx="996">
                  <c:v>-9.868818046381719</c:v>
                </c:pt>
                <c:pt idx="997">
                  <c:v>-9.8688263740428113</c:v>
                </c:pt>
                <c:pt idx="998">
                  <c:v>-9.8688347015445004</c:v>
                </c:pt>
                <c:pt idx="999">
                  <c:v>-9.8688430288867863</c:v>
                </c:pt>
                <c:pt idx="1000">
                  <c:v>-9.8688513560696851</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Calculs!$J$4:$J$1004</c:f>
              <c:numCache>
                <c:formatCode>0.00</c:formatCode>
                <c:ptCount val="1001"/>
                <c:pt idx="0">
                  <c:v>0</c:v>
                </c:pt>
                <c:pt idx="1">
                  <c:v>3.7756484586700528E-4</c:v>
                </c:pt>
                <c:pt idx="2">
                  <c:v>2.7957437508494896E-3</c:v>
                </c:pt>
                <c:pt idx="3">
                  <c:v>9.3249938116656324E-3</c:v>
                </c:pt>
                <c:pt idx="4">
                  <c:v>2.0669933736077555E-2</c:v>
                </c:pt>
                <c:pt idx="5">
                  <c:v>3.6669417151992269E-2</c:v>
                </c:pt>
                <c:pt idx="6">
                  <c:v>5.721167798727228E-2</c:v>
                </c:pt>
                <c:pt idx="7">
                  <c:v>8.2284854319853523E-2</c:v>
                </c:pt>
                <c:pt idx="8">
                  <c:v>0.11192714180599078</c:v>
                </c:pt>
                <c:pt idx="9">
                  <c:v>0.14617667818262467</c:v>
                </c:pt>
                <c:pt idx="10">
                  <c:v>0.18507153917411251</c:v>
                </c:pt>
                <c:pt idx="11">
                  <c:v>0.22864450253195573</c:v>
                </c:pt>
                <c:pt idx="12">
                  <c:v>0.27691778516625704</c:v>
                </c:pt>
                <c:pt idx="13">
                  <c:v>0.3299082320947252</c:v>
                </c:pt>
                <c:pt idx="14">
                  <c:v>0.38763253304363082</c:v>
                </c:pt>
                <c:pt idx="15">
                  <c:v>0.45010721981941487</c:v>
                </c:pt>
                <c:pt idx="16">
                  <c:v>0.51734866368789068</c:v>
                </c:pt>
                <c:pt idx="17">
                  <c:v>0.5893730727619173</c:v>
                </c:pt>
                <c:pt idx="18">
                  <c:v>0.66619648939843057</c:v>
                </c:pt>
                <c:pt idx="19">
                  <c:v>0.74783478760572442</c:v>
                </c:pt>
                <c:pt idx="20">
                  <c:v>0.83438767055270069</c:v>
                </c:pt>
                <c:pt idx="21">
                  <c:v>0.92595717095781005</c:v>
                </c:pt>
                <c:pt idx="22">
                  <c:v>1.0225614159018011</c:v>
                </c:pt>
                <c:pt idx="23">
                  <c:v>1.124215904170133</c:v>
                </c:pt>
                <c:pt idx="24">
                  <c:v>1.2309355377955737</c:v>
                </c:pt>
                <c:pt idx="25">
                  <c:v>1.3427346545055738</c:v>
                </c:pt>
                <c:pt idx="26">
                  <c:v>1.4596270557655866</c:v>
                </c:pt>
                <c:pt idx="27">
                  <c:v>1.5816260311535844</c:v>
                </c:pt>
                <c:pt idx="28">
                  <c:v>1.7087443796551662</c:v>
                </c:pt>
                <c:pt idx="29">
                  <c:v>1.8409944283562258</c:v>
                </c:pt>
                <c:pt idx="30">
                  <c:v>1.9783880489225529</c:v>
                </c:pt>
                <c:pt idx="31">
                  <c:v>2.1209366721867893</c:v>
                </c:pt>
                <c:pt idx="32">
                  <c:v>2.268651301108386</c:v>
                </c:pt>
                <c:pt idx="33">
                  <c:v>2.4215425223283216</c:v>
                </c:pt>
                <c:pt idx="34">
                  <c:v>2.5796205165048827</c:v>
                </c:pt>
                <c:pt idx="35">
                  <c:v>2.7428950675879813</c:v>
                </c:pt>
                <c:pt idx="36">
                  <c:v>2.911375571165832</c:v>
                </c:pt>
                <c:pt idx="37">
                  <c:v>3.0850710419983365</c:v>
                </c:pt>
                <c:pt idx="38">
                  <c:v>3.2639901208353508</c:v>
                </c:pt>
                <c:pt idx="39">
                  <c:v>3.4481410806045165</c:v>
                </c:pt>
                <c:pt idx="40">
                  <c:v>3.6375318320420198</c:v>
                </c:pt>
                <c:pt idx="41">
                  <c:v>3.8321682116587743</c:v>
                </c:pt>
                <c:pt idx="42">
                  <c:v>4.0320522578718636</c:v>
                </c:pt>
                <c:pt idx="43">
                  <c:v>4.2371839183519837</c:v>
                </c:pt>
                <c:pt idx="44">
                  <c:v>4.4475627691578525</c:v>
                </c:pt>
                <c:pt idx="45">
                  <c:v>4.6631880198498337</c:v>
                </c:pt>
                <c:pt idx="46">
                  <c:v>4.8840585183010878</c:v>
                </c:pt>
                <c:pt idx="47">
                  <c:v>5.1101727552397049</c:v>
                </c:pt>
                <c:pt idx="48">
                  <c:v>5.3415288685514755</c:v>
                </c:pt>
                <c:pt idx="49">
                  <c:v>5.5781246473696706</c:v>
                </c:pt>
                <c:pt idx="50">
                  <c:v>5.8199575359753197</c:v>
                </c:pt>
                <c:pt idx="51">
                  <c:v>6.0670246375289691</c:v>
                </c:pt>
                <c:pt idx="52">
                  <c:v>6.3193227176527031</c:v>
                </c:pt>
                <c:pt idx="53">
                  <c:v>6.5768482078792614</c:v>
                </c:pt>
                <c:pt idx="54">
                  <c:v>6.839597208983399</c:v>
                </c:pt>
                <c:pt idx="55">
                  <c:v>7.1075654942090969</c:v>
                </c:pt>
                <c:pt idx="56">
                  <c:v>7.3807485124049075</c:v>
                </c:pt>
                <c:pt idx="57">
                  <c:v>7.6591413910785207</c:v>
                </c:pt>
                <c:pt idx="58">
                  <c:v>7.9427389393805647</c:v>
                </c:pt>
                <c:pt idx="59">
                  <c:v>8.2315356510267179</c:v>
                </c:pt>
                <c:pt idx="60">
                  <c:v>8.5255257071663415</c:v>
                </c:pt>
                <c:pt idx="61">
                  <c:v>8.8247029792050782</c:v>
                </c:pt>
                <c:pt idx="62">
                  <c:v>9.1290610315881882</c:v>
                </c:pt>
                <c:pt idx="63">
                  <c:v>9.4385931245507475</c:v>
                </c:pt>
                <c:pt idx="64">
                  <c:v>9.7532922168402845</c:v>
                </c:pt>
                <c:pt idx="65">
                  <c:v>10.073150968416922</c:v>
                </c:pt>
                <c:pt idx="66">
                  <c:v>10.398161743135617</c:v>
                </c:pt>
                <c:pt idx="67">
                  <c:v>10.728316611414693</c:v>
                </c:pt>
                <c:pt idx="68">
                  <c:v>11.063607352894435</c:v>
                </c:pt>
                <c:pt idx="69">
                  <c:v>11.404025459089219</c:v>
                </c:pt>
                <c:pt idx="70">
                  <c:v>11.749562136036275</c:v>
                </c:pt>
                <c:pt idx="71">
                  <c:v>12.100208306943928</c:v>
                </c:pt>
                <c:pt idx="72">
                  <c:v>12.455954614841872</c:v>
                </c:pt>
                <c:pt idx="73">
                  <c:v>12.816791425235785</c:v>
                </c:pt>
                <c:pt idx="74">
                  <c:v>13.182708828768373</c:v>
                </c:pt>
                <c:pt idx="75">
                  <c:v>13.553696643888715</c:v>
                </c:pt>
                <c:pt idx="76">
                  <c:v>13.929744419531579</c:v>
                </c:pt>
                <c:pt idx="77">
                  <c:v>14.310841437808209</c:v>
                </c:pt>
                <c:pt idx="78">
                  <c:v>14.696976716709926</c:v>
                </c:pt>
                <c:pt idx="79">
                  <c:v>15.088139012825696</c:v>
                </c:pt>
                <c:pt idx="80">
                  <c:v>15.484316824074714</c:v>
                </c:pt>
                <c:pt idx="81">
                  <c:v>15.885496544211476</c:v>
                </c:pt>
                <c:pt idx="82">
                  <c:v>16.291660611273986</c:v>
                </c:pt>
                <c:pt idx="83">
                  <c:v>16.702789354266748</c:v>
                </c:pt>
                <c:pt idx="84">
                  <c:v>17.118862846597189</c:v>
                </c:pt>
                <c:pt idx="85">
                  <c:v>17.53986091021385</c:v>
                </c:pt>
                <c:pt idx="86">
                  <c:v>17.965763119753991</c:v>
                </c:pt>
                <c:pt idx="87">
                  <c:v>18.396548806700626</c:v>
                </c:pt>
                <c:pt idx="88">
                  <c:v>18.832197063548932</c:v>
                </c:pt>
                <c:pt idx="89">
                  <c:v>19.272686747981805</c:v>
                </c:pt>
                <c:pt idx="90">
                  <c:v>19.717996487054343</c:v>
                </c:pt>
                <c:pt idx="91">
                  <c:v>20.168103854130806</c:v>
                </c:pt>
                <c:pt idx="92">
                  <c:v>20.622984543732301</c:v>
                </c:pt>
                <c:pt idx="93">
                  <c:v>21.082613202213533</c:v>
                </c:pt>
                <c:pt idx="94">
                  <c:v>21.546964260840841</c:v>
                </c:pt>
                <c:pt idx="95">
                  <c:v>22.016011940605296</c:v>
                </c:pt>
                <c:pt idx="96">
                  <c:v>22.489730257035799</c:v>
                </c:pt>
                <c:pt idx="97">
                  <c:v>22.968093025011271</c:v>
                </c:pt>
                <c:pt idx="98">
                  <c:v>23.451073863571096</c:v>
                </c:pt>
                <c:pt idx="99">
                  <c:v>23.938646200722843</c:v>
                </c:pt>
                <c:pt idx="100">
                  <c:v>24.430783278246317</c:v>
                </c:pt>
                <c:pt idx="101">
                  <c:v>24.927458022504862</c:v>
                </c:pt>
                <c:pt idx="102">
                  <c:v>25.42864291501029</c:v>
                </c:pt>
                <c:pt idx="103">
                  <c:v>25.934310131253774</c:v>
                </c:pt>
                <c:pt idx="104">
                  <c:v>26.444431679815864</c:v>
                </c:pt>
                <c:pt idx="105">
                  <c:v>26.958979407228618</c:v>
                </c:pt>
                <c:pt idx="106">
                  <c:v>27.47792500282652</c:v>
                </c:pt>
                <c:pt idx="107">
                  <c:v>28.001240003585067</c:v>
                </c:pt>
                <c:pt idx="108">
                  <c:v>28.528895798945847</c:v>
                </c:pt>
                <c:pt idx="109">
                  <c:v>29.060863635626962</c:v>
                </c:pt>
                <c:pt idx="110">
                  <c:v>29.597114622417632</c:v>
                </c:pt>
                <c:pt idx="111">
                  <c:v>30.137621296540289</c:v>
                </c:pt>
                <c:pt idx="112">
                  <c:v>30.682359191709651</c:v>
                </c:pt>
                <c:pt idx="113">
                  <c:v>31.231305278618674</c:v>
                </c:pt>
                <c:pt idx="114">
                  <c:v>31.784436403196107</c:v>
                </c:pt>
                <c:pt idx="115">
                  <c:v>32.341729290325965</c:v>
                </c:pt>
                <c:pt idx="116">
                  <c:v>32.90316054755823</c:v>
                </c:pt>
                <c:pt idx="117">
                  <c:v>33.468706668809915</c:v>
                </c:pt>
                <c:pt idx="118">
                  <c:v>34.038344038055627</c:v>
                </c:pt>
                <c:pt idx="119">
                  <c:v>34.612048933006676</c:v>
                </c:pt>
                <c:pt idx="120">
                  <c:v>35.18979752877798</c:v>
                </c:pt>
                <c:pt idx="121">
                  <c:v>35.771563280358784</c:v>
                </c:pt>
                <c:pt idx="122">
                  <c:v>36.357314303799541</c:v>
                </c:pt>
                <c:pt idx="123">
                  <c:v>36.947016008577293</c:v>
                </c:pt>
                <c:pt idx="124">
                  <c:v>37.540633732009645</c:v>
                </c:pt>
                <c:pt idx="125">
                  <c:v>38.138132744422542</c:v>
                </c:pt>
                <c:pt idx="126">
                  <c:v>38.739478254273273</c:v>
                </c:pt>
                <c:pt idx="127">
                  <c:v>39.344635413227536</c:v>
                </c:pt>
                <c:pt idx="128">
                  <c:v>39.953569321189391</c:v>
                </c:pt>
                <c:pt idx="129">
                  <c:v>40.566245031283039</c:v>
                </c:pt>
                <c:pt idx="130">
                  <c:v>41.182627554785299</c:v>
                </c:pt>
                <c:pt idx="131">
                  <c:v>41.802681171722853</c:v>
                </c:pt>
                <c:pt idx="132">
                  <c:v>42.426368741569732</c:v>
                </c:pt>
                <c:pt idx="133">
                  <c:v>43.053652405215693</c:v>
                </c:pt>
                <c:pt idx="134">
                  <c:v>43.684494286934388</c:v>
                </c:pt>
                <c:pt idx="135">
                  <c:v>44.318856499458924</c:v>
                </c:pt>
                <c:pt idx="136">
                  <c:v>44.956701148993297</c:v>
                </c:pt>
                <c:pt idx="137">
                  <c:v>45.597990340158645</c:v>
                </c:pt>
                <c:pt idx="138">
                  <c:v>46.242686180873598</c:v>
                </c:pt>
                <c:pt idx="139">
                  <c:v>46.890750787167761</c:v>
                </c:pt>
                <c:pt idx="140">
                  <c:v>47.542146287927679</c:v>
                </c:pt>
                <c:pt idx="141">
                  <c:v>48.196826433550257</c:v>
                </c:pt>
                <c:pt idx="142">
                  <c:v>48.854728212407373</c:v>
                </c:pt>
                <c:pt idx="143">
                  <c:v>49.51578029773745</c:v>
                </c:pt>
                <c:pt idx="144">
                  <c:v>50.179911489240965</c:v>
                </c:pt>
                <c:pt idx="145">
                  <c:v>50.8470507227062</c:v>
                </c:pt>
                <c:pt idx="146">
                  <c:v>51.517127079401853</c:v>
                </c:pt>
                <c:pt idx="147">
                  <c:v>52.190069795235814</c:v>
                </c:pt>
                <c:pt idx="148">
                  <c:v>52.865808269679519</c:v>
                </c:pt>
                <c:pt idx="149">
                  <c:v>53.544272074457602</c:v>
                </c:pt>
                <c:pt idx="150">
                  <c:v>54.225390962002649</c:v>
                </c:pt>
                <c:pt idx="151">
                  <c:v>54.909094873674988</c:v>
                </c:pt>
                <c:pt idx="152">
                  <c:v>55.595313947747783</c:v>
                </c:pt>
                <c:pt idx="153">
                  <c:v>56.283978527157657</c:v>
                </c:pt>
                <c:pt idx="154">
                  <c:v>56.975019167021401</c:v>
                </c:pt>
                <c:pt idx="155">
                  <c:v>57.668366641919306</c:v>
                </c:pt>
                <c:pt idx="156">
                  <c:v>58.363911563951156</c:v>
                </c:pt>
                <c:pt idx="157">
                  <c:v>59.061464105107099</c:v>
                </c:pt>
                <c:pt idx="158">
                  <c:v>59.760794733286325</c:v>
                </c:pt>
                <c:pt idx="159">
                  <c:v>60.46167486407078</c:v>
                </c:pt>
                <c:pt idx="160">
                  <c:v>61.163876906868687</c:v>
                </c:pt>
                <c:pt idx="161">
                  <c:v>61.867122744172434</c:v>
                </c:pt>
                <c:pt idx="162">
                  <c:v>62.571032428319249</c:v>
                </c:pt>
                <c:pt idx="163">
                  <c:v>63.275181290622172</c:v>
                </c:pt>
                <c:pt idx="164">
                  <c:v>63.97915685006523</c:v>
                </c:pt>
                <c:pt idx="165">
                  <c:v>64.682603325153636</c:v>
                </c:pt>
                <c:pt idx="166">
                  <c:v>65.385265864451753</c:v>
                </c:pt>
                <c:pt idx="167">
                  <c:v>66.08690302845865</c:v>
                </c:pt>
                <c:pt idx="168">
                  <c:v>66.787226951555709</c:v>
                </c:pt>
                <c:pt idx="169">
                  <c:v>67.485863618948443</c:v>
                </c:pt>
                <c:pt idx="170">
                  <c:v>68.182340706545176</c:v>
                </c:pt>
                <c:pt idx="171">
                  <c:v>68.876334281040059</c:v>
                </c:pt>
                <c:pt idx="172">
                  <c:v>69.56777760308151</c:v>
                </c:pt>
                <c:pt idx="173">
                  <c:v>70.256690960525759</c:v>
                </c:pt>
                <c:pt idx="174">
                  <c:v>70.943094399301444</c:v>
                </c:pt>
                <c:pt idx="175">
                  <c:v>71.627007727271376</c:v>
                </c:pt>
                <c:pt idx="176">
                  <c:v>72.308450518017224</c:v>
                </c:pt>
                <c:pt idx="177">
                  <c:v>72.987442114548912</c:v>
                </c:pt>
                <c:pt idx="178">
                  <c:v>73.664001632940597</c:v>
                </c:pt>
                <c:pt idx="179">
                  <c:v>74.338147965894933</c:v>
                </c:pt>
                <c:pt idx="180">
                  <c:v>75.009899786237298</c:v>
                </c:pt>
                <c:pt idx="181">
                  <c:v>75.679275550341686</c:v>
                </c:pt>
                <c:pt idx="182">
                  <c:v>76.346293501489839</c:v>
                </c:pt>
                <c:pt idx="183">
                  <c:v>77.01097167316513</c:v>
                </c:pt>
                <c:pt idx="184">
                  <c:v>77.673327892282828</c:v>
                </c:pt>
                <c:pt idx="185">
                  <c:v>78.333379782358108</c:v>
                </c:pt>
                <c:pt idx="186">
                  <c:v>78.991144766613289</c:v>
                </c:pt>
                <c:pt idx="187">
                  <c:v>79.646640071025743</c:v>
                </c:pt>
                <c:pt idx="188">
                  <c:v>80.299882727317751</c:v>
                </c:pt>
                <c:pt idx="189">
                  <c:v>80.950889575889676</c:v>
                </c:pt>
                <c:pt idx="190">
                  <c:v>81.599677268697761</c:v>
                </c:pt>
                <c:pt idx="191">
                  <c:v>82.246262272077757</c:v>
                </c:pt>
                <c:pt idx="192">
                  <c:v>82.890660869515614</c:v>
                </c:pt>
                <c:pt idx="193">
                  <c:v>83.53288916436648</c:v>
                </c:pt>
                <c:pt idx="194">
                  <c:v>84.172963082523097</c:v>
                </c:pt>
                <c:pt idx="195">
                  <c:v>84.810898375034782</c:v>
                </c:pt>
                <c:pt idx="196">
                  <c:v>85.446710620677976</c:v>
                </c:pt>
                <c:pt idx="197">
                  <c:v>86.080415228479637</c:v>
                </c:pt>
                <c:pt idx="198">
                  <c:v>86.712027440194277</c:v>
                </c:pt>
                <c:pt idx="199">
                  <c:v>87.341562332735876</c:v>
                </c:pt>
                <c:pt idx="200">
                  <c:v>87.969034820565511</c:v>
                </c:pt>
                <c:pt idx="201">
                  <c:v>94.131469113873678</c:v>
                </c:pt>
                <c:pt idx="202">
                  <c:v>100.09699985361267</c:v>
                </c:pt>
                <c:pt idx="203">
                  <c:v>105.87915482120538</c:v>
                </c:pt>
                <c:pt idx="204">
                  <c:v>111.49010352572378</c:v>
                </c:pt>
                <c:pt idx="205">
                  <c:v>116.94083562577717</c:v>
                </c:pt>
                <c:pt idx="206">
                  <c:v>122.24131073361198</c:v>
                </c:pt>
                <c:pt idx="207">
                  <c:v>127.40058497406027</c:v>
                </c:pt>
                <c:pt idx="208">
                  <c:v>132.42691852398119</c:v>
                </c:pt>
                <c:pt idx="209">
                  <c:v>137.32786748355832</c:v>
                </c:pt>
                <c:pt idx="210">
                  <c:v>142.11036275815687</c:v>
                </c:pt>
                <c:pt idx="211">
                  <c:v>146.78077810739214</c:v>
                </c:pt>
                <c:pt idx="212">
                  <c:v>151.34498910958635</c:v>
                </c:pt>
                <c:pt idx="213">
                  <c:v>155.80842446774292</c:v>
                </c:pt>
                <c:pt idx="214">
                  <c:v>160.17611082743878</c:v>
                </c:pt>
                <c:pt idx="215">
                  <c:v>164.45271207259853</c:v>
                </c:pt>
                <c:pt idx="216">
                  <c:v>168.64256390064438</c:v>
                </c:pt>
                <c:pt idx="217">
                  <c:v>172.74970434540438</c:v>
                </c:pt>
                <c:pt idx="218">
                  <c:v>176.77790080782037</c:v>
                </c:pt>
                <c:pt idx="219">
                  <c:v>180.73067406584107</c:v>
                </c:pt>
                <c:pt idx="220">
                  <c:v>184.61131966197144</c:v>
                </c:pt>
                <c:pt idx="221">
                  <c:v>188.42292700668892</c:v>
                </c:pt>
                <c:pt idx="222">
                  <c:v>192.16839648590729</c:v>
                </c:pt>
                <c:pt idx="223">
                  <c:v>195.85045481894988</c:v>
                </c:pt>
                <c:pt idx="224">
                  <c:v>199.47166887856042</c:v>
                </c:pt>
                <c:pt idx="225">
                  <c:v>203.0344581551106</c:v>
                </c:pt>
                <c:pt idx="226">
                  <c:v>206.54110602237984</c:v>
                </c:pt>
                <c:pt idx="227">
                  <c:v>209.99376994129088</c:v>
                </c:pt>
                <c:pt idx="228">
                  <c:v>213.39449072014335</c:v>
                </c:pt>
                <c:pt idx="229">
                  <c:v>216.74520093467331</c:v>
                </c:pt>
                <c:pt idx="230">
                  <c:v>220.04773259825026</c:v>
                </c:pt>
                <c:pt idx="231">
                  <c:v>223.3038241613537</c:v>
                </c:pt>
                <c:pt idx="232">
                  <c:v>226.51512690985751</c:v>
                </c:pt>
                <c:pt idx="233">
                  <c:v>229.68321082335319</c:v>
                </c:pt>
                <c:pt idx="234">
                  <c:v>232.8095699475609</c:v>
                </c:pt>
                <c:pt idx="235">
                  <c:v>235.89562732864565</c:v>
                </c:pt>
                <c:pt idx="236">
                  <c:v>238.94273955183397</c:v>
                </c:pt>
                <c:pt idx="237">
                  <c:v>241.95220092199824</c:v>
                </c:pt>
                <c:pt idx="238">
                  <c:v>244.92524731974211</c:v>
                </c:pt>
                <c:pt idx="239">
                  <c:v>247.86305976289916</c:v>
                </c:pt>
                <c:pt idx="240">
                  <c:v>250.7667677001763</c:v>
                </c:pt>
                <c:pt idx="241">
                  <c:v>253.63745206087535</c:v>
                </c:pt>
                <c:pt idx="242">
                  <c:v>256.47614808215775</c:v>
                </c:pt>
                <c:pt idx="243">
                  <c:v>259.28384793313762</c:v>
                </c:pt>
                <c:pt idx="244">
                  <c:v>262.06150315315733</c:v>
                </c:pt>
                <c:pt idx="245">
                  <c:v>264.81002691988806</c:v>
                </c:pt>
                <c:pt idx="246">
                  <c:v>267.5302961613761</c:v>
                </c:pt>
                <c:pt idx="247">
                  <c:v>270.2231535248016</c:v>
                </c:pt>
                <c:pt idx="248">
                  <c:v>272.88940921350894</c:v>
                </c:pt>
                <c:pt idx="249">
                  <c:v>275.52984270278915</c:v>
                </c:pt>
                <c:pt idx="250">
                  <c:v>278.14520434392989</c:v>
                </c:pt>
                <c:pt idx="251">
                  <c:v>280.73621686518419</c:v>
                </c:pt>
                <c:pt idx="252">
                  <c:v>283.30357677753312</c:v>
                </c:pt>
                <c:pt idx="253">
                  <c:v>285.84795569241976</c:v>
                </c:pt>
                <c:pt idx="254">
                  <c:v>288.37000155800507</c:v>
                </c:pt>
                <c:pt idx="255">
                  <c:v>290.8703398199296</c:v>
                </c:pt>
                <c:pt idx="256">
                  <c:v>293.34957451205469</c:v>
                </c:pt>
                <c:pt idx="257">
                  <c:v>295.80828928219512</c:v>
                </c:pt>
                <c:pt idx="258">
                  <c:v>298.24704835743728</c:v>
                </c:pt>
                <c:pt idx="259">
                  <c:v>300.66639745325864</c:v>
                </c:pt>
                <c:pt idx="260">
                  <c:v>303.06686463031986</c:v>
                </c:pt>
                <c:pt idx="261">
                  <c:v>305.44896110248948</c:v>
                </c:pt>
                <c:pt idx="262">
                  <c:v>307.81318199937635</c:v>
                </c:pt>
                <c:pt idx="263">
                  <c:v>310.16000708638683</c:v>
                </c:pt>
                <c:pt idx="264">
                  <c:v>312.48990144508673</c:v>
                </c:pt>
                <c:pt idx="265">
                  <c:v>314.80331611643368</c:v>
                </c:pt>
                <c:pt idx="266">
                  <c:v>317.10068870924687</c:v>
                </c:pt>
                <c:pt idx="267">
                  <c:v>319.38244397610202</c:v>
                </c:pt>
                <c:pt idx="268">
                  <c:v>321.64899435867284</c:v>
                </c:pt>
                <c:pt idx="269">
                  <c:v>323.90074050438864</c:v>
                </c:pt>
                <c:pt idx="270">
                  <c:v>326.13807175613834</c:v>
                </c:pt>
                <c:pt idx="271">
                  <c:v>328.3613666166213</c:v>
                </c:pt>
                <c:pt idx="272">
                  <c:v>330.57099318882837</c:v>
                </c:pt>
                <c:pt idx="273">
                  <c:v>332.76730959402528</c:v>
                </c:pt>
                <c:pt idx="274">
                  <c:v>334.95066436850982</c:v>
                </c:pt>
                <c:pt idx="275">
                  <c:v>337.12139684032059</c:v>
                </c:pt>
                <c:pt idx="276">
                  <c:v>339.27983748698631</c:v>
                </c:pt>
                <c:pt idx="277">
                  <c:v>341.42630827532508</c:v>
                </c:pt>
                <c:pt idx="278">
                  <c:v>343.56112298422494</c:v>
                </c:pt>
                <c:pt idx="279">
                  <c:v>345.68458751126798</c:v>
                </c:pt>
                <c:pt idx="280">
                  <c:v>347.79700016399153</c:v>
                </c:pt>
                <c:pt idx="281">
                  <c:v>349.89865193651843</c:v>
                </c:pt>
                <c:pt idx="282">
                  <c:v>351.98982677222801</c:v>
                </c:pt>
                <c:pt idx="283">
                  <c:v>354.07080181308265</c:v>
                </c:pt>
                <c:pt idx="284">
                  <c:v>356.14184763617146</c:v>
                </c:pt>
                <c:pt idx="285">
                  <c:v>358.20322847798013</c:v>
                </c:pt>
                <c:pt idx="286">
                  <c:v>360.25520244684617</c:v>
                </c:pt>
                <c:pt idx="287">
                  <c:v>362.29802172400991</c:v>
                </c:pt>
                <c:pt idx="288">
                  <c:v>364.33193275362447</c:v>
                </c:pt>
                <c:pt idx="289">
                  <c:v>366.35717642204082</c:v>
                </c:pt>
                <c:pt idx="290">
                  <c:v>368.37398822663766</c:v>
                </c:pt>
                <c:pt idx="291">
                  <c:v>370.38259843441944</c:v>
                </c:pt>
                <c:pt idx="292">
                  <c:v>372.38323223055903</c:v>
                </c:pt>
                <c:pt idx="293">
                  <c:v>374.37610985701446</c:v>
                </c:pt>
                <c:pt idx="294">
                  <c:v>376.36144674129974</c:v>
                </c:pt>
                <c:pt idx="295">
                  <c:v>378.3394536154413</c:v>
                </c:pt>
                <c:pt idx="296">
                  <c:v>380.31033662509816</c:v>
                </c:pt>
                <c:pt idx="297">
                  <c:v>382.27429742877166</c:v>
                </c:pt>
                <c:pt idx="298">
                  <c:v>384.23153328697259</c:v>
                </c:pt>
                <c:pt idx="299">
                  <c:v>386.18223714115618</c:v>
                </c:pt>
                <c:pt idx="300">
                  <c:v>388.12659768217196</c:v>
                </c:pt>
                <c:pt idx="301">
                  <c:v>390.06479940791019</c:v>
                </c:pt>
                <c:pt idx="302">
                  <c:v>391.99702266975908</c:v>
                </c:pt>
                <c:pt idx="303">
                  <c:v>393.92344370741375</c:v>
                </c:pt>
                <c:pt idx="304">
                  <c:v>395.84423467150526</c:v>
                </c:pt>
                <c:pt idx="305">
                  <c:v>397.75956363344039</c:v>
                </c:pt>
                <c:pt idx="306">
                  <c:v>399.66959458176689</c:v>
                </c:pt>
                <c:pt idx="307">
                  <c:v>401.5744874043034</c:v>
                </c:pt>
                <c:pt idx="308">
                  <c:v>403.47439785520089</c:v>
                </c:pt>
                <c:pt idx="309">
                  <c:v>405.36947750604014</c:v>
                </c:pt>
                <c:pt idx="310">
                  <c:v>407.25987368001785</c:v>
                </c:pt>
                <c:pt idx="311">
                  <c:v>409.14572936824436</c:v>
                </c:pt>
                <c:pt idx="312">
                  <c:v>411.0271831271744</c:v>
                </c:pt>
                <c:pt idx="313">
                  <c:v>412.90436895623037</c:v>
                </c:pt>
                <c:pt idx="314">
                  <c:v>414.77741615477311</c:v>
                </c:pt>
                <c:pt idx="315">
                  <c:v>416.64644915773795</c:v>
                </c:pt>
                <c:pt idx="316">
                  <c:v>418.51158734951207</c:v>
                </c:pt>
                <c:pt idx="317">
                  <c:v>420.37294485599705</c:v>
                </c:pt>
                <c:pt idx="318">
                  <c:v>422.23063031530461</c:v>
                </c:pt>
                <c:pt idx="319">
                  <c:v>424.08474662819202</c:v>
                </c:pt>
                <c:pt idx="320">
                  <c:v>425.93539069017316</c:v>
                </c:pt>
                <c:pt idx="321">
                  <c:v>427.78265310824327</c:v>
                </c:pt>
                <c:pt idx="322">
                  <c:v>429.626617906322</c:v>
                </c:pt>
                <c:pt idx="323">
                  <c:v>431.46736222480814</c:v>
                </c:pt>
                <c:pt idx="324">
                  <c:v>433.30495602099182</c:v>
                </c:pt>
                <c:pt idx="325">
                  <c:v>435.13946177837789</c:v>
                </c:pt>
                <c:pt idx="326">
                  <c:v>436.97093423411121</c:v>
                </c:pt>
                <c:pt idx="327">
                  <c:v>438.79942013449875</c:v>
                </c:pt>
                <c:pt idx="328">
                  <c:v>440.62495802893528</c:v>
                </c:pt>
                <c:pt idx="329">
                  <c:v>442.44757811221422</c:v>
                </c:pt>
                <c:pt idx="330">
                  <c:v>444.26730212415373</c:v>
                </c:pt>
                <c:pt idx="331">
                  <c:v>446.08414331368328</c:v>
                </c:pt>
                <c:pt idx="332">
                  <c:v>447.89810647210584</c:v>
                </c:pt>
                <c:pt idx="333">
                  <c:v>449.70918803736942</c:v>
                </c:pt>
                <c:pt idx="334">
                  <c:v>451.51737626811035</c:v>
                </c:pt>
                <c:pt idx="335">
                  <c:v>453.32265148327213</c:v>
                </c:pt>
                <c:pt idx="336">
                  <c:v>455.12498636053505</c:v>
                </c:pt>
                <c:pt idx="337">
                  <c:v>456.92434628483267</c:v>
                </c:pt>
                <c:pt idx="338">
                  <c:v>458.72068973699908</c:v>
                </c:pt>
                <c:pt idx="339">
                  <c:v>460.51396871211028</c:v>
                </c:pt>
                <c:pt idx="340">
                  <c:v>462.30412915727635</c:v>
                </c:pt>
                <c:pt idx="341">
                  <c:v>464.09111141937939</c:v>
                </c:pt>
                <c:pt idx="342">
                  <c:v>465.87485069436917</c:v>
                </c:pt>
                <c:pt idx="343">
                  <c:v>467.65527747105932</c:v>
                </c:pt>
                <c:pt idx="344">
                  <c:v>469.43231796376654</c:v>
                </c:pt>
                <c:pt idx="345">
                  <c:v>471.20589452949378</c:v>
                </c:pt>
                <c:pt idx="346">
                  <c:v>472.97592606659549</c:v>
                </c:pt>
                <c:pt idx="347">
                  <c:v>474.74232839293791</c:v>
                </c:pt>
                <c:pt idx="348">
                  <c:v>476.50501460245903</c:v>
                </c:pt>
                <c:pt idx="349">
                  <c:v>478.26389539974764</c:v>
                </c:pt>
                <c:pt idx="350">
                  <c:v>480.01887941280705</c:v>
                </c:pt>
                <c:pt idx="351">
                  <c:v>481.76987348457243</c:v>
                </c:pt>
                <c:pt idx="352">
                  <c:v>483.51678294403166</c:v>
                </c:pt>
                <c:pt idx="353">
                  <c:v>485.2595118579822</c:v>
                </c:pt>
                <c:pt idx="354">
                  <c:v>486.9979632645626</c:v>
                </c:pt>
                <c:pt idx="355">
                  <c:v>488.73203938974314</c:v>
                </c:pt>
                <c:pt idx="356">
                  <c:v>490.46164184796527</c:v>
                </c:pt>
                <c:pt idx="357">
                  <c:v>492.18667182809082</c:v>
                </c:pt>
                <c:pt idx="358">
                  <c:v>493.90703026577512</c:v>
                </c:pt>
                <c:pt idx="359">
                  <c:v>495.62261800331697</c:v>
                </c:pt>
                <c:pt idx="360">
                  <c:v>497.3333359379692</c:v>
                </c:pt>
                <c:pt idx="361">
                  <c:v>499.03908515962206</c:v>
                </c:pt>
                <c:pt idx="362">
                  <c:v>500.73976707869951</c:v>
                </c:pt>
                <c:pt idx="363">
                  <c:v>502.43528354503752</c:v>
                </c:pt>
                <c:pt idx="364">
                  <c:v>504.12553695844656</c:v>
                </c:pt>
                <c:pt idx="365">
                  <c:v>505.81043037159719</c:v>
                </c:pt>
                <c:pt idx="366">
                  <c:v>507.48986758580787</c:v>
                </c:pt>
                <c:pt idx="367">
                  <c:v>509.16375324026086</c:v>
                </c:pt>
                <c:pt idx="368">
                  <c:v>510.83199289512152</c:v>
                </c:pt>
                <c:pt idx="369">
                  <c:v>512.49449310899172</c:v>
                </c:pt>
                <c:pt idx="370">
                  <c:v>514.15116151108612</c:v>
                </c:pt>
                <c:pt idx="371">
                  <c:v>515.80190686848471</c:v>
                </c:pt>
                <c:pt idx="372">
                  <c:v>517.44663914877981</c:v>
                </c:pt>
                <c:pt idx="373">
                  <c:v>519.08526957840684</c:v>
                </c:pt>
                <c:pt idx="374">
                  <c:v>520.7177106969225</c:v>
                </c:pt>
                <c:pt idx="375">
                  <c:v>522.34387640746672</c:v>
                </c:pt>
                <c:pt idx="376">
                  <c:v>523.96368202362783</c:v>
                </c:pt>
                <c:pt idx="377">
                  <c:v>525.57704431290699</c:v>
                </c:pt>
                <c:pt idx="378">
                  <c:v>527.1838815369639</c:v>
                </c:pt>
                <c:pt idx="379">
                  <c:v>528.78411348880934</c:v>
                </c:pt>
                <c:pt idx="380">
                  <c:v>530.37766152709628</c:v>
                </c:pt>
                <c:pt idx="381">
                  <c:v>531.96444860765018</c:v>
                </c:pt>
                <c:pt idx="382">
                  <c:v>533.54439931236777</c:v>
                </c:pt>
                <c:pt idx="383">
                  <c:v>535.11743987560317</c:v>
                </c:pt>
                <c:pt idx="384">
                  <c:v>536.68349820815388</c:v>
                </c:pt>
                <c:pt idx="385">
                  <c:v>538.24250391894941</c:v>
                </c:pt>
                <c:pt idx="386">
                  <c:v>539.79438833453901</c:v>
                </c:pt>
                <c:pt idx="387">
                  <c:v>541.33908451647051</c:v>
                </c:pt>
                <c:pt idx="388">
                  <c:v>542.87652727664374</c:v>
                </c:pt>
                <c:pt idx="389">
                  <c:v>544.40665319072082</c:v>
                </c:pt>
                <c:pt idx="390">
                  <c:v>545.9294006096676</c:v>
                </c:pt>
                <c:pt idx="391">
                  <c:v>547.44470966950053</c:v>
                </c:pt>
                <c:pt idx="392">
                  <c:v>548.95252229930566</c:v>
                </c:pt>
                <c:pt idx="393">
                  <c:v>550.4527822275968</c:v>
                </c:pt>
                <c:pt idx="394">
                  <c:v>551.94543498707526</c:v>
                </c:pt>
                <c:pt idx="395">
                  <c:v>553.43042791785115</c:v>
                </c:pt>
                <c:pt idx="396">
                  <c:v>554.90771016918461</c:v>
                </c:pt>
                <c:pt idx="397">
                  <c:v>556.3772326998029</c:v>
                </c:pt>
                <c:pt idx="398">
                  <c:v>557.83894827684674</c:v>
                </c:pt>
                <c:pt idx="399">
                  <c:v>559.29281147349877</c:v>
                </c:pt>
                <c:pt idx="400">
                  <c:v>560.73877866534508</c:v>
                </c:pt>
                <c:pt idx="401">
                  <c:v>562.17680802551786</c:v>
                </c:pt>
                <c:pt idx="402">
                  <c:v>563.6068595186681</c:v>
                </c:pt>
                <c:pt idx="403">
                  <c:v>565.02889489381505</c:v>
                </c:pt>
                <c:pt idx="404">
                  <c:v>566.44287767611672</c:v>
                </c:pt>
                <c:pt idx="405">
                  <c:v>567.8487731576073</c:v>
                </c:pt>
                <c:pt idx="406">
                  <c:v>569.24654838694335</c:v>
                </c:pt>
                <c:pt idx="407">
                  <c:v>570.6361721582025</c:v>
                </c:pt>
                <c:pt idx="408">
                  <c:v>572.01761499877477</c:v>
                </c:pt>
                <c:pt idx="409">
                  <c:v>573.39084915638807</c:v>
                </c:pt>
                <c:pt idx="410">
                  <c:v>574.75584858530658</c:v>
                </c:pt>
                <c:pt idx="411">
                  <c:v>576.1125889317417</c:v>
                </c:pt>
                <c:pt idx="412">
                  <c:v>577.46104751851306</c:v>
                </c:pt>
                <c:pt idx="413">
                  <c:v>578.80120332899662</c:v>
                </c:pt>
                <c:pt idx="414">
                  <c:v>580.13303699039659</c:v>
                </c:pt>
                <c:pt idx="415">
                  <c:v>581.45653075637688</c:v>
                </c:pt>
                <c:pt idx="416">
                  <c:v>582.77166848908666</c:v>
                </c:pt>
                <c:pt idx="417">
                  <c:v>584.07843564061443</c:v>
                </c:pt>
                <c:pt idx="418">
                  <c:v>585.37681923390392</c:v>
                </c:pt>
                <c:pt idx="419">
                  <c:v>586.66680784316441</c:v>
                </c:pt>
                <c:pt idx="420">
                  <c:v>587.94839157380738</c:v>
                </c:pt>
                <c:pt idx="421">
                  <c:v>589.22156204194141</c:v>
                </c:pt>
                <c:pt idx="422">
                  <c:v>590.48631235345408</c:v>
                </c:pt>
                <c:pt idx="423">
                  <c:v>591.74263708271326</c:v>
                </c:pt>
                <c:pt idx="424">
                  <c:v>592.99053225091393</c:v>
                </c:pt>
                <c:pt idx="425">
                  <c:v>594.22999530410141</c:v>
                </c:pt>
                <c:pt idx="426">
                  <c:v>595.46102509089701</c:v>
                </c:pt>
                <c:pt idx="427">
                  <c:v>596.6836218399535</c:v>
                </c:pt>
                <c:pt idx="428">
                  <c:v>597.89778713716669</c:v>
                </c:pt>
                <c:pt idx="429">
                  <c:v>599.10352390266848</c:v>
                </c:pt>
                <c:pt idx="430">
                  <c:v>600.30083636762618</c:v>
                </c:pt>
                <c:pt idx="431">
                  <c:v>601.48973005087203</c:v>
                </c:pt>
                <c:pt idx="432">
                  <c:v>602.6702117353866</c:v>
                </c:pt>
                <c:pt idx="433">
                  <c:v>603.84228944465792</c:v>
                </c:pt>
                <c:pt idx="434">
                  <c:v>605.00597241893979</c:v>
                </c:pt>
                <c:pt idx="435">
                  <c:v>606.16127109142849</c:v>
                </c:pt>
                <c:pt idx="436">
                  <c:v>607.30819706438047</c:v>
                </c:pt>
                <c:pt idx="437">
                  <c:v>608.44676308518922</c:v>
                </c:pt>
                <c:pt idx="438">
                  <c:v>609.57698302244182</c:v>
                </c:pt>
                <c:pt idx="439">
                  <c:v>610.69887184197285</c:v>
                </c:pt>
                <c:pt idx="440">
                  <c:v>611.81244558293338</c:v>
                </c:pt>
                <c:pt idx="441">
                  <c:v>612.91772133389338</c:v>
                </c:pt>
                <c:pt idx="442">
                  <c:v>614.01471720899281</c:v>
                </c:pt>
                <c:pt idx="443">
                  <c:v>615.10345232415773</c:v>
                </c:pt>
                <c:pt idx="444">
                  <c:v>616.18394677339688</c:v>
                </c:pt>
                <c:pt idx="445">
                  <c:v>617.25622160519299</c:v>
                </c:pt>
                <c:pt idx="446">
                  <c:v>618.32029879900324</c:v>
                </c:pt>
                <c:pt idx="447">
                  <c:v>619.37620124188163</c:v>
                </c:pt>
                <c:pt idx="448">
                  <c:v>620.42395270523639</c:v>
                </c:pt>
                <c:pt idx="449">
                  <c:v>621.46357782173493</c:v>
                </c:pt>
                <c:pt idx="450">
                  <c:v>622.49510206236744</c:v>
                </c:pt>
                <c:pt idx="451">
                  <c:v>623.51855171367981</c:v>
                </c:pt>
                <c:pt idx="452">
                  <c:v>624.53395385518752</c:v>
                </c:pt>
                <c:pt idx="453">
                  <c:v>625.54133633697961</c:v>
                </c:pt>
                <c:pt idx="454">
                  <c:v>626.54072775752149</c:v>
                </c:pt>
                <c:pt idx="455">
                  <c:v>627.53215744166732</c:v>
                </c:pt>
                <c:pt idx="456">
                  <c:v>628.51565541888783</c:v>
                </c:pt>
                <c:pt idx="457">
                  <c:v>629.49125240172384</c:v>
                </c:pt>
                <c:pt idx="458">
                  <c:v>630.458979764471</c:v>
                </c:pt>
                <c:pt idx="459">
                  <c:v>631.41886952210336</c:v>
                </c:pt>
                <c:pt idx="460">
                  <c:v>632.3709543094426</c:v>
                </c:pt>
                <c:pt idx="461">
                  <c:v>633.31526736057742</c:v>
                </c:pt>
                <c:pt idx="462">
                  <c:v>634.25184248854032</c:v>
                </c:pt>
                <c:pt idx="463">
                  <c:v>635.18071406524587</c:v>
                </c:pt>
                <c:pt idx="464">
                  <c:v>636.1019170016948</c:v>
                </c:pt>
                <c:pt idx="465">
                  <c:v>637.01548672844922</c:v>
                </c:pt>
                <c:pt idx="466">
                  <c:v>637.92145917638197</c:v>
                </c:pt>
                <c:pt idx="467">
                  <c:v>638.81987075770371</c:v>
                </c:pt>
                <c:pt idx="468">
                  <c:v>639.71075834727128</c:v>
                </c:pt>
                <c:pt idx="469">
                  <c:v>640.59415926417944</c:v>
                </c:pt>
                <c:pt idx="470">
                  <c:v>641.47011125363929</c:v>
                </c:pt>
                <c:pt idx="471">
                  <c:v>642.33865246914422</c:v>
                </c:pt>
                <c:pt idx="472">
                  <c:v>643.19982145492622</c:v>
                </c:pt>
                <c:pt idx="473">
                  <c:v>644.05365712870366</c:v>
                </c:pt>
                <c:pt idx="474">
                  <c:v>644.90019876472127</c:v>
                </c:pt>
                <c:pt idx="475">
                  <c:v>645.73948597708386</c:v>
                </c:pt>
                <c:pt idx="476">
                  <c:v>646.5715587033842</c:v>
                </c:pt>
                <c:pt idx="477">
                  <c:v>647.39645718862482</c:v>
                </c:pt>
                <c:pt idx="478">
                  <c:v>648.21422196943456</c:v>
                </c:pt>
                <c:pt idx="479">
                  <c:v>649.02489385857939</c:v>
                </c:pt>
                <c:pt idx="480">
                  <c:v>649.82851392976693</c:v>
                </c:pt>
                <c:pt idx="481">
                  <c:v>650.62512350274449</c:v>
                </c:pt>
                <c:pt idx="482">
                  <c:v>651.4147641286894</c:v>
                </c:pt>
                <c:pt idx="483">
                  <c:v>652.19747757589096</c:v>
                </c:pt>
                <c:pt idx="484">
                  <c:v>652.97330581572237</c:v>
                </c:pt>
                <c:pt idx="485">
                  <c:v>653.7422910089017</c:v>
                </c:pt>
                <c:pt idx="486">
                  <c:v>654.50447549204011</c:v>
                </c:pt>
                <c:pt idx="487">
                  <c:v>655.25990176447567</c:v>
                </c:pt>
                <c:pt idx="488">
                  <c:v>656.00861247539046</c:v>
                </c:pt>
                <c:pt idx="489">
                  <c:v>656.7506504112099</c:v>
                </c:pt>
                <c:pt idx="490">
                  <c:v>657.48605848328145</c:v>
                </c:pt>
                <c:pt idx="491">
                  <c:v>658.21487971583008</c:v>
                </c:pt>
                <c:pt idx="492">
                  <c:v>658.93715723418882</c:v>
                </c:pt>
                <c:pt idx="493">
                  <c:v>659.65293425330185</c:v>
                </c:pt>
                <c:pt idx="494">
                  <c:v>660.36225406649669</c:v>
                </c:pt>
                <c:pt idx="495">
                  <c:v>661.06516003452361</c:v>
                </c:pt>
                <c:pt idx="496">
                  <c:v>661.761695574859</c:v>
                </c:pt>
                <c:pt idx="497">
                  <c:v>662.45190415127013</c:v>
                </c:pt>
                <c:pt idx="498">
                  <c:v>663.13582926363767</c:v>
                </c:pt>
                <c:pt idx="499">
                  <c:v>663.81351443803385</c:v>
                </c:pt>
                <c:pt idx="500">
                  <c:v>664.48500321705228</c:v>
                </c:pt>
                <c:pt idx="501">
                  <c:v>665.15033915038657</c:v>
                </c:pt>
                <c:pt idx="502">
                  <c:v>665.80956578565474</c:v>
                </c:pt>
                <c:pt idx="503">
                  <c:v>666.46272665946572</c:v>
                </c:pt>
                <c:pt idx="504">
                  <c:v>667.10986528872502</c:v>
                </c:pt>
                <c:pt idx="505">
                  <c:v>667.75102516217578</c:v>
                </c:pt>
                <c:pt idx="506">
                  <c:v>668.3862497321719</c:v>
                </c:pt>
                <c:pt idx="507">
                  <c:v>669.01558240668032</c:v>
                </c:pt>
                <c:pt idx="508">
                  <c:v>669.6390665415081</c:v>
                </c:pt>
                <c:pt idx="509">
                  <c:v>670.25674543275147</c:v>
                </c:pt>
                <c:pt idx="510">
                  <c:v>670.86866230946316</c:v>
                </c:pt>
                <c:pt idx="511">
                  <c:v>671.47486032653455</c:v>
                </c:pt>
                <c:pt idx="512">
                  <c:v>672.07538255778888</c:v>
                </c:pt>
                <c:pt idx="513">
                  <c:v>672.67027198928236</c:v>
                </c:pt>
                <c:pt idx="514">
                  <c:v>673.2595715128092</c:v>
                </c:pt>
                <c:pt idx="515">
                  <c:v>673.84332391960754</c:v>
                </c:pt>
                <c:pt idx="516">
                  <c:v>674.42157189426223</c:v>
                </c:pt>
                <c:pt idx="517">
                  <c:v>674.99435800880121</c:v>
                </c:pt>
                <c:pt idx="518">
                  <c:v>675.56172471698244</c:v>
                </c:pt>
                <c:pt idx="519">
                  <c:v>676.12371434876638</c:v>
                </c:pt>
                <c:pt idx="520">
                  <c:v>676.68036910497244</c:v>
                </c:pt>
                <c:pt idx="521">
                  <c:v>677.23173105211481</c:v>
                </c:pt>
                <c:pt idx="522">
                  <c:v>677.77784211741402</c:v>
                </c:pt>
                <c:pt idx="523">
                  <c:v>678.31874408398153</c:v>
                </c:pt>
                <c:pt idx="524">
                  <c:v>678.85447858617363</c:v>
                </c:pt>
                <c:pt idx="525">
                  <c:v>679.3850871051111</c:v>
                </c:pt>
                <c:pt idx="526">
                  <c:v>679.91061096436147</c:v>
                </c:pt>
                <c:pt idx="527">
                  <c:v>680.43109132578059</c:v>
                </c:pt>
                <c:pt idx="528">
                  <c:v>680.94656918550959</c:v>
                </c:pt>
                <c:pt idx="529">
                  <c:v>681.45708537012524</c:v>
                </c:pt>
                <c:pt idx="530">
                  <c:v>681.9626805329392</c:v>
                </c:pt>
                <c:pt idx="531">
                  <c:v>682.46339515044349</c:v>
                </c:pt>
                <c:pt idx="532">
                  <c:v>682.95926951889896</c:v>
                </c:pt>
                <c:pt idx="533">
                  <c:v>683.45034375106377</c:v>
                </c:pt>
                <c:pt idx="534">
                  <c:v>683.93665777305841</c:v>
                </c:pt>
                <c:pt idx="535">
                  <c:v>684.41825132136489</c:v>
                </c:pt>
                <c:pt idx="536">
                  <c:v>684.89516393995586</c:v>
                </c:pt>
                <c:pt idx="537">
                  <c:v>685.36743497755185</c:v>
                </c:pt>
                <c:pt idx="538">
                  <c:v>685.83510358500348</c:v>
                </c:pt>
                <c:pt idx="539">
                  <c:v>686.2982087127948</c:v>
                </c:pt>
                <c:pt idx="540">
                  <c:v>686.75678910866634</c:v>
                </c:pt>
                <c:pt idx="541">
                  <c:v>687.21088331535373</c:v>
                </c:pt>
                <c:pt idx="542">
                  <c:v>687.66052966843972</c:v>
                </c:pt>
                <c:pt idx="543">
                  <c:v>688.10576629431716</c:v>
                </c:pt>
                <c:pt idx="544">
                  <c:v>688.54663110825959</c:v>
                </c:pt>
                <c:pt idx="545">
                  <c:v>688.9831618125969</c:v>
                </c:pt>
                <c:pt idx="546">
                  <c:v>689.41539589499394</c:v>
                </c:pt>
                <c:pt idx="547">
                  <c:v>689.84337062682891</c:v>
                </c:pt>
                <c:pt idx="548">
                  <c:v>690.26712306166928</c:v>
                </c:pt>
                <c:pt idx="549">
                  <c:v>690.68669003384286</c:v>
                </c:pt>
                <c:pt idx="550">
                  <c:v>691.10210815710093</c:v>
                </c:pt>
                <c:pt idx="551">
                  <c:v>691.51341382337216</c:v>
                </c:pt>
                <c:pt idx="552">
                  <c:v>691.92064320160398</c:v>
                </c:pt>
                <c:pt idx="553">
                  <c:v>692.32383223668921</c:v>
                </c:pt>
                <c:pt idx="554">
                  <c:v>692.72301664847589</c:v>
                </c:pt>
                <c:pt idx="555">
                  <c:v>693.11823193085854</c:v>
                </c:pt>
                <c:pt idx="556">
                  <c:v>693.50951335094726</c:v>
                </c:pt>
                <c:pt idx="557">
                  <c:v>693.89689594831407</c:v>
                </c:pt>
                <c:pt idx="558">
                  <c:v>694.28041453431331</c:v>
                </c:pt>
                <c:pt idx="559">
                  <c:v>694.66010369147477</c:v>
                </c:pt>
                <c:pt idx="560">
                  <c:v>695.03599777296643</c:v>
                </c:pt>
                <c:pt idx="561">
                  <c:v>695.40813090212623</c:v>
                </c:pt>
                <c:pt idx="562">
                  <c:v>695.77653697205994</c:v>
                </c:pt>
                <c:pt idx="563">
                  <c:v>696.14124964530311</c:v>
                </c:pt>
                <c:pt idx="564">
                  <c:v>696.50230235354616</c:v>
                </c:pt>
                <c:pt idx="565">
                  <c:v>696.85972829741968</c:v>
                </c:pt>
                <c:pt idx="566">
                  <c:v>697.21356044633899</c:v>
                </c:pt>
                <c:pt idx="567">
                  <c:v>697.56383153840545</c:v>
                </c:pt>
                <c:pt idx="568">
                  <c:v>697.91057408036374</c:v>
                </c:pt>
                <c:pt idx="569">
                  <c:v>698.25382034761208</c:v>
                </c:pt>
                <c:pt idx="570">
                  <c:v>698.25382034761208</c:v>
                </c:pt>
                <c:pt idx="571">
                  <c:v>698.25382034761208</c:v>
                </c:pt>
                <c:pt idx="572">
                  <c:v>698.25382034761208</c:v>
                </c:pt>
                <c:pt idx="573">
                  <c:v>698.25382034761208</c:v>
                </c:pt>
                <c:pt idx="574">
                  <c:v>698.25382034761208</c:v>
                </c:pt>
                <c:pt idx="575">
                  <c:v>698.25382034761208</c:v>
                </c:pt>
                <c:pt idx="576">
                  <c:v>698.25382034761208</c:v>
                </c:pt>
                <c:pt idx="577">
                  <c:v>698.25382034761208</c:v>
                </c:pt>
                <c:pt idx="578">
                  <c:v>698.25382034761208</c:v>
                </c:pt>
                <c:pt idx="579">
                  <c:v>698.25382034761208</c:v>
                </c:pt>
                <c:pt idx="580">
                  <c:v>698.25382034761208</c:v>
                </c:pt>
                <c:pt idx="581">
                  <c:v>698.25382034761208</c:v>
                </c:pt>
                <c:pt idx="582">
                  <c:v>698.25382034761208</c:v>
                </c:pt>
                <c:pt idx="583">
                  <c:v>698.25382034761208</c:v>
                </c:pt>
                <c:pt idx="584">
                  <c:v>698.25382034761208</c:v>
                </c:pt>
                <c:pt idx="585">
                  <c:v>698.25382034761208</c:v>
                </c:pt>
                <c:pt idx="586">
                  <c:v>698.25382034761208</c:v>
                </c:pt>
                <c:pt idx="587">
                  <c:v>698.25382034761208</c:v>
                </c:pt>
                <c:pt idx="588">
                  <c:v>698.25382034761208</c:v>
                </c:pt>
                <c:pt idx="589">
                  <c:v>698.25382034761208</c:v>
                </c:pt>
                <c:pt idx="590">
                  <c:v>698.25382034761208</c:v>
                </c:pt>
                <c:pt idx="591">
                  <c:v>698.25382034761208</c:v>
                </c:pt>
                <c:pt idx="592">
                  <c:v>698.25382034761208</c:v>
                </c:pt>
                <c:pt idx="593">
                  <c:v>698.25382034761208</c:v>
                </c:pt>
                <c:pt idx="594">
                  <c:v>698.25382034761208</c:v>
                </c:pt>
                <c:pt idx="595">
                  <c:v>698.25382034761208</c:v>
                </c:pt>
                <c:pt idx="596">
                  <c:v>698.25382034761208</c:v>
                </c:pt>
                <c:pt idx="597">
                  <c:v>698.25382034761208</c:v>
                </c:pt>
                <c:pt idx="598">
                  <c:v>698.25382034761208</c:v>
                </c:pt>
                <c:pt idx="599">
                  <c:v>698.25382034761208</c:v>
                </c:pt>
                <c:pt idx="600">
                  <c:v>698.25382034761208</c:v>
                </c:pt>
                <c:pt idx="601">
                  <c:v>698.25382034761208</c:v>
                </c:pt>
                <c:pt idx="602">
                  <c:v>698.25382034761208</c:v>
                </c:pt>
                <c:pt idx="603">
                  <c:v>698.25382034761208</c:v>
                </c:pt>
                <c:pt idx="604">
                  <c:v>698.25382034761208</c:v>
                </c:pt>
                <c:pt idx="605">
                  <c:v>698.25382034761208</c:v>
                </c:pt>
                <c:pt idx="606">
                  <c:v>698.25382034761208</c:v>
                </c:pt>
                <c:pt idx="607">
                  <c:v>698.25382034761208</c:v>
                </c:pt>
                <c:pt idx="608">
                  <c:v>698.25382034761208</c:v>
                </c:pt>
                <c:pt idx="609">
                  <c:v>698.25382034761208</c:v>
                </c:pt>
                <c:pt idx="610">
                  <c:v>698.25382034761208</c:v>
                </c:pt>
                <c:pt idx="611">
                  <c:v>698.25382034761208</c:v>
                </c:pt>
                <c:pt idx="612">
                  <c:v>698.25382034761208</c:v>
                </c:pt>
                <c:pt idx="613">
                  <c:v>698.25382034761208</c:v>
                </c:pt>
                <c:pt idx="614">
                  <c:v>698.25382034761208</c:v>
                </c:pt>
                <c:pt idx="615">
                  <c:v>698.25382034761208</c:v>
                </c:pt>
                <c:pt idx="616">
                  <c:v>698.25382034761208</c:v>
                </c:pt>
                <c:pt idx="617">
                  <c:v>698.25382034761208</c:v>
                </c:pt>
                <c:pt idx="618">
                  <c:v>698.25382034761208</c:v>
                </c:pt>
                <c:pt idx="619">
                  <c:v>698.25382034761208</c:v>
                </c:pt>
                <c:pt idx="620">
                  <c:v>698.25382034761208</c:v>
                </c:pt>
                <c:pt idx="621">
                  <c:v>698.25382034761208</c:v>
                </c:pt>
                <c:pt idx="622">
                  <c:v>698.25382034761208</c:v>
                </c:pt>
                <c:pt idx="623">
                  <c:v>698.25382034761208</c:v>
                </c:pt>
                <c:pt idx="624">
                  <c:v>698.25382034761208</c:v>
                </c:pt>
                <c:pt idx="625">
                  <c:v>698.25382034761208</c:v>
                </c:pt>
                <c:pt idx="626">
                  <c:v>698.25382034761208</c:v>
                </c:pt>
                <c:pt idx="627">
                  <c:v>698.25382034761208</c:v>
                </c:pt>
                <c:pt idx="628">
                  <c:v>698.25382034761208</c:v>
                </c:pt>
                <c:pt idx="629">
                  <c:v>698.25382034761208</c:v>
                </c:pt>
                <c:pt idx="630">
                  <c:v>698.25382034761208</c:v>
                </c:pt>
                <c:pt idx="631">
                  <c:v>698.25382034761208</c:v>
                </c:pt>
                <c:pt idx="632">
                  <c:v>698.25382034761208</c:v>
                </c:pt>
                <c:pt idx="633">
                  <c:v>698.25382034761208</c:v>
                </c:pt>
                <c:pt idx="634">
                  <c:v>698.25382034761208</c:v>
                </c:pt>
                <c:pt idx="635">
                  <c:v>698.25382034761208</c:v>
                </c:pt>
                <c:pt idx="636">
                  <c:v>698.25382034761208</c:v>
                </c:pt>
                <c:pt idx="637">
                  <c:v>698.25382034761208</c:v>
                </c:pt>
                <c:pt idx="638">
                  <c:v>698.25382034761208</c:v>
                </c:pt>
                <c:pt idx="639">
                  <c:v>698.25382034761208</c:v>
                </c:pt>
                <c:pt idx="640">
                  <c:v>698.25382034761208</c:v>
                </c:pt>
                <c:pt idx="641">
                  <c:v>698.25382034761208</c:v>
                </c:pt>
                <c:pt idx="642">
                  <c:v>698.25382034761208</c:v>
                </c:pt>
                <c:pt idx="643">
                  <c:v>698.25382034761208</c:v>
                </c:pt>
                <c:pt idx="644">
                  <c:v>698.25382034761208</c:v>
                </c:pt>
                <c:pt idx="645">
                  <c:v>698.25382034761208</c:v>
                </c:pt>
                <c:pt idx="646">
                  <c:v>698.25382034761208</c:v>
                </c:pt>
                <c:pt idx="647">
                  <c:v>698.25382034761208</c:v>
                </c:pt>
                <c:pt idx="648">
                  <c:v>698.25382034761208</c:v>
                </c:pt>
                <c:pt idx="649">
                  <c:v>698.25382034761208</c:v>
                </c:pt>
                <c:pt idx="650">
                  <c:v>698.25382034761208</c:v>
                </c:pt>
                <c:pt idx="651">
                  <c:v>698.25382034761208</c:v>
                </c:pt>
                <c:pt idx="652">
                  <c:v>698.25382034761208</c:v>
                </c:pt>
                <c:pt idx="653">
                  <c:v>698.25382034761208</c:v>
                </c:pt>
                <c:pt idx="654">
                  <c:v>698.25382034761208</c:v>
                </c:pt>
                <c:pt idx="655">
                  <c:v>698.25382034761208</c:v>
                </c:pt>
                <c:pt idx="656">
                  <c:v>698.25382034761208</c:v>
                </c:pt>
                <c:pt idx="657">
                  <c:v>698.25382034761208</c:v>
                </c:pt>
                <c:pt idx="658">
                  <c:v>698.25382034761208</c:v>
                </c:pt>
                <c:pt idx="659">
                  <c:v>698.25382034761208</c:v>
                </c:pt>
                <c:pt idx="660">
                  <c:v>698.25382034761208</c:v>
                </c:pt>
                <c:pt idx="661">
                  <c:v>698.25382034761208</c:v>
                </c:pt>
                <c:pt idx="662">
                  <c:v>698.25382034761208</c:v>
                </c:pt>
                <c:pt idx="663">
                  <c:v>698.25382034761208</c:v>
                </c:pt>
                <c:pt idx="664">
                  <c:v>698.25382034761208</c:v>
                </c:pt>
                <c:pt idx="665">
                  <c:v>698.25382034761208</c:v>
                </c:pt>
                <c:pt idx="666">
                  <c:v>698.25382034761208</c:v>
                </c:pt>
                <c:pt idx="667">
                  <c:v>698.25382034761208</c:v>
                </c:pt>
                <c:pt idx="668">
                  <c:v>698.25382034761208</c:v>
                </c:pt>
                <c:pt idx="669">
                  <c:v>698.25382034761208</c:v>
                </c:pt>
                <c:pt idx="670">
                  <c:v>698.25382034761208</c:v>
                </c:pt>
                <c:pt idx="671">
                  <c:v>698.25382034761208</c:v>
                </c:pt>
                <c:pt idx="672">
                  <c:v>698.25382034761208</c:v>
                </c:pt>
                <c:pt idx="673">
                  <c:v>698.25382034761208</c:v>
                </c:pt>
                <c:pt idx="674">
                  <c:v>698.25382034761208</c:v>
                </c:pt>
                <c:pt idx="675">
                  <c:v>698.25382034761208</c:v>
                </c:pt>
                <c:pt idx="676">
                  <c:v>698.25382034761208</c:v>
                </c:pt>
                <c:pt idx="677">
                  <c:v>698.25382034761208</c:v>
                </c:pt>
                <c:pt idx="678">
                  <c:v>698.25382034761208</c:v>
                </c:pt>
                <c:pt idx="679">
                  <c:v>698.25382034761208</c:v>
                </c:pt>
                <c:pt idx="680">
                  <c:v>698.25382034761208</c:v>
                </c:pt>
                <c:pt idx="681">
                  <c:v>698.25382034761208</c:v>
                </c:pt>
                <c:pt idx="682">
                  <c:v>698.25382034761208</c:v>
                </c:pt>
                <c:pt idx="683">
                  <c:v>698.25382034761208</c:v>
                </c:pt>
                <c:pt idx="684">
                  <c:v>698.25382034761208</c:v>
                </c:pt>
                <c:pt idx="685">
                  <c:v>698.25382034761208</c:v>
                </c:pt>
                <c:pt idx="686">
                  <c:v>698.25382034761208</c:v>
                </c:pt>
                <c:pt idx="687">
                  <c:v>698.25382034761208</c:v>
                </c:pt>
                <c:pt idx="688">
                  <c:v>698.25382034761208</c:v>
                </c:pt>
                <c:pt idx="689">
                  <c:v>698.25382034761208</c:v>
                </c:pt>
                <c:pt idx="690">
                  <c:v>698.25382034761208</c:v>
                </c:pt>
                <c:pt idx="691">
                  <c:v>698.25382034761208</c:v>
                </c:pt>
                <c:pt idx="692">
                  <c:v>698.25382034761208</c:v>
                </c:pt>
                <c:pt idx="693">
                  <c:v>698.25382034761208</c:v>
                </c:pt>
                <c:pt idx="694">
                  <c:v>698.25382034761208</c:v>
                </c:pt>
                <c:pt idx="695">
                  <c:v>698.25382034761208</c:v>
                </c:pt>
                <c:pt idx="696">
                  <c:v>698.25382034761208</c:v>
                </c:pt>
                <c:pt idx="697">
                  <c:v>698.25382034761208</c:v>
                </c:pt>
                <c:pt idx="698">
                  <c:v>698.25382034761208</c:v>
                </c:pt>
                <c:pt idx="699">
                  <c:v>698.25382034761208</c:v>
                </c:pt>
                <c:pt idx="700">
                  <c:v>698.25382034761208</c:v>
                </c:pt>
                <c:pt idx="701">
                  <c:v>698.25382034761208</c:v>
                </c:pt>
                <c:pt idx="702">
                  <c:v>698.25382034761208</c:v>
                </c:pt>
                <c:pt idx="703">
                  <c:v>698.25382034761208</c:v>
                </c:pt>
                <c:pt idx="704">
                  <c:v>698.25382034761208</c:v>
                </c:pt>
                <c:pt idx="705">
                  <c:v>698.25382034761208</c:v>
                </c:pt>
                <c:pt idx="706">
                  <c:v>698.25382034761208</c:v>
                </c:pt>
                <c:pt idx="707">
                  <c:v>698.25382034761208</c:v>
                </c:pt>
                <c:pt idx="708">
                  <c:v>698.25382034761208</c:v>
                </c:pt>
                <c:pt idx="709">
                  <c:v>698.25382034761208</c:v>
                </c:pt>
                <c:pt idx="710">
                  <c:v>698.25382034761208</c:v>
                </c:pt>
                <c:pt idx="711">
                  <c:v>698.25382034761208</c:v>
                </c:pt>
                <c:pt idx="712">
                  <c:v>698.25382034761208</c:v>
                </c:pt>
                <c:pt idx="713">
                  <c:v>698.25382034761208</c:v>
                </c:pt>
                <c:pt idx="714">
                  <c:v>698.25382034761208</c:v>
                </c:pt>
                <c:pt idx="715">
                  <c:v>698.25382034761208</c:v>
                </c:pt>
                <c:pt idx="716">
                  <c:v>698.25382034761208</c:v>
                </c:pt>
                <c:pt idx="717">
                  <c:v>698.25382034761208</c:v>
                </c:pt>
                <c:pt idx="718">
                  <c:v>698.25382034761208</c:v>
                </c:pt>
                <c:pt idx="719">
                  <c:v>698.25382034761208</c:v>
                </c:pt>
                <c:pt idx="720">
                  <c:v>698.25382034761208</c:v>
                </c:pt>
                <c:pt idx="721">
                  <c:v>698.25382034761208</c:v>
                </c:pt>
                <c:pt idx="722">
                  <c:v>698.25382034761208</c:v>
                </c:pt>
                <c:pt idx="723">
                  <c:v>698.25382034761208</c:v>
                </c:pt>
                <c:pt idx="724">
                  <c:v>698.25382034761208</c:v>
                </c:pt>
                <c:pt idx="725">
                  <c:v>698.25382034761208</c:v>
                </c:pt>
                <c:pt idx="726">
                  <c:v>698.25382034761208</c:v>
                </c:pt>
                <c:pt idx="727">
                  <c:v>698.25382034761208</c:v>
                </c:pt>
                <c:pt idx="728">
                  <c:v>698.25382034761208</c:v>
                </c:pt>
                <c:pt idx="729">
                  <c:v>698.25382034761208</c:v>
                </c:pt>
                <c:pt idx="730">
                  <c:v>698.25382034761208</c:v>
                </c:pt>
                <c:pt idx="731">
                  <c:v>698.25382034761208</c:v>
                </c:pt>
                <c:pt idx="732">
                  <c:v>698.25382034761208</c:v>
                </c:pt>
                <c:pt idx="733">
                  <c:v>698.25382034761208</c:v>
                </c:pt>
                <c:pt idx="734">
                  <c:v>698.25382034761208</c:v>
                </c:pt>
                <c:pt idx="735">
                  <c:v>698.25382034761208</c:v>
                </c:pt>
                <c:pt idx="736">
                  <c:v>698.25382034761208</c:v>
                </c:pt>
                <c:pt idx="737">
                  <c:v>698.25382034761208</c:v>
                </c:pt>
                <c:pt idx="738">
                  <c:v>698.25382034761208</c:v>
                </c:pt>
                <c:pt idx="739">
                  <c:v>698.25382034761208</c:v>
                </c:pt>
                <c:pt idx="740">
                  <c:v>698.25382034761208</c:v>
                </c:pt>
                <c:pt idx="741">
                  <c:v>698.25382034761208</c:v>
                </c:pt>
                <c:pt idx="742">
                  <c:v>698.25382034761208</c:v>
                </c:pt>
                <c:pt idx="743">
                  <c:v>698.25382034761208</c:v>
                </c:pt>
                <c:pt idx="744">
                  <c:v>698.25382034761208</c:v>
                </c:pt>
                <c:pt idx="745">
                  <c:v>698.25382034761208</c:v>
                </c:pt>
                <c:pt idx="746">
                  <c:v>698.25382034761208</c:v>
                </c:pt>
                <c:pt idx="747">
                  <c:v>698.25382034761208</c:v>
                </c:pt>
                <c:pt idx="748">
                  <c:v>698.25382034761208</c:v>
                </c:pt>
                <c:pt idx="749">
                  <c:v>698.25382034761208</c:v>
                </c:pt>
                <c:pt idx="750">
                  <c:v>698.25382034761208</c:v>
                </c:pt>
                <c:pt idx="751">
                  <c:v>698.25382034761208</c:v>
                </c:pt>
                <c:pt idx="752">
                  <c:v>698.25382034761208</c:v>
                </c:pt>
                <c:pt idx="753">
                  <c:v>698.25382034761208</c:v>
                </c:pt>
                <c:pt idx="754">
                  <c:v>698.25382034761208</c:v>
                </c:pt>
                <c:pt idx="755">
                  <c:v>698.25382034761208</c:v>
                </c:pt>
                <c:pt idx="756">
                  <c:v>698.25382034761208</c:v>
                </c:pt>
                <c:pt idx="757">
                  <c:v>698.25382034761208</c:v>
                </c:pt>
                <c:pt idx="758">
                  <c:v>698.25382034761208</c:v>
                </c:pt>
                <c:pt idx="759">
                  <c:v>698.25382034761208</c:v>
                </c:pt>
                <c:pt idx="760">
                  <c:v>698.25382034761208</c:v>
                </c:pt>
                <c:pt idx="761">
                  <c:v>698.25382034761208</c:v>
                </c:pt>
                <c:pt idx="762">
                  <c:v>698.25382034761208</c:v>
                </c:pt>
                <c:pt idx="763">
                  <c:v>698.25382034761208</c:v>
                </c:pt>
                <c:pt idx="764">
                  <c:v>698.25382034761208</c:v>
                </c:pt>
                <c:pt idx="765">
                  <c:v>698.25382034761208</c:v>
                </c:pt>
                <c:pt idx="766">
                  <c:v>698.25382034761208</c:v>
                </c:pt>
                <c:pt idx="767">
                  <c:v>698.25382034761208</c:v>
                </c:pt>
                <c:pt idx="768">
                  <c:v>698.25382034761208</c:v>
                </c:pt>
                <c:pt idx="769">
                  <c:v>698.25382034761208</c:v>
                </c:pt>
                <c:pt idx="770">
                  <c:v>698.25382034761208</c:v>
                </c:pt>
                <c:pt idx="771">
                  <c:v>698.25382034761208</c:v>
                </c:pt>
                <c:pt idx="772">
                  <c:v>698.25382034761208</c:v>
                </c:pt>
                <c:pt idx="773">
                  <c:v>698.25382034761208</c:v>
                </c:pt>
                <c:pt idx="774">
                  <c:v>698.25382034761208</c:v>
                </c:pt>
                <c:pt idx="775">
                  <c:v>698.25382034761208</c:v>
                </c:pt>
                <c:pt idx="776">
                  <c:v>698.25382034761208</c:v>
                </c:pt>
                <c:pt idx="777">
                  <c:v>698.25382034761208</c:v>
                </c:pt>
                <c:pt idx="778">
                  <c:v>698.25382034761208</c:v>
                </c:pt>
                <c:pt idx="779">
                  <c:v>698.25382034761208</c:v>
                </c:pt>
                <c:pt idx="780">
                  <c:v>698.25382034761208</c:v>
                </c:pt>
                <c:pt idx="781">
                  <c:v>698.25382034761208</c:v>
                </c:pt>
                <c:pt idx="782">
                  <c:v>698.25382034761208</c:v>
                </c:pt>
                <c:pt idx="783">
                  <c:v>698.25382034761208</c:v>
                </c:pt>
                <c:pt idx="784">
                  <c:v>698.25382034761208</c:v>
                </c:pt>
                <c:pt idx="785">
                  <c:v>698.25382034761208</c:v>
                </c:pt>
                <c:pt idx="786">
                  <c:v>698.25382034761208</c:v>
                </c:pt>
                <c:pt idx="787">
                  <c:v>698.25382034761208</c:v>
                </c:pt>
                <c:pt idx="788">
                  <c:v>698.25382034761208</c:v>
                </c:pt>
                <c:pt idx="789">
                  <c:v>698.25382034761208</c:v>
                </c:pt>
                <c:pt idx="790">
                  <c:v>698.25382034761208</c:v>
                </c:pt>
                <c:pt idx="791">
                  <c:v>698.25382034761208</c:v>
                </c:pt>
                <c:pt idx="792">
                  <c:v>698.25382034761208</c:v>
                </c:pt>
                <c:pt idx="793">
                  <c:v>698.25382034761208</c:v>
                </c:pt>
                <c:pt idx="794">
                  <c:v>698.25382034761208</c:v>
                </c:pt>
                <c:pt idx="795">
                  <c:v>698.25382034761208</c:v>
                </c:pt>
                <c:pt idx="796">
                  <c:v>698.25382034761208</c:v>
                </c:pt>
                <c:pt idx="797">
                  <c:v>698.25382034761208</c:v>
                </c:pt>
                <c:pt idx="798">
                  <c:v>698.25382034761208</c:v>
                </c:pt>
                <c:pt idx="799">
                  <c:v>698.25382034761208</c:v>
                </c:pt>
                <c:pt idx="800">
                  <c:v>698.25382034761208</c:v>
                </c:pt>
                <c:pt idx="801">
                  <c:v>698.25382034761208</c:v>
                </c:pt>
                <c:pt idx="802">
                  <c:v>698.25382034761208</c:v>
                </c:pt>
                <c:pt idx="803">
                  <c:v>698.25382034761208</c:v>
                </c:pt>
                <c:pt idx="804">
                  <c:v>698.25382034761208</c:v>
                </c:pt>
                <c:pt idx="805">
                  <c:v>698.25382034761208</c:v>
                </c:pt>
                <c:pt idx="806">
                  <c:v>698.25382034761208</c:v>
                </c:pt>
                <c:pt idx="807">
                  <c:v>698.25382034761208</c:v>
                </c:pt>
                <c:pt idx="808">
                  <c:v>698.25382034761208</c:v>
                </c:pt>
                <c:pt idx="809">
                  <c:v>698.25382034761208</c:v>
                </c:pt>
                <c:pt idx="810">
                  <c:v>698.25382034761208</c:v>
                </c:pt>
                <c:pt idx="811">
                  <c:v>698.25382034761208</c:v>
                </c:pt>
                <c:pt idx="812">
                  <c:v>698.25382034761208</c:v>
                </c:pt>
                <c:pt idx="813">
                  <c:v>698.25382034761208</c:v>
                </c:pt>
                <c:pt idx="814">
                  <c:v>698.25382034761208</c:v>
                </c:pt>
                <c:pt idx="815">
                  <c:v>698.25382034761208</c:v>
                </c:pt>
                <c:pt idx="816">
                  <c:v>698.25382034761208</c:v>
                </c:pt>
                <c:pt idx="817">
                  <c:v>698.25382034761208</c:v>
                </c:pt>
                <c:pt idx="818">
                  <c:v>698.25382034761208</c:v>
                </c:pt>
                <c:pt idx="819">
                  <c:v>698.25382034761208</c:v>
                </c:pt>
                <c:pt idx="820">
                  <c:v>698.25382034761208</c:v>
                </c:pt>
                <c:pt idx="821">
                  <c:v>698.25382034761208</c:v>
                </c:pt>
                <c:pt idx="822">
                  <c:v>698.25382034761208</c:v>
                </c:pt>
                <c:pt idx="823">
                  <c:v>698.25382034761208</c:v>
                </c:pt>
                <c:pt idx="824">
                  <c:v>698.25382034761208</c:v>
                </c:pt>
                <c:pt idx="825">
                  <c:v>698.25382034761208</c:v>
                </c:pt>
                <c:pt idx="826">
                  <c:v>698.25382034761208</c:v>
                </c:pt>
                <c:pt idx="827">
                  <c:v>698.25382034761208</c:v>
                </c:pt>
                <c:pt idx="828">
                  <c:v>698.25382034761208</c:v>
                </c:pt>
                <c:pt idx="829">
                  <c:v>698.25382034761208</c:v>
                </c:pt>
                <c:pt idx="830">
                  <c:v>698.25382034761208</c:v>
                </c:pt>
                <c:pt idx="831">
                  <c:v>698.25382034761208</c:v>
                </c:pt>
                <c:pt idx="832">
                  <c:v>698.25382034761208</c:v>
                </c:pt>
                <c:pt idx="833">
                  <c:v>698.25382034761208</c:v>
                </c:pt>
                <c:pt idx="834">
                  <c:v>698.25382034761208</c:v>
                </c:pt>
                <c:pt idx="835">
                  <c:v>698.25382034761208</c:v>
                </c:pt>
                <c:pt idx="836">
                  <c:v>698.25382034761208</c:v>
                </c:pt>
                <c:pt idx="837">
                  <c:v>698.25382034761208</c:v>
                </c:pt>
                <c:pt idx="838">
                  <c:v>698.25382034761208</c:v>
                </c:pt>
                <c:pt idx="839">
                  <c:v>698.25382034761208</c:v>
                </c:pt>
                <c:pt idx="840">
                  <c:v>698.25382034761208</c:v>
                </c:pt>
                <c:pt idx="841">
                  <c:v>698.25382034761208</c:v>
                </c:pt>
                <c:pt idx="842">
                  <c:v>698.25382034761208</c:v>
                </c:pt>
                <c:pt idx="843">
                  <c:v>698.25382034761208</c:v>
                </c:pt>
                <c:pt idx="844">
                  <c:v>698.25382034761208</c:v>
                </c:pt>
                <c:pt idx="845">
                  <c:v>698.25382034761208</c:v>
                </c:pt>
                <c:pt idx="846">
                  <c:v>698.25382034761208</c:v>
                </c:pt>
                <c:pt idx="847">
                  <c:v>698.25382034761208</c:v>
                </c:pt>
                <c:pt idx="848">
                  <c:v>698.25382034761208</c:v>
                </c:pt>
                <c:pt idx="849">
                  <c:v>698.25382034761208</c:v>
                </c:pt>
                <c:pt idx="850">
                  <c:v>698.25382034761208</c:v>
                </c:pt>
                <c:pt idx="851">
                  <c:v>698.25382034761208</c:v>
                </c:pt>
                <c:pt idx="852">
                  <c:v>698.25382034761208</c:v>
                </c:pt>
                <c:pt idx="853">
                  <c:v>698.25382034761208</c:v>
                </c:pt>
                <c:pt idx="854">
                  <c:v>698.25382034761208</c:v>
                </c:pt>
                <c:pt idx="855">
                  <c:v>698.25382034761208</c:v>
                </c:pt>
                <c:pt idx="856">
                  <c:v>698.25382034761208</c:v>
                </c:pt>
                <c:pt idx="857">
                  <c:v>698.25382034761208</c:v>
                </c:pt>
                <c:pt idx="858">
                  <c:v>698.25382034761208</c:v>
                </c:pt>
                <c:pt idx="859">
                  <c:v>698.25382034761208</c:v>
                </c:pt>
                <c:pt idx="860">
                  <c:v>698.25382034761208</c:v>
                </c:pt>
                <c:pt idx="861">
                  <c:v>698.25382034761208</c:v>
                </c:pt>
                <c:pt idx="862">
                  <c:v>698.25382034761208</c:v>
                </c:pt>
                <c:pt idx="863">
                  <c:v>698.25382034761208</c:v>
                </c:pt>
                <c:pt idx="864">
                  <c:v>698.25382034761208</c:v>
                </c:pt>
                <c:pt idx="865">
                  <c:v>698.25382034761208</c:v>
                </c:pt>
                <c:pt idx="866">
                  <c:v>698.25382034761208</c:v>
                </c:pt>
                <c:pt idx="867">
                  <c:v>698.25382034761208</c:v>
                </c:pt>
                <c:pt idx="868">
                  <c:v>698.25382034761208</c:v>
                </c:pt>
                <c:pt idx="869">
                  <c:v>698.25382034761208</c:v>
                </c:pt>
                <c:pt idx="870">
                  <c:v>698.25382034761208</c:v>
                </c:pt>
                <c:pt idx="871">
                  <c:v>698.25382034761208</c:v>
                </c:pt>
                <c:pt idx="872">
                  <c:v>698.25382034761208</c:v>
                </c:pt>
                <c:pt idx="873">
                  <c:v>698.25382034761208</c:v>
                </c:pt>
                <c:pt idx="874">
                  <c:v>698.25382034761208</c:v>
                </c:pt>
                <c:pt idx="875">
                  <c:v>698.25382034761208</c:v>
                </c:pt>
                <c:pt idx="876">
                  <c:v>698.25382034761208</c:v>
                </c:pt>
                <c:pt idx="877">
                  <c:v>698.25382034761208</c:v>
                </c:pt>
                <c:pt idx="878">
                  <c:v>698.25382034761208</c:v>
                </c:pt>
                <c:pt idx="879">
                  <c:v>698.25382034761208</c:v>
                </c:pt>
                <c:pt idx="880">
                  <c:v>698.25382034761208</c:v>
                </c:pt>
                <c:pt idx="881">
                  <c:v>698.25382034761208</c:v>
                </c:pt>
                <c:pt idx="882">
                  <c:v>698.25382034761208</c:v>
                </c:pt>
                <c:pt idx="883">
                  <c:v>698.25382034761208</c:v>
                </c:pt>
                <c:pt idx="884">
                  <c:v>698.25382034761208</c:v>
                </c:pt>
                <c:pt idx="885">
                  <c:v>698.25382034761208</c:v>
                </c:pt>
                <c:pt idx="886">
                  <c:v>698.25382034761208</c:v>
                </c:pt>
                <c:pt idx="887">
                  <c:v>698.25382034761208</c:v>
                </c:pt>
                <c:pt idx="888">
                  <c:v>698.25382034761208</c:v>
                </c:pt>
                <c:pt idx="889">
                  <c:v>698.25382034761208</c:v>
                </c:pt>
                <c:pt idx="890">
                  <c:v>698.25382034761208</c:v>
                </c:pt>
                <c:pt idx="891">
                  <c:v>698.25382034761208</c:v>
                </c:pt>
                <c:pt idx="892">
                  <c:v>698.25382034761208</c:v>
                </c:pt>
                <c:pt idx="893">
                  <c:v>698.25382034761208</c:v>
                </c:pt>
                <c:pt idx="894">
                  <c:v>698.25382034761208</c:v>
                </c:pt>
                <c:pt idx="895">
                  <c:v>698.25382034761208</c:v>
                </c:pt>
                <c:pt idx="896">
                  <c:v>698.25382034761208</c:v>
                </c:pt>
                <c:pt idx="897">
                  <c:v>698.25382034761208</c:v>
                </c:pt>
                <c:pt idx="898">
                  <c:v>698.25382034761208</c:v>
                </c:pt>
                <c:pt idx="899">
                  <c:v>698.25382034761208</c:v>
                </c:pt>
                <c:pt idx="900">
                  <c:v>698.25382034761208</c:v>
                </c:pt>
                <c:pt idx="901">
                  <c:v>698.25382034761208</c:v>
                </c:pt>
                <c:pt idx="902">
                  <c:v>698.25382034761208</c:v>
                </c:pt>
                <c:pt idx="903">
                  <c:v>698.25382034761208</c:v>
                </c:pt>
                <c:pt idx="904">
                  <c:v>698.25382034761208</c:v>
                </c:pt>
                <c:pt idx="905">
                  <c:v>698.25382034761208</c:v>
                </c:pt>
                <c:pt idx="906">
                  <c:v>698.25382034761208</c:v>
                </c:pt>
                <c:pt idx="907">
                  <c:v>698.25382034761208</c:v>
                </c:pt>
                <c:pt idx="908">
                  <c:v>698.25382034761208</c:v>
                </c:pt>
                <c:pt idx="909">
                  <c:v>698.25382034761208</c:v>
                </c:pt>
                <c:pt idx="910">
                  <c:v>698.25382034761208</c:v>
                </c:pt>
                <c:pt idx="911">
                  <c:v>698.25382034761208</c:v>
                </c:pt>
                <c:pt idx="912">
                  <c:v>698.25382034761208</c:v>
                </c:pt>
                <c:pt idx="913">
                  <c:v>698.25382034761208</c:v>
                </c:pt>
                <c:pt idx="914">
                  <c:v>698.25382034761208</c:v>
                </c:pt>
                <c:pt idx="915">
                  <c:v>698.25382034761208</c:v>
                </c:pt>
                <c:pt idx="916">
                  <c:v>698.25382034761208</c:v>
                </c:pt>
                <c:pt idx="917">
                  <c:v>698.25382034761208</c:v>
                </c:pt>
                <c:pt idx="918">
                  <c:v>698.25382034761208</c:v>
                </c:pt>
                <c:pt idx="919">
                  <c:v>698.25382034761208</c:v>
                </c:pt>
                <c:pt idx="920">
                  <c:v>698.25382034761208</c:v>
                </c:pt>
                <c:pt idx="921">
                  <c:v>698.25382034761208</c:v>
                </c:pt>
                <c:pt idx="922">
                  <c:v>698.25382034761208</c:v>
                </c:pt>
                <c:pt idx="923">
                  <c:v>698.25382034761208</c:v>
                </c:pt>
                <c:pt idx="924">
                  <c:v>698.25382034761208</c:v>
                </c:pt>
                <c:pt idx="925">
                  <c:v>698.25382034761208</c:v>
                </c:pt>
                <c:pt idx="926">
                  <c:v>698.25382034761208</c:v>
                </c:pt>
                <c:pt idx="927">
                  <c:v>698.25382034761208</c:v>
                </c:pt>
                <c:pt idx="928">
                  <c:v>698.25382034761208</c:v>
                </c:pt>
                <c:pt idx="929">
                  <c:v>698.25382034761208</c:v>
                </c:pt>
                <c:pt idx="930">
                  <c:v>698.25382034761208</c:v>
                </c:pt>
                <c:pt idx="931">
                  <c:v>698.25382034761208</c:v>
                </c:pt>
                <c:pt idx="932">
                  <c:v>698.25382034761208</c:v>
                </c:pt>
                <c:pt idx="933">
                  <c:v>698.25382034761208</c:v>
                </c:pt>
                <c:pt idx="934">
                  <c:v>698.25382034761208</c:v>
                </c:pt>
                <c:pt idx="935">
                  <c:v>698.25382034761208</c:v>
                </c:pt>
                <c:pt idx="936">
                  <c:v>698.25382034761208</c:v>
                </c:pt>
                <c:pt idx="937">
                  <c:v>698.25382034761208</c:v>
                </c:pt>
                <c:pt idx="938">
                  <c:v>698.25382034761208</c:v>
                </c:pt>
                <c:pt idx="939">
                  <c:v>698.25382034761208</c:v>
                </c:pt>
                <c:pt idx="940">
                  <c:v>698.25382034761208</c:v>
                </c:pt>
                <c:pt idx="941">
                  <c:v>698.25382034761208</c:v>
                </c:pt>
                <c:pt idx="942">
                  <c:v>698.25382034761208</c:v>
                </c:pt>
                <c:pt idx="943">
                  <c:v>698.25382034761208</c:v>
                </c:pt>
                <c:pt idx="944">
                  <c:v>698.25382034761208</c:v>
                </c:pt>
                <c:pt idx="945">
                  <c:v>698.25382034761208</c:v>
                </c:pt>
                <c:pt idx="946">
                  <c:v>698.25382034761208</c:v>
                </c:pt>
                <c:pt idx="947">
                  <c:v>698.25382034761208</c:v>
                </c:pt>
                <c:pt idx="948">
                  <c:v>698.25382034761208</c:v>
                </c:pt>
                <c:pt idx="949">
                  <c:v>698.25382034761208</c:v>
                </c:pt>
                <c:pt idx="950">
                  <c:v>698.25382034761208</c:v>
                </c:pt>
                <c:pt idx="951">
                  <c:v>698.25382034761208</c:v>
                </c:pt>
                <c:pt idx="952">
                  <c:v>698.25382034761208</c:v>
                </c:pt>
                <c:pt idx="953">
                  <c:v>698.25382034761208</c:v>
                </c:pt>
                <c:pt idx="954">
                  <c:v>698.25382034761208</c:v>
                </c:pt>
                <c:pt idx="955">
                  <c:v>698.25382034761208</c:v>
                </c:pt>
                <c:pt idx="956">
                  <c:v>698.25382034761208</c:v>
                </c:pt>
                <c:pt idx="957">
                  <c:v>698.25382034761208</c:v>
                </c:pt>
                <c:pt idx="958">
                  <c:v>698.25382034761208</c:v>
                </c:pt>
                <c:pt idx="959">
                  <c:v>698.25382034761208</c:v>
                </c:pt>
                <c:pt idx="960">
                  <c:v>698.25382034761208</c:v>
                </c:pt>
                <c:pt idx="961">
                  <c:v>698.25382034761208</c:v>
                </c:pt>
                <c:pt idx="962">
                  <c:v>698.25382034761208</c:v>
                </c:pt>
                <c:pt idx="963">
                  <c:v>698.25382034761208</c:v>
                </c:pt>
                <c:pt idx="964">
                  <c:v>698.25382034761208</c:v>
                </c:pt>
                <c:pt idx="965">
                  <c:v>698.25382034761208</c:v>
                </c:pt>
                <c:pt idx="966">
                  <c:v>698.25382034761208</c:v>
                </c:pt>
                <c:pt idx="967">
                  <c:v>698.25382034761208</c:v>
                </c:pt>
                <c:pt idx="968">
                  <c:v>698.25382034761208</c:v>
                </c:pt>
                <c:pt idx="969">
                  <c:v>698.25382034761208</c:v>
                </c:pt>
                <c:pt idx="970">
                  <c:v>698.25382034761208</c:v>
                </c:pt>
                <c:pt idx="971">
                  <c:v>698.25382034761208</c:v>
                </c:pt>
                <c:pt idx="972">
                  <c:v>698.25382034761208</c:v>
                </c:pt>
                <c:pt idx="973">
                  <c:v>698.25382034761208</c:v>
                </c:pt>
                <c:pt idx="974">
                  <c:v>698.25382034761208</c:v>
                </c:pt>
                <c:pt idx="975">
                  <c:v>698.25382034761208</c:v>
                </c:pt>
                <c:pt idx="976">
                  <c:v>698.25382034761208</c:v>
                </c:pt>
                <c:pt idx="977">
                  <c:v>698.25382034761208</c:v>
                </c:pt>
                <c:pt idx="978">
                  <c:v>698.25382034761208</c:v>
                </c:pt>
                <c:pt idx="979">
                  <c:v>698.25382034761208</c:v>
                </c:pt>
                <c:pt idx="980">
                  <c:v>698.25382034761208</c:v>
                </c:pt>
                <c:pt idx="981">
                  <c:v>698.25382034761208</c:v>
                </c:pt>
                <c:pt idx="982">
                  <c:v>698.25382034761208</c:v>
                </c:pt>
                <c:pt idx="983">
                  <c:v>698.25382034761208</c:v>
                </c:pt>
                <c:pt idx="984">
                  <c:v>698.25382034761208</c:v>
                </c:pt>
                <c:pt idx="985">
                  <c:v>698.25382034761208</c:v>
                </c:pt>
                <c:pt idx="986">
                  <c:v>698.25382034761208</c:v>
                </c:pt>
                <c:pt idx="987">
                  <c:v>698.25382034761208</c:v>
                </c:pt>
                <c:pt idx="988">
                  <c:v>698.25382034761208</c:v>
                </c:pt>
                <c:pt idx="989">
                  <c:v>698.25382034761208</c:v>
                </c:pt>
                <c:pt idx="990">
                  <c:v>698.25382034761208</c:v>
                </c:pt>
                <c:pt idx="991">
                  <c:v>698.25382034761208</c:v>
                </c:pt>
                <c:pt idx="992">
                  <c:v>698.25382034761208</c:v>
                </c:pt>
                <c:pt idx="993">
                  <c:v>698.25382034761208</c:v>
                </c:pt>
                <c:pt idx="994">
                  <c:v>698.25382034761208</c:v>
                </c:pt>
                <c:pt idx="995">
                  <c:v>698.25382034761208</c:v>
                </c:pt>
                <c:pt idx="996">
                  <c:v>698.25382034761208</c:v>
                </c:pt>
                <c:pt idx="997">
                  <c:v>698.25382034761208</c:v>
                </c:pt>
                <c:pt idx="998">
                  <c:v>698.25382034761208</c:v>
                </c:pt>
                <c:pt idx="999">
                  <c:v>698.25382034761208</c:v>
                </c:pt>
                <c:pt idx="1000">
                  <c:v>698.25382034761208</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38.900100000000286</c:v>
                </c:pt>
                <c:pt idx="571">
                  <c:v>38.900200000000289</c:v>
                </c:pt>
                <c:pt idx="572">
                  <c:v>38.900300000000293</c:v>
                </c:pt>
                <c:pt idx="573">
                  <c:v>38.900400000000296</c:v>
                </c:pt>
                <c:pt idx="574">
                  <c:v>38.900500000000299</c:v>
                </c:pt>
                <c:pt idx="575">
                  <c:v>38.900600000000303</c:v>
                </c:pt>
                <c:pt idx="576">
                  <c:v>38.900700000000306</c:v>
                </c:pt>
                <c:pt idx="577">
                  <c:v>38.900800000000309</c:v>
                </c:pt>
                <c:pt idx="578">
                  <c:v>38.900900000000313</c:v>
                </c:pt>
                <c:pt idx="579">
                  <c:v>38.901000000000316</c:v>
                </c:pt>
                <c:pt idx="580">
                  <c:v>38.901100000000319</c:v>
                </c:pt>
                <c:pt idx="581">
                  <c:v>38.901200000000323</c:v>
                </c:pt>
                <c:pt idx="582">
                  <c:v>38.901300000000326</c:v>
                </c:pt>
                <c:pt idx="583">
                  <c:v>38.901400000000329</c:v>
                </c:pt>
                <c:pt idx="584">
                  <c:v>38.901500000000333</c:v>
                </c:pt>
                <c:pt idx="585">
                  <c:v>38.901600000000336</c:v>
                </c:pt>
                <c:pt idx="586">
                  <c:v>38.901700000000339</c:v>
                </c:pt>
                <c:pt idx="587">
                  <c:v>38.901800000000343</c:v>
                </c:pt>
                <c:pt idx="588">
                  <c:v>38.901900000000346</c:v>
                </c:pt>
                <c:pt idx="589">
                  <c:v>38.902000000000349</c:v>
                </c:pt>
                <c:pt idx="590">
                  <c:v>38.902100000000353</c:v>
                </c:pt>
                <c:pt idx="591">
                  <c:v>38.902200000000356</c:v>
                </c:pt>
                <c:pt idx="592">
                  <c:v>38.902300000000359</c:v>
                </c:pt>
                <c:pt idx="593">
                  <c:v>38.902400000000362</c:v>
                </c:pt>
                <c:pt idx="594">
                  <c:v>38.902500000000366</c:v>
                </c:pt>
                <c:pt idx="595">
                  <c:v>38.902600000000369</c:v>
                </c:pt>
                <c:pt idx="596">
                  <c:v>38.902700000000372</c:v>
                </c:pt>
                <c:pt idx="597">
                  <c:v>38.902800000000376</c:v>
                </c:pt>
                <c:pt idx="598">
                  <c:v>38.902900000000379</c:v>
                </c:pt>
                <c:pt idx="599">
                  <c:v>38.903000000000382</c:v>
                </c:pt>
                <c:pt idx="600">
                  <c:v>38.903100000000386</c:v>
                </c:pt>
                <c:pt idx="601">
                  <c:v>38.903200000000389</c:v>
                </c:pt>
                <c:pt idx="602">
                  <c:v>38.903300000000392</c:v>
                </c:pt>
                <c:pt idx="603">
                  <c:v>38.903400000000396</c:v>
                </c:pt>
                <c:pt idx="604">
                  <c:v>38.903500000000399</c:v>
                </c:pt>
                <c:pt idx="605">
                  <c:v>38.903600000000402</c:v>
                </c:pt>
                <c:pt idx="606">
                  <c:v>38.903700000000406</c:v>
                </c:pt>
                <c:pt idx="607">
                  <c:v>38.903800000000409</c:v>
                </c:pt>
                <c:pt idx="608">
                  <c:v>38.903900000000412</c:v>
                </c:pt>
                <c:pt idx="609">
                  <c:v>38.904000000000416</c:v>
                </c:pt>
                <c:pt idx="610">
                  <c:v>38.904100000000419</c:v>
                </c:pt>
                <c:pt idx="611">
                  <c:v>38.904200000000422</c:v>
                </c:pt>
                <c:pt idx="612">
                  <c:v>38.904300000000426</c:v>
                </c:pt>
                <c:pt idx="613">
                  <c:v>38.904400000000429</c:v>
                </c:pt>
                <c:pt idx="614">
                  <c:v>38.904500000000432</c:v>
                </c:pt>
                <c:pt idx="615">
                  <c:v>38.904600000000436</c:v>
                </c:pt>
                <c:pt idx="616">
                  <c:v>38.904700000000439</c:v>
                </c:pt>
                <c:pt idx="617">
                  <c:v>38.904800000000442</c:v>
                </c:pt>
                <c:pt idx="618">
                  <c:v>38.904900000000445</c:v>
                </c:pt>
                <c:pt idx="619">
                  <c:v>38.905000000000449</c:v>
                </c:pt>
                <c:pt idx="620">
                  <c:v>38.905100000000452</c:v>
                </c:pt>
                <c:pt idx="621">
                  <c:v>38.905200000000455</c:v>
                </c:pt>
                <c:pt idx="622">
                  <c:v>38.905300000000459</c:v>
                </c:pt>
                <c:pt idx="623">
                  <c:v>38.905400000000462</c:v>
                </c:pt>
                <c:pt idx="624">
                  <c:v>38.905500000000465</c:v>
                </c:pt>
                <c:pt idx="625">
                  <c:v>38.905600000000469</c:v>
                </c:pt>
                <c:pt idx="626">
                  <c:v>38.905700000000472</c:v>
                </c:pt>
                <c:pt idx="627">
                  <c:v>38.905800000000475</c:v>
                </c:pt>
                <c:pt idx="628">
                  <c:v>38.905900000000479</c:v>
                </c:pt>
                <c:pt idx="629">
                  <c:v>38.906000000000482</c:v>
                </c:pt>
                <c:pt idx="630">
                  <c:v>38.906100000000485</c:v>
                </c:pt>
                <c:pt idx="631">
                  <c:v>38.906200000000489</c:v>
                </c:pt>
                <c:pt idx="632">
                  <c:v>38.906300000000492</c:v>
                </c:pt>
                <c:pt idx="633">
                  <c:v>38.906400000000495</c:v>
                </c:pt>
                <c:pt idx="634">
                  <c:v>38.906500000000499</c:v>
                </c:pt>
                <c:pt idx="635">
                  <c:v>38.906600000000502</c:v>
                </c:pt>
                <c:pt idx="636">
                  <c:v>38.906700000000505</c:v>
                </c:pt>
                <c:pt idx="637">
                  <c:v>38.906800000000509</c:v>
                </c:pt>
                <c:pt idx="638">
                  <c:v>38.906900000000512</c:v>
                </c:pt>
                <c:pt idx="639">
                  <c:v>38.907000000000515</c:v>
                </c:pt>
                <c:pt idx="640">
                  <c:v>38.907100000000518</c:v>
                </c:pt>
                <c:pt idx="641">
                  <c:v>38.907200000000522</c:v>
                </c:pt>
                <c:pt idx="642">
                  <c:v>38.907300000000525</c:v>
                </c:pt>
                <c:pt idx="643">
                  <c:v>38.907400000000528</c:v>
                </c:pt>
                <c:pt idx="644">
                  <c:v>38.907500000000532</c:v>
                </c:pt>
                <c:pt idx="645">
                  <c:v>38.907600000000535</c:v>
                </c:pt>
                <c:pt idx="646">
                  <c:v>38.907700000000538</c:v>
                </c:pt>
                <c:pt idx="647">
                  <c:v>38.907800000000542</c:v>
                </c:pt>
                <c:pt idx="648">
                  <c:v>38.907900000000545</c:v>
                </c:pt>
                <c:pt idx="649">
                  <c:v>38.908000000000548</c:v>
                </c:pt>
                <c:pt idx="650">
                  <c:v>38.908100000000552</c:v>
                </c:pt>
                <c:pt idx="651">
                  <c:v>38.908200000000555</c:v>
                </c:pt>
                <c:pt idx="652">
                  <c:v>38.908300000000558</c:v>
                </c:pt>
                <c:pt idx="653">
                  <c:v>38.908400000000562</c:v>
                </c:pt>
                <c:pt idx="654">
                  <c:v>38.908500000000565</c:v>
                </c:pt>
                <c:pt idx="655">
                  <c:v>38.908600000000568</c:v>
                </c:pt>
                <c:pt idx="656">
                  <c:v>38.908700000000572</c:v>
                </c:pt>
                <c:pt idx="657">
                  <c:v>38.908800000000575</c:v>
                </c:pt>
                <c:pt idx="658">
                  <c:v>38.908900000000578</c:v>
                </c:pt>
                <c:pt idx="659">
                  <c:v>38.909000000000582</c:v>
                </c:pt>
                <c:pt idx="660">
                  <c:v>38.909100000000585</c:v>
                </c:pt>
                <c:pt idx="661">
                  <c:v>38.909200000000588</c:v>
                </c:pt>
                <c:pt idx="662">
                  <c:v>38.909300000000592</c:v>
                </c:pt>
                <c:pt idx="663">
                  <c:v>38.909400000000595</c:v>
                </c:pt>
                <c:pt idx="664">
                  <c:v>38.909500000000598</c:v>
                </c:pt>
                <c:pt idx="665">
                  <c:v>38.909600000000601</c:v>
                </c:pt>
                <c:pt idx="666">
                  <c:v>38.909700000000605</c:v>
                </c:pt>
                <c:pt idx="667">
                  <c:v>38.909800000000608</c:v>
                </c:pt>
                <c:pt idx="668">
                  <c:v>38.909900000000611</c:v>
                </c:pt>
                <c:pt idx="669">
                  <c:v>38.910000000000615</c:v>
                </c:pt>
                <c:pt idx="670">
                  <c:v>38.910100000000618</c:v>
                </c:pt>
                <c:pt idx="671">
                  <c:v>38.910200000000621</c:v>
                </c:pt>
                <c:pt idx="672">
                  <c:v>38.910300000000625</c:v>
                </c:pt>
                <c:pt idx="673">
                  <c:v>38.910400000000628</c:v>
                </c:pt>
                <c:pt idx="674">
                  <c:v>38.910500000000631</c:v>
                </c:pt>
                <c:pt idx="675">
                  <c:v>38.910600000000635</c:v>
                </c:pt>
                <c:pt idx="676">
                  <c:v>38.910700000000638</c:v>
                </c:pt>
                <c:pt idx="677">
                  <c:v>38.910800000000641</c:v>
                </c:pt>
                <c:pt idx="678">
                  <c:v>38.910900000000645</c:v>
                </c:pt>
                <c:pt idx="679">
                  <c:v>38.911000000000648</c:v>
                </c:pt>
                <c:pt idx="680">
                  <c:v>38.911100000000651</c:v>
                </c:pt>
                <c:pt idx="681">
                  <c:v>38.911200000000655</c:v>
                </c:pt>
                <c:pt idx="682">
                  <c:v>38.911300000000658</c:v>
                </c:pt>
                <c:pt idx="683">
                  <c:v>38.911400000000661</c:v>
                </c:pt>
                <c:pt idx="684">
                  <c:v>38.911500000000665</c:v>
                </c:pt>
                <c:pt idx="685">
                  <c:v>38.911600000000668</c:v>
                </c:pt>
                <c:pt idx="686">
                  <c:v>38.911700000000671</c:v>
                </c:pt>
                <c:pt idx="687">
                  <c:v>38.911800000000675</c:v>
                </c:pt>
                <c:pt idx="688">
                  <c:v>38.911900000000678</c:v>
                </c:pt>
                <c:pt idx="689">
                  <c:v>38.912000000000681</c:v>
                </c:pt>
                <c:pt idx="690">
                  <c:v>38.912100000000684</c:v>
                </c:pt>
                <c:pt idx="691">
                  <c:v>38.912200000000688</c:v>
                </c:pt>
                <c:pt idx="692">
                  <c:v>38.912300000000691</c:v>
                </c:pt>
                <c:pt idx="693">
                  <c:v>38.912400000000694</c:v>
                </c:pt>
                <c:pt idx="694">
                  <c:v>38.912500000000698</c:v>
                </c:pt>
                <c:pt idx="695">
                  <c:v>38.912600000000701</c:v>
                </c:pt>
                <c:pt idx="696">
                  <c:v>38.912700000000704</c:v>
                </c:pt>
                <c:pt idx="697">
                  <c:v>38.912800000000708</c:v>
                </c:pt>
                <c:pt idx="698">
                  <c:v>38.912900000000711</c:v>
                </c:pt>
                <c:pt idx="699">
                  <c:v>38.913000000000714</c:v>
                </c:pt>
                <c:pt idx="700">
                  <c:v>38.913100000000718</c:v>
                </c:pt>
                <c:pt idx="701">
                  <c:v>38.913200000000721</c:v>
                </c:pt>
                <c:pt idx="702">
                  <c:v>38.913300000000724</c:v>
                </c:pt>
                <c:pt idx="703">
                  <c:v>38.913400000000728</c:v>
                </c:pt>
                <c:pt idx="704">
                  <c:v>38.913500000000731</c:v>
                </c:pt>
                <c:pt idx="705">
                  <c:v>38.913600000000734</c:v>
                </c:pt>
                <c:pt idx="706">
                  <c:v>38.913700000000738</c:v>
                </c:pt>
                <c:pt idx="707">
                  <c:v>38.913800000000741</c:v>
                </c:pt>
                <c:pt idx="708">
                  <c:v>38.913900000000744</c:v>
                </c:pt>
                <c:pt idx="709">
                  <c:v>38.914000000000748</c:v>
                </c:pt>
                <c:pt idx="710">
                  <c:v>38.914100000000751</c:v>
                </c:pt>
                <c:pt idx="711">
                  <c:v>38.914200000000754</c:v>
                </c:pt>
                <c:pt idx="712">
                  <c:v>38.914300000000758</c:v>
                </c:pt>
                <c:pt idx="713">
                  <c:v>38.914400000000761</c:v>
                </c:pt>
                <c:pt idx="714">
                  <c:v>38.914500000000764</c:v>
                </c:pt>
                <c:pt idx="715">
                  <c:v>38.914600000000767</c:v>
                </c:pt>
                <c:pt idx="716">
                  <c:v>38.914700000000771</c:v>
                </c:pt>
                <c:pt idx="717">
                  <c:v>38.914800000000774</c:v>
                </c:pt>
                <c:pt idx="718">
                  <c:v>38.914900000000777</c:v>
                </c:pt>
                <c:pt idx="719">
                  <c:v>38.915000000000781</c:v>
                </c:pt>
                <c:pt idx="720">
                  <c:v>38.915100000000784</c:v>
                </c:pt>
                <c:pt idx="721">
                  <c:v>38.915200000000787</c:v>
                </c:pt>
                <c:pt idx="722">
                  <c:v>38.915300000000791</c:v>
                </c:pt>
                <c:pt idx="723">
                  <c:v>38.915400000000794</c:v>
                </c:pt>
                <c:pt idx="724">
                  <c:v>38.915500000000797</c:v>
                </c:pt>
                <c:pt idx="725">
                  <c:v>38.915600000000801</c:v>
                </c:pt>
                <c:pt idx="726">
                  <c:v>38.915700000000804</c:v>
                </c:pt>
                <c:pt idx="727">
                  <c:v>38.915800000000807</c:v>
                </c:pt>
                <c:pt idx="728">
                  <c:v>38.915900000000811</c:v>
                </c:pt>
                <c:pt idx="729">
                  <c:v>38.916000000000814</c:v>
                </c:pt>
                <c:pt idx="730">
                  <c:v>38.916100000000817</c:v>
                </c:pt>
                <c:pt idx="731">
                  <c:v>38.916200000000821</c:v>
                </c:pt>
                <c:pt idx="732">
                  <c:v>38.916300000000824</c:v>
                </c:pt>
                <c:pt idx="733">
                  <c:v>38.916400000000827</c:v>
                </c:pt>
                <c:pt idx="734">
                  <c:v>38.916500000000831</c:v>
                </c:pt>
                <c:pt idx="735">
                  <c:v>38.916600000000834</c:v>
                </c:pt>
                <c:pt idx="736">
                  <c:v>38.916700000000837</c:v>
                </c:pt>
                <c:pt idx="737">
                  <c:v>38.91680000000084</c:v>
                </c:pt>
                <c:pt idx="738">
                  <c:v>38.916900000000844</c:v>
                </c:pt>
                <c:pt idx="739">
                  <c:v>38.917000000000847</c:v>
                </c:pt>
                <c:pt idx="740">
                  <c:v>38.91710000000085</c:v>
                </c:pt>
                <c:pt idx="741">
                  <c:v>38.917200000000854</c:v>
                </c:pt>
                <c:pt idx="742">
                  <c:v>38.917300000000857</c:v>
                </c:pt>
                <c:pt idx="743">
                  <c:v>38.91740000000086</c:v>
                </c:pt>
                <c:pt idx="744">
                  <c:v>38.917500000000864</c:v>
                </c:pt>
                <c:pt idx="745">
                  <c:v>38.917600000000867</c:v>
                </c:pt>
                <c:pt idx="746">
                  <c:v>38.91770000000087</c:v>
                </c:pt>
                <c:pt idx="747">
                  <c:v>38.917800000000874</c:v>
                </c:pt>
                <c:pt idx="748">
                  <c:v>38.917900000000877</c:v>
                </c:pt>
                <c:pt idx="749">
                  <c:v>38.91800000000088</c:v>
                </c:pt>
                <c:pt idx="750">
                  <c:v>38.918100000000884</c:v>
                </c:pt>
                <c:pt idx="751">
                  <c:v>38.918200000000887</c:v>
                </c:pt>
                <c:pt idx="752">
                  <c:v>38.91830000000089</c:v>
                </c:pt>
                <c:pt idx="753">
                  <c:v>38.918400000000894</c:v>
                </c:pt>
                <c:pt idx="754">
                  <c:v>38.918500000000897</c:v>
                </c:pt>
                <c:pt idx="755">
                  <c:v>38.9186000000009</c:v>
                </c:pt>
                <c:pt idx="756">
                  <c:v>38.918700000000904</c:v>
                </c:pt>
                <c:pt idx="757">
                  <c:v>38.918800000000907</c:v>
                </c:pt>
                <c:pt idx="758">
                  <c:v>38.91890000000091</c:v>
                </c:pt>
                <c:pt idx="759">
                  <c:v>38.919000000000914</c:v>
                </c:pt>
                <c:pt idx="760">
                  <c:v>38.919100000000917</c:v>
                </c:pt>
                <c:pt idx="761">
                  <c:v>38.91920000000092</c:v>
                </c:pt>
                <c:pt idx="762">
                  <c:v>38.919300000000923</c:v>
                </c:pt>
                <c:pt idx="763">
                  <c:v>38.919400000000927</c:v>
                </c:pt>
                <c:pt idx="764">
                  <c:v>38.91950000000093</c:v>
                </c:pt>
                <c:pt idx="765">
                  <c:v>38.919600000000933</c:v>
                </c:pt>
                <c:pt idx="766">
                  <c:v>38.919700000000937</c:v>
                </c:pt>
                <c:pt idx="767">
                  <c:v>38.91980000000094</c:v>
                </c:pt>
                <c:pt idx="768">
                  <c:v>38.919900000000943</c:v>
                </c:pt>
                <c:pt idx="769">
                  <c:v>38.920000000000947</c:v>
                </c:pt>
                <c:pt idx="770">
                  <c:v>38.92010000000095</c:v>
                </c:pt>
                <c:pt idx="771">
                  <c:v>38.920200000000953</c:v>
                </c:pt>
                <c:pt idx="772">
                  <c:v>38.920300000000957</c:v>
                </c:pt>
                <c:pt idx="773">
                  <c:v>38.92040000000096</c:v>
                </c:pt>
                <c:pt idx="774">
                  <c:v>38.920500000000963</c:v>
                </c:pt>
                <c:pt idx="775">
                  <c:v>38.920600000000967</c:v>
                </c:pt>
                <c:pt idx="776">
                  <c:v>38.92070000000097</c:v>
                </c:pt>
                <c:pt idx="777">
                  <c:v>38.920800000000973</c:v>
                </c:pt>
                <c:pt idx="778">
                  <c:v>38.920900000000977</c:v>
                </c:pt>
                <c:pt idx="779">
                  <c:v>38.92100000000098</c:v>
                </c:pt>
                <c:pt idx="780">
                  <c:v>38.921100000000983</c:v>
                </c:pt>
                <c:pt idx="781">
                  <c:v>38.921200000000987</c:v>
                </c:pt>
                <c:pt idx="782">
                  <c:v>38.92130000000099</c:v>
                </c:pt>
                <c:pt idx="783">
                  <c:v>38.921400000000993</c:v>
                </c:pt>
                <c:pt idx="784">
                  <c:v>38.921500000000997</c:v>
                </c:pt>
                <c:pt idx="785">
                  <c:v>38.921600000001</c:v>
                </c:pt>
                <c:pt idx="786">
                  <c:v>38.921700000001003</c:v>
                </c:pt>
                <c:pt idx="787">
                  <c:v>38.921800000001006</c:v>
                </c:pt>
                <c:pt idx="788">
                  <c:v>38.92190000000101</c:v>
                </c:pt>
                <c:pt idx="789">
                  <c:v>38.922000000001013</c:v>
                </c:pt>
                <c:pt idx="790">
                  <c:v>38.922100000001016</c:v>
                </c:pt>
                <c:pt idx="791">
                  <c:v>38.92220000000102</c:v>
                </c:pt>
                <c:pt idx="792">
                  <c:v>38.922300000001023</c:v>
                </c:pt>
                <c:pt idx="793">
                  <c:v>38.922400000001026</c:v>
                </c:pt>
                <c:pt idx="794">
                  <c:v>38.92250000000103</c:v>
                </c:pt>
                <c:pt idx="795">
                  <c:v>38.922600000001033</c:v>
                </c:pt>
                <c:pt idx="796">
                  <c:v>38.922700000001036</c:v>
                </c:pt>
                <c:pt idx="797">
                  <c:v>38.92280000000104</c:v>
                </c:pt>
                <c:pt idx="798">
                  <c:v>38.922900000001043</c:v>
                </c:pt>
                <c:pt idx="799">
                  <c:v>38.923000000001046</c:v>
                </c:pt>
                <c:pt idx="800">
                  <c:v>38.92310000000105</c:v>
                </c:pt>
                <c:pt idx="801">
                  <c:v>38.923200000001053</c:v>
                </c:pt>
                <c:pt idx="802">
                  <c:v>38.923300000001056</c:v>
                </c:pt>
                <c:pt idx="803">
                  <c:v>38.92340000000106</c:v>
                </c:pt>
                <c:pt idx="804">
                  <c:v>38.923500000001063</c:v>
                </c:pt>
                <c:pt idx="805">
                  <c:v>38.923600000001066</c:v>
                </c:pt>
                <c:pt idx="806">
                  <c:v>38.92370000000107</c:v>
                </c:pt>
                <c:pt idx="807">
                  <c:v>38.923800000001073</c:v>
                </c:pt>
                <c:pt idx="808">
                  <c:v>38.923900000001076</c:v>
                </c:pt>
                <c:pt idx="809">
                  <c:v>38.92400000000108</c:v>
                </c:pt>
                <c:pt idx="810">
                  <c:v>38.924100000001083</c:v>
                </c:pt>
                <c:pt idx="811">
                  <c:v>38.924200000001086</c:v>
                </c:pt>
                <c:pt idx="812">
                  <c:v>38.924300000001089</c:v>
                </c:pt>
                <c:pt idx="813">
                  <c:v>38.924400000001093</c:v>
                </c:pt>
                <c:pt idx="814">
                  <c:v>38.924500000001096</c:v>
                </c:pt>
                <c:pt idx="815">
                  <c:v>38.924600000001099</c:v>
                </c:pt>
                <c:pt idx="816">
                  <c:v>38.924700000001103</c:v>
                </c:pt>
                <c:pt idx="817">
                  <c:v>38.924800000001106</c:v>
                </c:pt>
                <c:pt idx="818">
                  <c:v>38.924900000001109</c:v>
                </c:pt>
                <c:pt idx="819">
                  <c:v>38.925000000001113</c:v>
                </c:pt>
                <c:pt idx="820">
                  <c:v>38.925100000001116</c:v>
                </c:pt>
                <c:pt idx="821">
                  <c:v>38.925200000001119</c:v>
                </c:pt>
                <c:pt idx="822">
                  <c:v>38.925300000001123</c:v>
                </c:pt>
                <c:pt idx="823">
                  <c:v>38.925400000001126</c:v>
                </c:pt>
                <c:pt idx="824">
                  <c:v>38.925500000001129</c:v>
                </c:pt>
                <c:pt idx="825">
                  <c:v>38.925600000001133</c:v>
                </c:pt>
                <c:pt idx="826">
                  <c:v>38.925700000001136</c:v>
                </c:pt>
                <c:pt idx="827">
                  <c:v>38.925800000001139</c:v>
                </c:pt>
                <c:pt idx="828">
                  <c:v>38.925900000001143</c:v>
                </c:pt>
                <c:pt idx="829">
                  <c:v>38.926000000001146</c:v>
                </c:pt>
                <c:pt idx="830">
                  <c:v>38.926100000001149</c:v>
                </c:pt>
                <c:pt idx="831">
                  <c:v>38.926200000001153</c:v>
                </c:pt>
                <c:pt idx="832">
                  <c:v>38.926300000001156</c:v>
                </c:pt>
                <c:pt idx="833">
                  <c:v>38.926400000001159</c:v>
                </c:pt>
                <c:pt idx="834">
                  <c:v>38.926500000001163</c:v>
                </c:pt>
                <c:pt idx="835">
                  <c:v>38.926600000001166</c:v>
                </c:pt>
                <c:pt idx="836">
                  <c:v>38.926700000001169</c:v>
                </c:pt>
                <c:pt idx="837">
                  <c:v>38.926800000001172</c:v>
                </c:pt>
                <c:pt idx="838">
                  <c:v>38.926900000001176</c:v>
                </c:pt>
                <c:pt idx="839">
                  <c:v>38.927000000001179</c:v>
                </c:pt>
                <c:pt idx="840">
                  <c:v>38.927100000001182</c:v>
                </c:pt>
                <c:pt idx="841">
                  <c:v>38.927200000001186</c:v>
                </c:pt>
                <c:pt idx="842">
                  <c:v>38.927300000001189</c:v>
                </c:pt>
                <c:pt idx="843">
                  <c:v>38.927400000001192</c:v>
                </c:pt>
                <c:pt idx="844">
                  <c:v>38.927500000001196</c:v>
                </c:pt>
                <c:pt idx="845">
                  <c:v>38.927600000001199</c:v>
                </c:pt>
                <c:pt idx="846">
                  <c:v>38.927700000001202</c:v>
                </c:pt>
                <c:pt idx="847">
                  <c:v>38.927800000001206</c:v>
                </c:pt>
                <c:pt idx="848">
                  <c:v>38.927900000001209</c:v>
                </c:pt>
                <c:pt idx="849">
                  <c:v>38.928000000001212</c:v>
                </c:pt>
                <c:pt idx="850">
                  <c:v>38.928100000001216</c:v>
                </c:pt>
                <c:pt idx="851">
                  <c:v>38.928200000001219</c:v>
                </c:pt>
                <c:pt idx="852">
                  <c:v>38.928300000001222</c:v>
                </c:pt>
                <c:pt idx="853">
                  <c:v>38.928400000001226</c:v>
                </c:pt>
                <c:pt idx="854">
                  <c:v>38.928500000001229</c:v>
                </c:pt>
                <c:pt idx="855">
                  <c:v>38.928600000001232</c:v>
                </c:pt>
                <c:pt idx="856">
                  <c:v>38.928700000001236</c:v>
                </c:pt>
                <c:pt idx="857">
                  <c:v>38.928800000001239</c:v>
                </c:pt>
                <c:pt idx="858">
                  <c:v>38.928900000001242</c:v>
                </c:pt>
                <c:pt idx="859">
                  <c:v>38.929000000001245</c:v>
                </c:pt>
                <c:pt idx="860">
                  <c:v>38.929100000001249</c:v>
                </c:pt>
                <c:pt idx="861">
                  <c:v>38.929200000001252</c:v>
                </c:pt>
                <c:pt idx="862">
                  <c:v>38.929300000001255</c:v>
                </c:pt>
                <c:pt idx="863">
                  <c:v>38.929400000001259</c:v>
                </c:pt>
                <c:pt idx="864">
                  <c:v>38.929500000001262</c:v>
                </c:pt>
                <c:pt idx="865">
                  <c:v>38.929600000001265</c:v>
                </c:pt>
                <c:pt idx="866">
                  <c:v>38.929700000001269</c:v>
                </c:pt>
                <c:pt idx="867">
                  <c:v>38.929800000001272</c:v>
                </c:pt>
                <c:pt idx="868">
                  <c:v>38.929900000001275</c:v>
                </c:pt>
                <c:pt idx="869">
                  <c:v>38.930000000001279</c:v>
                </c:pt>
                <c:pt idx="870">
                  <c:v>38.930100000001282</c:v>
                </c:pt>
                <c:pt idx="871">
                  <c:v>38.930200000001285</c:v>
                </c:pt>
                <c:pt idx="872">
                  <c:v>38.930300000001289</c:v>
                </c:pt>
                <c:pt idx="873">
                  <c:v>38.930400000001292</c:v>
                </c:pt>
                <c:pt idx="874">
                  <c:v>38.930500000001295</c:v>
                </c:pt>
                <c:pt idx="875">
                  <c:v>38.930600000001299</c:v>
                </c:pt>
                <c:pt idx="876">
                  <c:v>38.930700000001302</c:v>
                </c:pt>
                <c:pt idx="877">
                  <c:v>38.930800000001305</c:v>
                </c:pt>
                <c:pt idx="878">
                  <c:v>38.930900000001309</c:v>
                </c:pt>
                <c:pt idx="879">
                  <c:v>38.931000000001312</c:v>
                </c:pt>
                <c:pt idx="880">
                  <c:v>38.931100000001315</c:v>
                </c:pt>
                <c:pt idx="881">
                  <c:v>38.931200000001319</c:v>
                </c:pt>
                <c:pt idx="882">
                  <c:v>38.931300000001322</c:v>
                </c:pt>
                <c:pt idx="883">
                  <c:v>38.931400000001325</c:v>
                </c:pt>
                <c:pt idx="884">
                  <c:v>38.931500000001328</c:v>
                </c:pt>
                <c:pt idx="885">
                  <c:v>38.931600000001332</c:v>
                </c:pt>
                <c:pt idx="886">
                  <c:v>38.931700000001335</c:v>
                </c:pt>
                <c:pt idx="887">
                  <c:v>38.931800000001338</c:v>
                </c:pt>
                <c:pt idx="888">
                  <c:v>38.931900000001342</c:v>
                </c:pt>
                <c:pt idx="889">
                  <c:v>38.932000000001345</c:v>
                </c:pt>
                <c:pt idx="890">
                  <c:v>38.932100000001348</c:v>
                </c:pt>
                <c:pt idx="891">
                  <c:v>38.932200000001352</c:v>
                </c:pt>
                <c:pt idx="892">
                  <c:v>38.932300000001355</c:v>
                </c:pt>
                <c:pt idx="893">
                  <c:v>38.932400000001358</c:v>
                </c:pt>
                <c:pt idx="894">
                  <c:v>38.932500000001362</c:v>
                </c:pt>
                <c:pt idx="895">
                  <c:v>38.932600000001365</c:v>
                </c:pt>
                <c:pt idx="896">
                  <c:v>38.932700000001368</c:v>
                </c:pt>
                <c:pt idx="897">
                  <c:v>38.932800000001372</c:v>
                </c:pt>
                <c:pt idx="898">
                  <c:v>38.932900000001375</c:v>
                </c:pt>
                <c:pt idx="899">
                  <c:v>38.933000000001378</c:v>
                </c:pt>
                <c:pt idx="900">
                  <c:v>38.933100000001382</c:v>
                </c:pt>
                <c:pt idx="901">
                  <c:v>38.933200000001385</c:v>
                </c:pt>
                <c:pt idx="902">
                  <c:v>38.933300000001388</c:v>
                </c:pt>
                <c:pt idx="903">
                  <c:v>38.933400000001392</c:v>
                </c:pt>
                <c:pt idx="904">
                  <c:v>38.933500000001395</c:v>
                </c:pt>
                <c:pt idx="905">
                  <c:v>38.933600000001398</c:v>
                </c:pt>
                <c:pt idx="906">
                  <c:v>38.933700000001402</c:v>
                </c:pt>
                <c:pt idx="907">
                  <c:v>38.933800000001405</c:v>
                </c:pt>
                <c:pt idx="908">
                  <c:v>38.933900000001408</c:v>
                </c:pt>
                <c:pt idx="909">
                  <c:v>38.934000000001411</c:v>
                </c:pt>
                <c:pt idx="910">
                  <c:v>38.934100000001415</c:v>
                </c:pt>
                <c:pt idx="911">
                  <c:v>38.934200000001418</c:v>
                </c:pt>
                <c:pt idx="912">
                  <c:v>38.934300000001421</c:v>
                </c:pt>
                <c:pt idx="913">
                  <c:v>38.934400000001425</c:v>
                </c:pt>
                <c:pt idx="914">
                  <c:v>38.934500000001428</c:v>
                </c:pt>
                <c:pt idx="915">
                  <c:v>38.934600000001431</c:v>
                </c:pt>
                <c:pt idx="916">
                  <c:v>38.934700000001435</c:v>
                </c:pt>
                <c:pt idx="917">
                  <c:v>38.934800000001438</c:v>
                </c:pt>
                <c:pt idx="918">
                  <c:v>38.934900000001441</c:v>
                </c:pt>
                <c:pt idx="919">
                  <c:v>38.935000000001445</c:v>
                </c:pt>
                <c:pt idx="920">
                  <c:v>38.935100000001448</c:v>
                </c:pt>
                <c:pt idx="921">
                  <c:v>38.935200000001451</c:v>
                </c:pt>
                <c:pt idx="922">
                  <c:v>38.935300000001455</c:v>
                </c:pt>
                <c:pt idx="923">
                  <c:v>38.935400000001458</c:v>
                </c:pt>
                <c:pt idx="924">
                  <c:v>38.935500000001461</c:v>
                </c:pt>
                <c:pt idx="925">
                  <c:v>38.935600000001465</c:v>
                </c:pt>
                <c:pt idx="926">
                  <c:v>38.935700000001468</c:v>
                </c:pt>
                <c:pt idx="927">
                  <c:v>38.935800000001471</c:v>
                </c:pt>
                <c:pt idx="928">
                  <c:v>38.935900000001475</c:v>
                </c:pt>
                <c:pt idx="929">
                  <c:v>38.936000000001478</c:v>
                </c:pt>
                <c:pt idx="930">
                  <c:v>38.936100000001481</c:v>
                </c:pt>
                <c:pt idx="931">
                  <c:v>38.936200000001485</c:v>
                </c:pt>
                <c:pt idx="932">
                  <c:v>38.936300000001488</c:v>
                </c:pt>
                <c:pt idx="933">
                  <c:v>38.936400000001491</c:v>
                </c:pt>
                <c:pt idx="934">
                  <c:v>38.936500000001494</c:v>
                </c:pt>
                <c:pt idx="935">
                  <c:v>38.936600000001498</c:v>
                </c:pt>
                <c:pt idx="936">
                  <c:v>38.936700000001501</c:v>
                </c:pt>
                <c:pt idx="937">
                  <c:v>38.936800000001504</c:v>
                </c:pt>
                <c:pt idx="938">
                  <c:v>38.936900000001508</c:v>
                </c:pt>
                <c:pt idx="939">
                  <c:v>38.937000000001511</c:v>
                </c:pt>
                <c:pt idx="940">
                  <c:v>38.937100000001514</c:v>
                </c:pt>
                <c:pt idx="941">
                  <c:v>38.937200000001518</c:v>
                </c:pt>
                <c:pt idx="942">
                  <c:v>38.937300000001521</c:v>
                </c:pt>
                <c:pt idx="943">
                  <c:v>38.937400000001524</c:v>
                </c:pt>
                <c:pt idx="944">
                  <c:v>38.937500000001528</c:v>
                </c:pt>
                <c:pt idx="945">
                  <c:v>38.937600000001531</c:v>
                </c:pt>
                <c:pt idx="946">
                  <c:v>38.937700000001534</c:v>
                </c:pt>
                <c:pt idx="947">
                  <c:v>38.937800000001538</c:v>
                </c:pt>
                <c:pt idx="948">
                  <c:v>38.937900000001541</c:v>
                </c:pt>
                <c:pt idx="949">
                  <c:v>38.938000000001544</c:v>
                </c:pt>
                <c:pt idx="950">
                  <c:v>38.938100000001548</c:v>
                </c:pt>
                <c:pt idx="951">
                  <c:v>38.938200000001551</c:v>
                </c:pt>
                <c:pt idx="952">
                  <c:v>38.938300000001554</c:v>
                </c:pt>
                <c:pt idx="953">
                  <c:v>38.938400000001558</c:v>
                </c:pt>
                <c:pt idx="954">
                  <c:v>38.938500000001561</c:v>
                </c:pt>
                <c:pt idx="955">
                  <c:v>38.938600000001564</c:v>
                </c:pt>
                <c:pt idx="956">
                  <c:v>38.938700000001568</c:v>
                </c:pt>
                <c:pt idx="957">
                  <c:v>38.938800000001571</c:v>
                </c:pt>
                <c:pt idx="958">
                  <c:v>38.938900000001574</c:v>
                </c:pt>
                <c:pt idx="959">
                  <c:v>38.939000000001577</c:v>
                </c:pt>
                <c:pt idx="960">
                  <c:v>38.939100000001581</c:v>
                </c:pt>
                <c:pt idx="961">
                  <c:v>38.939200000001584</c:v>
                </c:pt>
                <c:pt idx="962">
                  <c:v>38.939300000001587</c:v>
                </c:pt>
                <c:pt idx="963">
                  <c:v>38.939400000001591</c:v>
                </c:pt>
                <c:pt idx="964">
                  <c:v>38.939500000001594</c:v>
                </c:pt>
                <c:pt idx="965">
                  <c:v>38.939600000001597</c:v>
                </c:pt>
                <c:pt idx="966">
                  <c:v>38.939700000001601</c:v>
                </c:pt>
                <c:pt idx="967">
                  <c:v>38.939800000001604</c:v>
                </c:pt>
                <c:pt idx="968">
                  <c:v>38.939900000001607</c:v>
                </c:pt>
                <c:pt idx="969">
                  <c:v>38.940000000001611</c:v>
                </c:pt>
                <c:pt idx="970">
                  <c:v>38.940100000001614</c:v>
                </c:pt>
                <c:pt idx="971">
                  <c:v>38.940200000001617</c:v>
                </c:pt>
                <c:pt idx="972">
                  <c:v>38.940300000001621</c:v>
                </c:pt>
                <c:pt idx="973">
                  <c:v>38.940400000001624</c:v>
                </c:pt>
                <c:pt idx="974">
                  <c:v>38.940500000001627</c:v>
                </c:pt>
                <c:pt idx="975">
                  <c:v>38.940600000001631</c:v>
                </c:pt>
                <c:pt idx="976">
                  <c:v>38.940700000001634</c:v>
                </c:pt>
                <c:pt idx="977">
                  <c:v>38.940800000001637</c:v>
                </c:pt>
                <c:pt idx="978">
                  <c:v>38.940900000001641</c:v>
                </c:pt>
                <c:pt idx="979">
                  <c:v>38.941000000001644</c:v>
                </c:pt>
                <c:pt idx="980">
                  <c:v>38.941100000001647</c:v>
                </c:pt>
                <c:pt idx="981">
                  <c:v>38.94120000000165</c:v>
                </c:pt>
                <c:pt idx="982">
                  <c:v>38.941300000001654</c:v>
                </c:pt>
                <c:pt idx="983">
                  <c:v>38.941400000001657</c:v>
                </c:pt>
                <c:pt idx="984">
                  <c:v>38.94150000000166</c:v>
                </c:pt>
                <c:pt idx="985">
                  <c:v>38.941600000001664</c:v>
                </c:pt>
                <c:pt idx="986">
                  <c:v>38.941700000001667</c:v>
                </c:pt>
                <c:pt idx="987">
                  <c:v>38.94180000000167</c:v>
                </c:pt>
                <c:pt idx="988">
                  <c:v>38.941900000001674</c:v>
                </c:pt>
                <c:pt idx="989">
                  <c:v>38.942000000001677</c:v>
                </c:pt>
                <c:pt idx="990">
                  <c:v>38.94210000000168</c:v>
                </c:pt>
                <c:pt idx="991">
                  <c:v>38.942200000001684</c:v>
                </c:pt>
                <c:pt idx="992">
                  <c:v>38.942300000001687</c:v>
                </c:pt>
                <c:pt idx="993">
                  <c:v>38.94240000000169</c:v>
                </c:pt>
                <c:pt idx="994">
                  <c:v>38.942500000001694</c:v>
                </c:pt>
                <c:pt idx="995">
                  <c:v>38.942600000001697</c:v>
                </c:pt>
                <c:pt idx="996">
                  <c:v>38.9427000000017</c:v>
                </c:pt>
                <c:pt idx="997">
                  <c:v>38.942800000001704</c:v>
                </c:pt>
                <c:pt idx="998">
                  <c:v>38.942900000001707</c:v>
                </c:pt>
                <c:pt idx="999">
                  <c:v>38.94300000000171</c:v>
                </c:pt>
                <c:pt idx="1000">
                  <c:v>38.943100000001714</c:v>
                </c:pt>
              </c:numCache>
            </c:numRef>
          </c:xVal>
          <c:yVal>
            <c:numRef>
              <c:f>Calculs!$K$4:$K$1004</c:f>
              <c:numCache>
                <c:formatCode>0.00</c:formatCode>
                <c:ptCount val="1001"/>
                <c:pt idx="0">
                  <c:v>0</c:v>
                </c:pt>
                <c:pt idx="1">
                  <c:v>2.1414047619297818E-3</c:v>
                </c:pt>
                <c:pt idx="2">
                  <c:v>1.585632007257232E-2</c:v>
                </c:pt>
                <c:pt idx="3">
                  <c:v>5.2887466476171249E-2</c:v>
                </c:pt>
                <c:pt idx="4">
                  <c:v>0.11723113092268179</c:v>
                </c:pt>
                <c:pt idx="5">
                  <c:v>0.20797336229313251</c:v>
                </c:pt>
                <c:pt idx="6">
                  <c:v>0.32448027283013403</c:v>
                </c:pt>
                <c:pt idx="7">
                  <c:v>0.46668458715523897</c:v>
                </c:pt>
                <c:pt idx="8">
                  <c:v>0.63480293447612435</c:v>
                </c:pt>
                <c:pt idx="9">
                  <c:v>0.82905161556529539</c:v>
                </c:pt>
                <c:pt idx="10">
                  <c:v>1.0496465795464769</c:v>
                </c:pt>
                <c:pt idx="11">
                  <c:v>1.2967737278362248</c:v>
                </c:pt>
                <c:pt idx="12">
                  <c:v>1.5705590654730595</c:v>
                </c:pt>
                <c:pt idx="13">
                  <c:v>1.8710981305504006</c:v>
                </c:pt>
                <c:pt idx="14">
                  <c:v>2.198485580479431</c:v>
                </c:pt>
                <c:pt idx="15">
                  <c:v>2.5528151770828815</c:v>
                </c:pt>
                <c:pt idx="16">
                  <c:v>2.9341797717318836</c:v>
                </c:pt>
                <c:pt idx="17">
                  <c:v>3.3426712905308662</c:v>
                </c:pt>
                <c:pt idx="18">
                  <c:v>3.7783807195555248</c:v>
                </c:pt>
                <c:pt idx="19">
                  <c:v>4.2413980901489214</c:v>
                </c:pt>
                <c:pt idx="20">
                  <c:v>4.7317976527984369</c:v>
                </c:pt>
                <c:pt idx="21">
                  <c:v>5.2496398651720773</c:v>
                </c:pt>
                <c:pt idx="22">
                  <c:v>5.7949741547175462</c:v>
                </c:pt>
                <c:pt idx="23">
                  <c:v>6.3678368563877132</c:v>
                </c:pt>
                <c:pt idx="24">
                  <c:v>6.9682631871570351</c:v>
                </c:pt>
                <c:pt idx="25">
                  <c:v>7.5962872316513588</c:v>
                </c:pt>
                <c:pt idx="26">
                  <c:v>8.2519419287025215</c:v>
                </c:pt>
                <c:pt idx="27">
                  <c:v>8.9352590587112051</c:v>
                </c:pt>
                <c:pt idx="28">
                  <c:v>9.6462692317252081</c:v>
                </c:pt>
                <c:pt idx="29">
                  <c:v>10.385001876158588</c:v>
                </c:pt>
                <c:pt idx="30">
                  <c:v>11.151485228091376</c:v>
                </c:pt>
                <c:pt idx="31">
                  <c:v>11.945746321100801</c:v>
                </c:pt>
                <c:pt idx="32">
                  <c:v>12.767810976583871</c:v>
                </c:pt>
                <c:pt idx="33">
                  <c:v>13.617703794538299</c:v>
                </c:pt>
                <c:pt idx="34">
                  <c:v>14.495448144774498</c:v>
                </c:pt>
                <c:pt idx="35">
                  <c:v>15.401066158536082</c:v>
                </c:pt>
                <c:pt idx="36">
                  <c:v>16.334578720510084</c:v>
                </c:pt>
                <c:pt idx="37">
                  <c:v>17.296005461211291</c:v>
                </c:pt>
                <c:pt idx="38">
                  <c:v>18.285364749727616</c:v>
                </c:pt>
                <c:pt idx="39">
                  <c:v>19.30267368681567</c:v>
                </c:pt>
                <c:pt idx="40">
                  <c:v>20.34794809833738</c:v>
                </c:pt>
                <c:pt idx="41">
                  <c:v>21.421193056043862</c:v>
                </c:pt>
                <c:pt idx="42">
                  <c:v>22.522393361260374</c:v>
                </c:pt>
                <c:pt idx="43">
                  <c:v>23.651522966975271</c:v>
                </c:pt>
                <c:pt idx="44">
                  <c:v>24.808554440312797</c:v>
                </c:pt>
                <c:pt idx="45">
                  <c:v>25.993458962890688</c:v>
                </c:pt>
                <c:pt idx="46">
                  <c:v>27.206206331540344</c:v>
                </c:pt>
                <c:pt idx="47">
                  <c:v>28.446764959384094</c:v>
                </c:pt>
                <c:pt idx="48">
                  <c:v>29.715101877264686</c:v>
                </c:pt>
                <c:pt idx="49">
                  <c:v>31.011182735522414</c:v>
                </c:pt>
                <c:pt idx="50">
                  <c:v>32.334971806115725</c:v>
                </c:pt>
                <c:pt idx="51">
                  <c:v>33.68643198508142</c:v>
                </c:pt>
                <c:pt idx="52">
                  <c:v>35.065524795330724</c:v>
                </c:pt>
                <c:pt idx="53">
                  <c:v>36.472210389777757</c:v>
                </c:pt>
                <c:pt idx="54">
                  <c:v>37.906447554797076</c:v>
                </c:pt>
                <c:pt idx="55">
                  <c:v>39.368193714006992</c:v>
                </c:pt>
                <c:pt idx="56">
                  <c:v>40.857404932375552</c:v>
                </c:pt>
                <c:pt idx="57">
                  <c:v>42.374035920646087</c:v>
                </c:pt>
                <c:pt idx="58">
                  <c:v>43.918040040079234</c:v>
                </c:pt>
                <c:pt idx="59">
                  <c:v>45.489369307508433</c:v>
                </c:pt>
                <c:pt idx="60">
                  <c:v>47.087974400705839</c:v>
                </c:pt>
                <c:pt idx="61">
                  <c:v>48.713804664055623</c:v>
                </c:pt>
                <c:pt idx="62">
                  <c:v>50.366808114531587</c:v>
                </c:pt>
                <c:pt idx="63">
                  <c:v>52.046931447976029</c:v>
                </c:pt>
                <c:pt idx="64">
                  <c:v>53.754120045676629</c:v>
                </c:pt>
                <c:pt idx="65">
                  <c:v>55.488317981238303</c:v>
                </c:pt>
                <c:pt idx="66">
                  <c:v>57.249468027746708</c:v>
                </c:pt>
                <c:pt idx="67">
                  <c:v>59.037511665220066</c:v>
                </c:pt>
                <c:pt idx="68">
                  <c:v>60.852389088346058</c:v>
                </c:pt>
                <c:pt idx="69">
                  <c:v>62.694039214500243</c:v>
                </c:pt>
                <c:pt idx="70">
                  <c:v>64.562399692042575</c:v>
                </c:pt>
                <c:pt idx="71">
                  <c:v>66.457406908888402</c:v>
                </c:pt>
                <c:pt idx="72">
                  <c:v>68.378996001350274</c:v>
                </c:pt>
                <c:pt idx="73">
                  <c:v>70.32710086324694</c:v>
                </c:pt>
                <c:pt idx="74">
                  <c:v>72.301654155275571</c:v>
                </c:pt>
                <c:pt idx="75">
                  <c:v>74.30258731464339</c:v>
                </c:pt>
                <c:pt idx="76">
                  <c:v>76.329830564954804</c:v>
                </c:pt>
                <c:pt idx="77">
                  <c:v>78.383312926349873</c:v>
                </c:pt>
                <c:pt idx="78">
                  <c:v>80.462962225890053</c:v>
                </c:pt>
                <c:pt idx="79">
                  <c:v>82.568705108187004</c:v>
                </c:pt>
                <c:pt idx="80">
                  <c:v>84.700467046270177</c:v>
                </c:pt>
                <c:pt idx="81">
                  <c:v>86.858162409880975</c:v>
                </c:pt>
                <c:pt idx="82">
                  <c:v>89.041684514757634</c:v>
                </c:pt>
                <c:pt idx="83">
                  <c:v>91.250915571219309</c:v>
                </c:pt>
                <c:pt idx="84">
                  <c:v>93.48573665538342</c:v>
                </c:pt>
                <c:pt idx="85">
                  <c:v>95.746027727494194</c:v>
                </c:pt>
                <c:pt idx="86">
                  <c:v>98.031667650437385</c:v>
                </c:pt>
                <c:pt idx="87">
                  <c:v>100.34253420843345</c:v>
                </c:pt>
                <c:pt idx="88">
                  <c:v>102.67850412590126</c:v>
                </c:pt>
                <c:pt idx="89">
                  <c:v>105.03945308648466</c:v>
                </c:pt>
                <c:pt idx="90">
                  <c:v>107.42525575223391</c:v>
                </c:pt>
                <c:pt idx="91">
                  <c:v>109.8357813517075</c:v>
                </c:pt>
                <c:pt idx="92">
                  <c:v>112.27088926234413</c:v>
                </c:pt>
                <c:pt idx="93">
                  <c:v>114.73043346410419</c:v>
                </c:pt>
                <c:pt idx="94">
                  <c:v>117.21426700055413</c:v>
                </c:pt>
                <c:pt idx="95">
                  <c:v>119.72224200159381</c:v>
                </c:pt>
                <c:pt idx="96">
                  <c:v>122.25420970626718</c:v>
                </c:pt>
                <c:pt idx="97">
                  <c:v>124.81002048564686</c:v>
                </c:pt>
                <c:pt idx="98">
                  <c:v>127.38952386578379</c:v>
                </c:pt>
                <c:pt idx="99">
                  <c:v>129.99256855071263</c:v>
                </c:pt>
                <c:pt idx="100">
                  <c:v>132.61900244550415</c:v>
                </c:pt>
                <c:pt idx="101">
                  <c:v>135.268671964421</c:v>
                </c:pt>
                <c:pt idx="102">
                  <c:v>137.94142133860692</c:v>
                </c:pt>
                <c:pt idx="103">
                  <c:v>140.63709335549456</c:v>
                </c:pt>
                <c:pt idx="104">
                  <c:v>143.35553009894917</c:v>
                </c:pt>
                <c:pt idx="105">
                  <c:v>146.09657297287634</c:v>
                </c:pt>
                <c:pt idx="106">
                  <c:v>148.86006272481859</c:v>
                </c:pt>
                <c:pt idx="107">
                  <c:v>151.64583946953204</c:v>
                </c:pt>
                <c:pt idx="108">
                  <c:v>154.45374271253482</c:v>
                </c:pt>
                <c:pt idx="109">
                  <c:v>157.28361137361838</c:v>
                </c:pt>
                <c:pt idx="110">
                  <c:v>160.13528381031375</c:v>
                </c:pt>
                <c:pt idx="111">
                  <c:v>163.00860614407225</c:v>
                </c:pt>
                <c:pt idx="112">
                  <c:v>165.90344058705335</c:v>
                </c:pt>
                <c:pt idx="113">
                  <c:v>168.81965713732723</c:v>
                </c:pt>
                <c:pt idx="114">
                  <c:v>171.75712527089448</c:v>
                </c:pt>
                <c:pt idx="115">
                  <c:v>174.71571395996543</c:v>
                </c:pt>
                <c:pt idx="116">
                  <c:v>177.69529169121498</c:v>
                </c:pt>
                <c:pt idx="117">
                  <c:v>180.69572648400694</c:v>
                </c:pt>
                <c:pt idx="118">
                  <c:v>183.71688590858261</c:v>
                </c:pt>
                <c:pt idx="119">
                  <c:v>186.75863710420739</c:v>
                </c:pt>
                <c:pt idx="120">
                  <c:v>189.82084679727021</c:v>
                </c:pt>
                <c:pt idx="121">
                  <c:v>192.90336742862539</c:v>
                </c:pt>
                <c:pt idx="122">
                  <c:v>196.00602328733319</c:v>
                </c:pt>
                <c:pt idx="123">
                  <c:v>199.12862447670167</c:v>
                </c:pt>
                <c:pt idx="124">
                  <c:v>202.27098087774351</c:v>
                </c:pt>
                <c:pt idx="125">
                  <c:v>205.4329021747711</c:v>
                </c:pt>
                <c:pt idx="126">
                  <c:v>208.61419788077541</c:v>
                </c:pt>
                <c:pt idx="127">
                  <c:v>211.81467736258128</c:v>
                </c:pt>
                <c:pt idx="128">
                  <c:v>215.03414986577258</c:v>
                </c:pt>
                <c:pt idx="129">
                  <c:v>218.27242453937998</c:v>
                </c:pt>
                <c:pt idx="130">
                  <c:v>221.52931046032538</c:v>
                </c:pt>
                <c:pt idx="131">
                  <c:v>224.80461298965352</c:v>
                </c:pt>
                <c:pt idx="132">
                  <c:v>228.09813013258761</c:v>
                </c:pt>
                <c:pt idx="133">
                  <c:v>231.40965624983755</c:v>
                </c:pt>
                <c:pt idx="134">
                  <c:v>234.73898576557926</c:v>
                </c:pt>
                <c:pt idx="135">
                  <c:v>238.08591319260435</c:v>
                </c:pt>
                <c:pt idx="136">
                  <c:v>241.45023315714542</c:v>
                </c:pt>
                <c:pt idx="137">
                  <c:v>244.83174042337174</c:v>
                </c:pt>
                <c:pt idx="138">
                  <c:v>248.23022991755008</c:v>
                </c:pt>
                <c:pt idx="139">
                  <c:v>251.64549675186606</c:v>
                </c:pt>
                <c:pt idx="140">
                  <c:v>255.07733624790151</c:v>
                </c:pt>
                <c:pt idx="141">
                  <c:v>258.52549973208596</c:v>
                </c:pt>
                <c:pt idx="142">
                  <c:v>261.98965040988185</c:v>
                </c:pt>
                <c:pt idx="143">
                  <c:v>265.46940790948099</c:v>
                </c:pt>
                <c:pt idx="144">
                  <c:v>268.96439275936194</c:v>
                </c:pt>
                <c:pt idx="145">
                  <c:v>272.47422643618518</c:v>
                </c:pt>
                <c:pt idx="146">
                  <c:v>275.99853141149157</c:v>
                </c:pt>
                <c:pt idx="147">
                  <c:v>279.53693119719884</c:v>
                </c:pt>
                <c:pt idx="148">
                  <c:v>283.08905038989349</c:v>
                </c:pt>
                <c:pt idx="149">
                  <c:v>286.65451471391543</c:v>
                </c:pt>
                <c:pt idx="150">
                  <c:v>290.23295106323445</c:v>
                </c:pt>
                <c:pt idx="151">
                  <c:v>293.82398754211749</c:v>
                </c:pt>
                <c:pt idx="152">
                  <c:v>297.42725350458801</c:v>
                </c:pt>
                <c:pt idx="153">
                  <c:v>301.04237959267863</c:v>
                </c:pt>
                <c:pt idx="154">
                  <c:v>304.66899777347936</c:v>
                </c:pt>
                <c:pt idx="155">
                  <c:v>308.30674137498471</c:v>
                </c:pt>
                <c:pt idx="156">
                  <c:v>311.95503324276478</c:v>
                </c:pt>
                <c:pt idx="157">
                  <c:v>315.6128746142009</c:v>
                </c:pt>
                <c:pt idx="158">
                  <c:v>319.27905903963574</c:v>
                </c:pt>
                <c:pt idx="159">
                  <c:v>322.95238568871792</c:v>
                </c:pt>
                <c:pt idx="160">
                  <c:v>326.63165958517334</c:v>
                </c:pt>
                <c:pt idx="161">
                  <c:v>330.31542168670069</c:v>
                </c:pt>
                <c:pt idx="162">
                  <c:v>334.00168031982378</c:v>
                </c:pt>
                <c:pt idx="163">
                  <c:v>337.68821063525496</c:v>
                </c:pt>
                <c:pt idx="164">
                  <c:v>341.37285277519646</c:v>
                </c:pt>
                <c:pt idx="165">
                  <c:v>345.05374476847663</c:v>
                </c:pt>
                <c:pt idx="166">
                  <c:v>348.72955376862757</c:v>
                </c:pt>
                <c:pt idx="167">
                  <c:v>352.39901786379977</c:v>
                </c:pt>
                <c:pt idx="168">
                  <c:v>356.06063299773626</c:v>
                </c:pt>
                <c:pt idx="169">
                  <c:v>359.71244554310357</c:v>
                </c:pt>
                <c:pt idx="170">
                  <c:v>363.35198902101934</c:v>
                </c:pt>
                <c:pt idx="171">
                  <c:v>366.97757359318848</c:v>
                </c:pt>
                <c:pt idx="172">
                  <c:v>370.58885404682593</c:v>
                </c:pt>
                <c:pt idx="173">
                  <c:v>374.18593995991961</c:v>
                </c:pt>
                <c:pt idx="174">
                  <c:v>377.76893960276669</c:v>
                </c:pt>
                <c:pt idx="175">
                  <c:v>381.33795995884384</c:v>
                </c:pt>
                <c:pt idx="176">
                  <c:v>384.8931067452607</c:v>
                </c:pt>
                <c:pt idx="177">
                  <c:v>388.43448443280664</c:v>
                </c:pt>
                <c:pt idx="178">
                  <c:v>391.96219626560082</c:v>
                </c:pt>
                <c:pt idx="179">
                  <c:v>395.47634428035434</c:v>
                </c:pt>
                <c:pt idx="180">
                  <c:v>398.97702932525425</c:v>
                </c:pt>
                <c:pt idx="181">
                  <c:v>402.4643510784781</c:v>
                </c:pt>
                <c:pt idx="182">
                  <c:v>405.93840806634762</c:v>
                </c:pt>
                <c:pt idx="183">
                  <c:v>409.39929768113001</c:v>
                </c:pt>
                <c:pt idx="184">
                  <c:v>412.84711619849503</c:v>
                </c:pt>
                <c:pt idx="185">
                  <c:v>416.28195879463618</c:v>
                </c:pt>
                <c:pt idx="186">
                  <c:v>419.70391956306298</c:v>
                </c:pt>
                <c:pt idx="187">
                  <c:v>423.11309153107288</c:v>
                </c:pt>
                <c:pt idx="188">
                  <c:v>426.50956667590918</c:v>
                </c:pt>
                <c:pt idx="189">
                  <c:v>429.89343594061313</c:v>
                </c:pt>
                <c:pt idx="190">
                  <c:v>433.26478924957598</c:v>
                </c:pt>
                <c:pt idx="191">
                  <c:v>436.62371552379898</c:v>
                </c:pt>
                <c:pt idx="192">
                  <c:v>439.97030269586713</c:v>
                </c:pt>
                <c:pt idx="193">
                  <c:v>443.30463772464333</c:v>
                </c:pt>
                <c:pt idx="194">
                  <c:v>446.62680660968908</c:v>
                </c:pt>
                <c:pt idx="195">
                  <c:v>449.9368944054184</c:v>
                </c:pt>
                <c:pt idx="196">
                  <c:v>453.23498523498995</c:v>
                </c:pt>
                <c:pt idx="197">
                  <c:v>456.52116230394387</c:v>
                </c:pt>
                <c:pt idx="198">
                  <c:v>459.79550791358884</c:v>
                </c:pt>
                <c:pt idx="199">
                  <c:v>463.05810347414462</c:v>
                </c:pt>
                <c:pt idx="200">
                  <c:v>466.30902951764557</c:v>
                </c:pt>
                <c:pt idx="201">
                  <c:v>498.18263100340738</c:v>
                </c:pt>
                <c:pt idx="202">
                  <c:v>528.93966835252354</c:v>
                </c:pt>
                <c:pt idx="203">
                  <c:v>558.65312920768463</c:v>
                </c:pt>
                <c:pt idx="204">
                  <c:v>587.3886645474463</c:v>
                </c:pt>
                <c:pt idx="205">
                  <c:v>615.2055519841864</c:v>
                </c:pt>
                <c:pt idx="206">
                  <c:v>642.15750456558396</c:v>
                </c:pt>
                <c:pt idx="207">
                  <c:v>668.2933540826989</c:v>
                </c:pt>
                <c:pt idx="208">
                  <c:v>693.65763169618685</c:v>
                </c:pt>
                <c:pt idx="209">
                  <c:v>718.2910639727022</c:v>
                </c:pt>
                <c:pt idx="210">
                  <c:v>742.23099879241227</c:v>
                </c:pt>
                <c:pt idx="211">
                  <c:v>765.51177277038153</c:v>
                </c:pt>
                <c:pt idx="212">
                  <c:v>788.16502962952711</c:v>
                </c:pt>
                <c:pt idx="213">
                  <c:v>810.21999722432247</c:v>
                </c:pt>
                <c:pt idx="214">
                  <c:v>831.70372953390336</c:v>
                </c:pt>
                <c:pt idx="215">
                  <c:v>852.64131883959169</c:v>
                </c:pt>
                <c:pt idx="216">
                  <c:v>873.05608241396328</c:v>
                </c:pt>
                <c:pt idx="217">
                  <c:v>892.96972732997824</c:v>
                </c:pt>
                <c:pt idx="218">
                  <c:v>912.40249641380137</c:v>
                </c:pt>
                <c:pt idx="219">
                  <c:v>931.37329788632292</c:v>
                </c:pt>
                <c:pt idx="220">
                  <c:v>949.89982084474241</c:v>
                </c:pt>
                <c:pt idx="221">
                  <c:v>967.99863841025081</c:v>
                </c:pt>
                <c:pt idx="222">
                  <c:v>985.68530009774554</c:v>
                </c:pt>
                <c:pt idx="223">
                  <c:v>1002.9744147382779</c:v>
                </c:pt>
                <c:pt idx="224">
                  <c:v>1019.8797250963302</c:v>
                </c:pt>
                <c:pt idx="225">
                  <c:v>1036.4141751654602</c:v>
                </c:pt>
                <c:pt idx="226">
                  <c:v>1052.5899709920409</c:v>
                </c:pt>
                <c:pt idx="227">
                  <c:v>1068.4186357634908</c:v>
                </c:pt>
                <c:pt idx="228">
                  <c:v>1083.9110598010629</c:v>
                </c:pt>
                <c:pt idx="229">
                  <c:v>1099.0775460151133</c:v>
                </c:pt>
                <c:pt idx="230">
                  <c:v>1113.9278513104991</c:v>
                </c:pt>
                <c:pt idx="231">
                  <c:v>1128.4712243694437</c:v>
                </c:pt>
                <c:pt idx="232">
                  <c:v>1142.7164401873031</c:v>
                </c:pt>
                <c:pt idx="233">
                  <c:v>1156.6718316918673</c:v>
                </c:pt>
                <c:pt idx="234">
                  <c:v>1170.345318738053</c:v>
                </c:pt>
                <c:pt idx="235">
                  <c:v>1183.7444347361961</c:v>
                </c:pt>
                <c:pt idx="236">
                  <c:v>1196.876351142879</c:v>
                </c:pt>
                <c:pt idx="237">
                  <c:v>1209.7479000176975</c:v>
                </c:pt>
                <c:pt idx="238">
                  <c:v>1222.3655948270521</c:v>
                </c:pt>
                <c:pt idx="239">
                  <c:v>1234.735649656496</c:v>
                </c:pt>
                <c:pt idx="240">
                  <c:v>1246.8639969760009</c:v>
                </c:pt>
                <c:pt idx="241">
                  <c:v>1258.7563040873881</c:v>
                </c:pt>
                <c:pt idx="242">
                  <c:v>1270.4179883698528</c:v>
                </c:pt>
                <c:pt idx="243">
                  <c:v>1281.8542314277302</c:v>
                </c:pt>
                <c:pt idx="244">
                  <c:v>1293.0699922342371</c:v>
                </c:pt>
                <c:pt idx="245">
                  <c:v>1304.0700193556706</c:v>
                </c:pt>
                <c:pt idx="246">
                  <c:v>1314.8588623323367</c:v>
                </c:pt>
                <c:pt idx="247">
                  <c:v>1325.4408822851692</c:v>
                </c:pt>
                <c:pt idx="248">
                  <c:v>1335.8202618104799</c:v>
                </c:pt>
                <c:pt idx="249">
                  <c:v>1346.0010142194569</c:v>
                </c:pt>
                <c:pt idx="250">
                  <c:v>1355.9869921738225</c:v>
                </c:pt>
                <c:pt idx="251">
                  <c:v>1365.781895764394</c:v>
                </c:pt>
                <c:pt idx="252">
                  <c:v>1375.3892800751021</c:v>
                </c:pt>
                <c:pt idx="253">
                  <c:v>1384.8125622712603</c:v>
                </c:pt>
                <c:pt idx="254">
                  <c:v>1394.0550282474901</c:v>
                </c:pt>
                <c:pt idx="255">
                  <c:v>1403.119838867656</c:v>
                </c:pt>
                <c:pt idx="256">
                  <c:v>1412.0100358264106</c:v>
                </c:pt>
                <c:pt idx="257">
                  <c:v>1420.7285471594571</c:v>
                </c:pt>
                <c:pt idx="258">
                  <c:v>1429.2781924273902</c:v>
                </c:pt>
                <c:pt idx="259">
                  <c:v>1437.6616875959301</c:v>
                </c:pt>
                <c:pt idx="260">
                  <c:v>1445.8816496335189</c:v>
                </c:pt>
                <c:pt idx="261">
                  <c:v>1453.9406008455635</c:v>
                </c:pt>
                <c:pt idx="262">
                  <c:v>1461.8409729630848</c:v>
                </c:pt>
                <c:pt idx="263">
                  <c:v>1469.5851110021381</c:v>
                </c:pt>
                <c:pt idx="264">
                  <c:v>1477.1752769091052</c:v>
                </c:pt>
                <c:pt idx="265">
                  <c:v>1484.613653005802</c:v>
                </c:pt>
                <c:pt idx="266">
                  <c:v>1491.9023452472882</c:v>
                </c:pt>
                <c:pt idx="267">
                  <c:v>1499.0433863042992</c:v>
                </c:pt>
                <c:pt idx="268">
                  <c:v>1506.0387384813441</c:v>
                </c:pt>
                <c:pt idx="269">
                  <c:v>1512.8902964806937</c:v>
                </c:pt>
                <c:pt idx="270">
                  <c:v>1519.5998900217521</c:v>
                </c:pt>
                <c:pt idx="271">
                  <c:v>1526.169286324618</c:v>
                </c:pt>
                <c:pt idx="272">
                  <c:v>1532.6001924660184</c:v>
                </c:pt>
                <c:pt idx="273">
                  <c:v>1538.894257615226</c:v>
                </c:pt>
                <c:pt idx="274">
                  <c:v>1545.05307515704</c:v>
                </c:pt>
                <c:pt idx="275">
                  <c:v>1551.0781847084247</c:v>
                </c:pt>
                <c:pt idx="276">
                  <c:v>1556.9710740349551</c:v>
                </c:pt>
                <c:pt idx="277">
                  <c:v>1562.7331808728027</c:v>
                </c:pt>
                <c:pt idx="278">
                  <c:v>1568.3658946616147</c:v>
                </c:pt>
                <c:pt idx="279">
                  <c:v>1573.8705581932923</c:v>
                </c:pt>
                <c:pt idx="280">
                  <c:v>1579.2484691813436</c:v>
                </c:pt>
                <c:pt idx="281">
                  <c:v>1584.5008817551941</c:v>
                </c:pt>
                <c:pt idx="282">
                  <c:v>1589.6290078835564</c:v>
                </c:pt>
                <c:pt idx="283">
                  <c:v>1594.6340187307094</c:v>
                </c:pt>
                <c:pt idx="284">
                  <c:v>1599.5170459493013</c:v>
                </c:pt>
                <c:pt idx="285">
                  <c:v>1604.2791829130715</c:v>
                </c:pt>
                <c:pt idx="286">
                  <c:v>1608.9214858926903</c:v>
                </c:pt>
                <c:pt idx="287">
                  <c:v>1613.4449751777297</c:v>
                </c:pt>
                <c:pt idx="288">
                  <c:v>1617.8506361476102</c:v>
                </c:pt>
                <c:pt idx="289">
                  <c:v>1622.1394202942126</c:v>
                </c:pt>
                <c:pt idx="290">
                  <c:v>1626.3122461987055</c:v>
                </c:pt>
                <c:pt idx="291">
                  <c:v>1630.3700004650095</c:v>
                </c:pt>
                <c:pt idx="292">
                  <c:v>1634.3135386122049</c:v>
                </c:pt>
                <c:pt idx="293">
                  <c:v>1638.1436859280848</c:v>
                </c:pt>
                <c:pt idx="294">
                  <c:v>1641.8612382859683</c:v>
                </c:pt>
                <c:pt idx="295">
                  <c:v>1645.4669629268062</c:v>
                </c:pt>
                <c:pt idx="296">
                  <c:v>1648.9615992085487</c:v>
                </c:pt>
                <c:pt idx="297">
                  <c:v>1652.3458593246908</c:v>
                </c:pt>
                <c:pt idx="298">
                  <c:v>1655.6204289938685</c:v>
                </c:pt>
                <c:pt idx="299">
                  <c:v>1658.7859681223583</c:v>
                </c:pt>
                <c:pt idx="300">
                  <c:v>1661.8431114413168</c:v>
                </c:pt>
                <c:pt idx="301">
                  <c:v>1664.7924691206051</c:v>
                </c:pt>
                <c:pt idx="302">
                  <c:v>1667.6346273610684</c:v>
                </c:pt>
                <c:pt idx="303">
                  <c:v>1670.3701489671764</c:v>
                </c:pt>
                <c:pt idx="304">
                  <c:v>1672.9995739020062</c:v>
                </c:pt>
                <c:pt idx="305">
                  <c:v>1675.5234198266255</c:v>
                </c:pt>
                <c:pt idx="306">
                  <c:v>1677.9421826260605</c:v>
                </c:pt>
                <c:pt idx="307">
                  <c:v>1680.2563369241682</c:v>
                </c:pt>
                <c:pt idx="308">
                  <c:v>1682.4663365899171</c:v>
                </c:pt>
                <c:pt idx="309">
                  <c:v>1684.5726152377886</c:v>
                </c:pt>
                <c:pt idx="310">
                  <c:v>1686.5755867252656</c:v>
                </c:pt>
                <c:pt idx="311">
                  <c:v>1688.4756456506639</c:v>
                </c:pt>
                <c:pt idx="312">
                  <c:v>1690.2731678548964</c:v>
                </c:pt>
                <c:pt idx="313">
                  <c:v>1691.9685109311324</c:v>
                </c:pt>
                <c:pt idx="314">
                  <c:v>1693.5620147467193</c:v>
                </c:pt>
                <c:pt idx="315">
                  <c:v>1695.0540019821747</c:v>
                </c:pt>
                <c:pt idx="316">
                  <c:v>1696.4447786924995</c:v>
                </c:pt>
                <c:pt idx="317">
                  <c:v>1697.7346348965023</c:v>
                </c:pt>
                <c:pt idx="318">
                  <c:v>1698.9238452002151</c:v>
                </c:pt>
                <c:pt idx="319">
                  <c:v>1700.012669460795</c:v>
                </c:pt>
                <c:pt idx="320">
                  <c:v>1701.0013534974528</c:v>
                </c:pt>
                <c:pt idx="321">
                  <c:v>1701.8901298559049</c:v>
                </c:pt>
                <c:pt idx="322">
                  <c:v>1702.679218632481</c:v>
                </c:pt>
                <c:pt idx="323">
                  <c:v>1703.3688283632823</c:v>
                </c:pt>
                <c:pt idx="324">
                  <c:v>1703.9591569825807</c:v>
                </c:pt>
                <c:pt idx="325">
                  <c:v>1704.4503928529177</c:v>
                </c:pt>
                <c:pt idx="326">
                  <c:v>1704.8427158670886</c:v>
                </c:pt>
                <c:pt idx="327">
                  <c:v>1705.1362986194154</c:v>
                </c:pt>
                <c:pt idx="328">
                  <c:v>1705.3313076405404</c:v>
                </c:pt>
                <c:pt idx="329">
                  <c:v>1705.4279046865979</c:v>
                </c:pt>
                <c:pt idx="330">
                  <c:v>1705.4262480703233</c:v>
                </c:pt>
                <c:pt idx="331">
                  <c:v>1705.3264940187382</c:v>
                </c:pt>
                <c:pt idx="332">
                  <c:v>1705.1287980398281</c:v>
                </c:pt>
                <c:pt idx="333">
                  <c:v>1704.8333162793556</c:v>
                </c:pt>
                <c:pt idx="334">
                  <c:v>1704.4402068488021</c:v>
                </c:pt>
                <c:pt idx="335">
                  <c:v>1703.9496311063995</c:v>
                </c:pt>
                <c:pt idx="336">
                  <c:v>1703.3617548752084</c:v>
                </c:pt>
                <c:pt idx="337">
                  <c:v>1702.6767495849724</c:v>
                </c:pt>
                <c:pt idx="338">
                  <c:v>1701.8947933277257</c:v>
                </c:pt>
                <c:pt idx="339">
                  <c:v>1701.0160718205407</c:v>
                </c:pt>
                <c:pt idx="340">
                  <c:v>1700.040779272073</c:v>
                </c:pt>
                <c:pt idx="341">
                  <c:v>1698.9691191524835</c:v>
                </c:pt>
                <c:pt idx="342">
                  <c:v>1697.8013048687415</c:v>
                </c:pt>
                <c:pt idx="343">
                  <c:v>1696.5375603491898</c:v>
                </c:pt>
                <c:pt idx="344">
                  <c:v>1695.1781205425775</c:v>
                </c:pt>
                <c:pt idx="345">
                  <c:v>1693.7232318375954</c:v>
                </c:pt>
                <c:pt idx="346">
                  <c:v>1692.1731524093705</c:v>
                </c:pt>
                <c:pt idx="347">
                  <c:v>1690.5281524994557</c:v>
                </c:pt>
                <c:pt idx="348">
                  <c:v>1688.7885146357041</c:v>
                </c:pt>
                <c:pt idx="349">
                  <c:v>1686.9545337980903</c:v>
                </c:pt>
                <c:pt idx="350">
                  <c:v>1685.0265175361203</c:v>
                </c:pt>
                <c:pt idx="351">
                  <c:v>1683.0047860429991</c:v>
                </c:pt>
                <c:pt idx="352">
                  <c:v>1680.8896721912222</c:v>
                </c:pt>
                <c:pt idx="353">
                  <c:v>1678.681521533784</c:v>
                </c:pt>
                <c:pt idx="354">
                  <c:v>1676.3806922747235</c:v>
                </c:pt>
                <c:pt idx="355">
                  <c:v>1673.9875552123128</c:v>
                </c:pt>
                <c:pt idx="356">
                  <c:v>1671.5024936577988</c:v>
                </c:pt>
                <c:pt idx="357">
                  <c:v>1668.9259033322694</c:v>
                </c:pt>
                <c:pt idx="358">
                  <c:v>1666.2581922439042</c:v>
                </c:pt>
                <c:pt idx="359">
                  <c:v>1663.4997805476075</c:v>
                </c:pt>
                <c:pt idx="360">
                  <c:v>1660.6511003887822</c:v>
                </c:pt>
                <c:pt idx="361">
                  <c:v>1657.7125957328028</c:v>
                </c:pt>
                <c:pt idx="362">
                  <c:v>1654.6847221815735</c:v>
                </c:pt>
                <c:pt idx="363">
                  <c:v>1651.5679467784007</c:v>
                </c:pt>
                <c:pt idx="364">
                  <c:v>1648.3627478022847</c:v>
                </c:pt>
                <c:pt idx="365">
                  <c:v>1645.0696145526226</c:v>
                </c:pt>
                <c:pt idx="366">
                  <c:v>1641.6890471252154</c:v>
                </c:pt>
                <c:pt idx="367">
                  <c:v>1638.2215561803957</c:v>
                </c:pt>
                <c:pt idx="368">
                  <c:v>1634.6676627040154</c:v>
                </c:pt>
                <c:pt idx="369">
                  <c:v>1631.0278977619778</c:v>
                </c:pt>
                <c:pt idx="370">
                  <c:v>1627.3028022489402</c:v>
                </c:pt>
                <c:pt idx="371">
                  <c:v>1623.4929266317702</c:v>
                </c:pt>
                <c:pt idx="372">
                  <c:v>1619.5988306882989</c:v>
                </c:pt>
                <c:pt idx="373">
                  <c:v>1615.6210832418797</c:v>
                </c:pt>
                <c:pt idx="374">
                  <c:v>1611.5602618922285</c:v>
                </c:pt>
                <c:pt idx="375">
                  <c:v>1607.416952742997</c:v>
                </c:pt>
                <c:pt idx="376">
                  <c:v>1603.1917501265054</c:v>
                </c:pt>
                <c:pt idx="377">
                  <c:v>1598.8852563260402</c:v>
                </c:pt>
                <c:pt idx="378">
                  <c:v>1594.4980812961005</c:v>
                </c:pt>
                <c:pt idx="379">
                  <c:v>1590.0308423809654</c:v>
                </c:pt>
                <c:pt idx="380">
                  <c:v>1585.484164031931</c:v>
                </c:pt>
                <c:pt idx="381">
                  <c:v>1580.8586775235572</c:v>
                </c:pt>
                <c:pt idx="382">
                  <c:v>1576.1550206692466</c:v>
                </c:pt>
                <c:pt idx="383">
                  <c:v>1571.3738375364685</c:v>
                </c:pt>
                <c:pt idx="384">
                  <c:v>1566.5157781619255</c:v>
                </c:pt>
                <c:pt idx="385">
                  <c:v>1561.5814982669522</c:v>
                </c:pt>
                <c:pt idx="386">
                  <c:v>1556.5716589734216</c:v>
                </c:pt>
                <c:pt idx="387">
                  <c:v>1551.4869265204263</c:v>
                </c:pt>
                <c:pt idx="388">
                  <c:v>1546.3279719819918</c:v>
                </c:pt>
                <c:pt idx="389">
                  <c:v>1541.095470986065</c:v>
                </c:pt>
                <c:pt idx="390">
                  <c:v>1535.79010343502</c:v>
                </c:pt>
                <c:pt idx="391">
                  <c:v>1530.412553227904</c:v>
                </c:pt>
                <c:pt idx="392">
                  <c:v>1524.9635079846453</c:v>
                </c:pt>
                <c:pt idx="393">
                  <c:v>1519.4436587724304</c:v>
                </c:pt>
                <c:pt idx="394">
                  <c:v>1513.8536998344521</c:v>
                </c:pt>
                <c:pt idx="395">
                  <c:v>1508.1943283212202</c:v>
                </c:pt>
                <c:pt idx="396">
                  <c:v>1502.4662440246182</c:v>
                </c:pt>
                <c:pt idx="397">
                  <c:v>1496.6701491148795</c:v>
                </c:pt>
                <c:pt idx="398">
                  <c:v>1490.8067478806504</c:v>
                </c:pt>
                <c:pt idx="399">
                  <c:v>1484.8767464722985</c:v>
                </c:pt>
                <c:pt idx="400">
                  <c:v>1478.8808526486132</c:v>
                </c:pt>
                <c:pt idx="401">
                  <c:v>1472.8197755270437</c:v>
                </c:pt>
                <c:pt idx="402">
                  <c:v>1466.6942253376044</c:v>
                </c:pt>
                <c:pt idx="403">
                  <c:v>1460.5049131805752</c:v>
                </c:pt>
                <c:pt idx="404">
                  <c:v>1454.252550788113</c:v>
                </c:pt>
                <c:pt idx="405">
                  <c:v>1447.9378502898865</c:v>
                </c:pt>
                <c:pt idx="406">
                  <c:v>1441.5615239828323</c:v>
                </c:pt>
                <c:pt idx="407">
                  <c:v>1435.1242841051321</c:v>
                </c:pt>
                <c:pt idx="408">
                  <c:v>1428.6268426144929</c:v>
                </c:pt>
                <c:pt idx="409">
                  <c:v>1422.0699109708157</c:v>
                </c:pt>
                <c:pt idx="410">
                  <c:v>1415.4541999233202</c:v>
                </c:pt>
                <c:pt idx="411">
                  <c:v>1408.780419302195</c:v>
                </c:pt>
                <c:pt idx="412">
                  <c:v>1402.0492778148312</c:v>
                </c:pt>
                <c:pt idx="413">
                  <c:v>1395.2614828466901</c:v>
                </c:pt>
                <c:pt idx="414">
                  <c:v>1388.4177402668538</c:v>
                </c:pt>
                <c:pt idx="415">
                  <c:v>1381.5187542382946</c:v>
                </c:pt>
                <c:pt idx="416">
                  <c:v>1374.5652270328978</c:v>
                </c:pt>
                <c:pt idx="417">
                  <c:v>1367.5578588512662</c:v>
                </c:pt>
                <c:pt idx="418">
                  <c:v>1360.497347647324</c:v>
                </c:pt>
                <c:pt idx="419">
                  <c:v>1353.3843889577379</c:v>
                </c:pt>
                <c:pt idx="420">
                  <c:v>1346.2196757361644</c:v>
                </c:pt>
                <c:pt idx="421">
                  <c:v>1339.0038981923281</c:v>
                </c:pt>
                <c:pt idx="422">
                  <c:v>1331.7377436359284</c:v>
                </c:pt>
                <c:pt idx="423">
                  <c:v>1324.4218963253704</c:v>
                </c:pt>
                <c:pt idx="424">
                  <c:v>1317.0570373213091</c:v>
                </c:pt>
                <c:pt idx="425">
                  <c:v>1309.6438443449895</c:v>
                </c:pt>
                <c:pt idx="426">
                  <c:v>1302.182991641366</c:v>
                </c:pt>
                <c:pt idx="427">
                  <c:v>1294.6751498469739</c:v>
                </c:pt>
                <c:pt idx="428">
                  <c:v>1287.1209858625257</c:v>
                </c:pt>
                <c:pt idx="429">
                  <c:v>1279.5211627302001</c:v>
                </c:pt>
                <c:pt idx="430">
                  <c:v>1271.8763395155879</c:v>
                </c:pt>
                <c:pt idx="431">
                  <c:v>1264.1871711942542</c:v>
                </c:pt>
                <c:pt idx="432">
                  <c:v>1256.454308542875</c:v>
                </c:pt>
                <c:pt idx="433">
                  <c:v>1248.6783980349014</c:v>
                </c:pt>
                <c:pt idx="434">
                  <c:v>1240.8600817407028</c:v>
                </c:pt>
                <c:pt idx="435">
                  <c:v>1232.9999972321352</c:v>
                </c:pt>
                <c:pt idx="436">
                  <c:v>1225.0987774914831</c:v>
                </c:pt>
                <c:pt idx="437">
                  <c:v>1217.1570508247141</c:v>
                </c:pt>
                <c:pt idx="438">
                  <c:v>1209.175440778989</c:v>
                </c:pt>
                <c:pt idx="439">
                  <c:v>1201.1545660643651</c:v>
                </c:pt>
                <c:pt idx="440">
                  <c:v>1193.0950404796276</c:v>
                </c:pt>
                <c:pt idx="441">
                  <c:v>1184.9974728421857</c:v>
                </c:pt>
                <c:pt idx="442">
                  <c:v>1176.8624669219635</c:v>
                </c:pt>
                <c:pt idx="443">
                  <c:v>1168.6906213792172</c:v>
                </c:pt>
                <c:pt idx="444">
                  <c:v>1160.4825297062107</c:v>
                </c:pt>
                <c:pt idx="445">
                  <c:v>1152.2387801726748</c:v>
                </c:pt>
                <c:pt idx="446">
                  <c:v>1143.9599557749768</c:v>
                </c:pt>
                <c:pt idx="447">
                  <c:v>1135.6466341889309</c:v>
                </c:pt>
                <c:pt idx="448">
                  <c:v>1127.299387726169</c:v>
                </c:pt>
                <c:pt idx="449">
                  <c:v>1118.9187832940011</c:v>
                </c:pt>
                <c:pt idx="450">
                  <c:v>1110.5053823586857</c:v>
                </c:pt>
                <c:pt idx="451">
                  <c:v>1102.0597409120357</c:v>
                </c:pt>
                <c:pt idx="452">
                  <c:v>1093.5824094412824</c:v>
                </c:pt>
                <c:pt idx="453">
                  <c:v>1085.0739329021176</c:v>
                </c:pt>
                <c:pt idx="454">
                  <c:v>1076.5348506948417</c:v>
                </c:pt>
                <c:pt idx="455">
                  <c:v>1067.9656966435334</c:v>
                </c:pt>
                <c:pt idx="456">
                  <c:v>1059.3669989781692</c:v>
                </c:pt>
                <c:pt idx="457">
                  <c:v>1050.7392803196105</c:v>
                </c:pt>
                <c:pt idx="458">
                  <c:v>1042.0830576673848</c:v>
                </c:pt>
                <c:pt idx="459">
                  <c:v>1033.3988423901799</c:v>
                </c:pt>
                <c:pt idx="460">
                  <c:v>1024.6871402189788</c:v>
                </c:pt>
                <c:pt idx="461">
                  <c:v>1015.9484512427538</c:v>
                </c:pt>
                <c:pt idx="462">
                  <c:v>1007.183269906648</c:v>
                </c:pt>
                <c:pt idx="463">
                  <c:v>998.39208501256712</c:v>
                </c:pt>
                <c:pt idx="464">
                  <c:v>989.5753797221065</c:v>
                </c:pt>
                <c:pt idx="465">
                  <c:v>980.7336315617398</c:v>
                </c:pt>
                <c:pt idx="466">
                  <c:v>971.86731243019608</c:v>
                </c:pt>
                <c:pt idx="467">
                  <c:v>962.97688860795267</c:v>
                </c:pt>
                <c:pt idx="468">
                  <c:v>954.06282076877142</c:v>
                </c:pt>
                <c:pt idx="469">
                  <c:v>945.12556399320795</c:v>
                </c:pt>
                <c:pt idx="470">
                  <c:v>936.16556778402435</c:v>
                </c:pt>
                <c:pt idx="471">
                  <c:v>927.18327608343543</c:v>
                </c:pt>
                <c:pt idx="472">
                  <c:v>918.17912729212117</c:v>
                </c:pt>
                <c:pt idx="473">
                  <c:v>909.15355428993803</c:v>
                </c:pt>
                <c:pt idx="474">
                  <c:v>900.10698445826301</c:v>
                </c:pt>
                <c:pt idx="475">
                  <c:v>891.03983970390641</c:v>
                </c:pt>
                <c:pt idx="476">
                  <c:v>881.95253648452865</c:v>
                </c:pt>
                <c:pt idx="477">
                  <c:v>872.84548583549883</c:v>
                </c:pt>
                <c:pt idx="478">
                  <c:v>863.71909339813374</c:v>
                </c:pt>
                <c:pt idx="479">
                  <c:v>854.57375944925661</c:v>
                </c:pt>
                <c:pt idx="480">
                  <c:v>845.40987893201714</c:v>
                </c:pt>
                <c:pt idx="481">
                  <c:v>836.22784148791379</c:v>
                </c:pt>
                <c:pt idx="482">
                  <c:v>827.02803148996281</c:v>
                </c:pt>
                <c:pt idx="483">
                  <c:v>817.81082807695714</c:v>
                </c:pt>
                <c:pt idx="484">
                  <c:v>808.57660518876253</c:v>
                </c:pt>
                <c:pt idx="485">
                  <c:v>799.32573160259585</c:v>
                </c:pt>
                <c:pt idx="486">
                  <c:v>790.058570970235</c:v>
                </c:pt>
                <c:pt idx="487">
                  <c:v>780.77548185610988</c:v>
                </c:pt>
                <c:pt idx="488">
                  <c:v>771.47681777622358</c:v>
                </c:pt>
                <c:pt idx="489">
                  <c:v>762.16292723785716</c:v>
                </c:pt>
                <c:pt idx="490">
                  <c:v>752.83415378001007</c:v>
                </c:pt>
                <c:pt idx="491">
                  <c:v>743.49083601453083</c:v>
                </c:pt>
                <c:pt idx="492">
                  <c:v>734.13330766789261</c:v>
                </c:pt>
                <c:pt idx="493">
                  <c:v>724.7618976235716</c:v>
                </c:pt>
                <c:pt idx="494">
                  <c:v>715.37692996498481</c:v>
                </c:pt>
                <c:pt idx="495">
                  <c:v>705.97872401894665</c:v>
                </c:pt>
                <c:pt idx="496">
                  <c:v>696.56759439960445</c:v>
                </c:pt>
                <c:pt idx="497">
                  <c:v>687.14385105281417</c:v>
                </c:pt>
                <c:pt idx="498">
                  <c:v>677.70779930091896</c:v>
                </c:pt>
                <c:pt idx="499">
                  <c:v>668.25973988789315</c:v>
                </c:pt>
                <c:pt idx="500">
                  <c:v>658.79996902481787</c:v>
                </c:pt>
                <c:pt idx="501">
                  <c:v>649.32877843565268</c:v>
                </c:pt>
                <c:pt idx="502">
                  <c:v>639.84645540327062</c:v>
                </c:pt>
                <c:pt idx="503">
                  <c:v>630.35328281572481</c:v>
                </c:pt>
                <c:pt idx="504">
                  <c:v>620.84953921271506</c:v>
                </c:pt>
                <c:pt idx="505">
                  <c:v>611.33549883222497</c:v>
                </c:pt>
                <c:pt idx="506">
                  <c:v>601.81143165729998</c:v>
                </c:pt>
                <c:pt idx="507">
                  <c:v>592.27760346293917</c:v>
                </c:pt>
                <c:pt idx="508">
                  <c:v>582.73427586307298</c:v>
                </c:pt>
                <c:pt idx="509">
                  <c:v>573.18170635760123</c:v>
                </c:pt>
                <c:pt idx="510">
                  <c:v>563.62014837946663</c:v>
                </c:pt>
                <c:pt idx="511">
                  <c:v>554.04985134173899</c:v>
                </c:pt>
                <c:pt idx="512">
                  <c:v>544.47106068468736</c:v>
                </c:pt>
                <c:pt idx="513">
                  <c:v>534.88401792281763</c:v>
                </c:pt>
                <c:pt idx="514">
                  <c:v>525.28896069185396</c:v>
                </c:pt>
                <c:pt idx="515">
                  <c:v>515.68612279564354</c:v>
                </c:pt>
                <c:pt idx="516">
                  <c:v>506.07573425296505</c:v>
                </c:pt>
                <c:pt idx="517">
                  <c:v>496.45802134422144</c:v>
                </c:pt>
                <c:pt idx="518">
                  <c:v>486.83320665799926</c:v>
                </c:pt>
                <c:pt idx="519">
                  <c:v>477.20150913747671</c:v>
                </c:pt>
                <c:pt idx="520">
                  <c:v>467.56314412666427</c:v>
                </c:pt>
                <c:pt idx="521">
                  <c:v>457.91832341646159</c:v>
                </c:pt>
                <c:pt idx="522">
                  <c:v>448.26725529051555</c:v>
                </c:pt>
                <c:pt idx="523">
                  <c:v>438.6101445708652</c:v>
                </c:pt>
                <c:pt idx="524">
                  <c:v>428.94719266335954</c:v>
                </c:pt>
                <c:pt idx="525">
                  <c:v>419.27859760283525</c:v>
                </c:pt>
                <c:pt idx="526">
                  <c:v>409.60455409804155</c:v>
                </c:pt>
                <c:pt idx="527">
                  <c:v>399.9252535763008</c:v>
                </c:pt>
                <c:pt idx="528">
                  <c:v>390.24088422789316</c:v>
                </c:pt>
                <c:pt idx="529">
                  <c:v>380.55163105015498</c:v>
                </c:pt>
                <c:pt idx="530">
                  <c:v>370.85767589128062</c:v>
                </c:pt>
                <c:pt idx="531">
                  <c:v>361.15919749381857</c:v>
                </c:pt>
                <c:pt idx="532">
                  <c:v>351.45637153785236</c:v>
                </c:pt>
                <c:pt idx="533">
                  <c:v>341.7493706838585</c:v>
                </c:pt>
                <c:pt idx="534">
                  <c:v>332.03836461523281</c:v>
                </c:pt>
                <c:pt idx="535">
                  <c:v>322.32352008047849</c:v>
                </c:pt>
                <c:pt idx="536">
                  <c:v>312.60500093504845</c:v>
                </c:pt>
                <c:pt idx="537">
                  <c:v>302.88296818283538</c:v>
                </c:pt>
                <c:pt idx="538">
                  <c:v>293.15758001730427</c:v>
                </c:pt>
                <c:pt idx="539">
                  <c:v>283.42899186226089</c:v>
                </c:pt>
                <c:pt idx="540">
                  <c:v>273.69735641225151</c:v>
                </c:pt>
                <c:pt idx="541">
                  <c:v>263.96282367258942</c:v>
                </c:pt>
                <c:pt idx="542">
                  <c:v>254.2255409990031</c:v>
                </c:pt>
                <c:pt idx="543">
                  <c:v>244.4856531369029</c:v>
                </c:pt>
                <c:pt idx="544">
                  <c:v>234.74330226026203</c:v>
                </c:pt>
                <c:pt idx="545">
                  <c:v>224.99862801010892</c:v>
                </c:pt>
                <c:pt idx="546">
                  <c:v>215.25176753262789</c:v>
                </c:pt>
                <c:pt idx="547">
                  <c:v>205.50285551686562</c:v>
                </c:pt>
                <c:pt idx="548">
                  <c:v>195.75202423204109</c:v>
                </c:pt>
                <c:pt idx="549">
                  <c:v>185.99940356445717</c:v>
                </c:pt>
                <c:pt idx="550">
                  <c:v>176.24512105401192</c:v>
                </c:pt>
                <c:pt idx="551">
                  <c:v>166.48930193030847</c:v>
                </c:pt>
                <c:pt idx="552">
                  <c:v>156.73206914836226</c:v>
                </c:pt>
                <c:pt idx="553">
                  <c:v>146.9735434239048</c:v>
                </c:pt>
                <c:pt idx="554">
                  <c:v>137.21384326828326</c:v>
                </c:pt>
                <c:pt idx="555">
                  <c:v>127.45308502295562</c:v>
                </c:pt>
                <c:pt idx="556">
                  <c:v>117.69138289358128</c:v>
                </c:pt>
                <c:pt idx="557">
                  <c:v>107.92884898370703</c:v>
                </c:pt>
                <c:pt idx="558">
                  <c:v>98.165593328048828</c:v>
                </c:pt>
                <c:pt idx="559">
                  <c:v>88.401723925369836</c:v>
                </c:pt>
                <c:pt idx="560">
                  <c:v>78.637346770955375</c:v>
                </c:pt>
                <c:pt idx="561">
                  <c:v>68.872565888685699</c:v>
                </c:pt>
                <c:pt idx="562">
                  <c:v>59.107483362707576</c:v>
                </c:pt>
                <c:pt idx="563">
                  <c:v>49.342199368705977</c:v>
                </c:pt>
                <c:pt idx="564">
                  <c:v>39.576812204777156</c:v>
                </c:pt>
                <c:pt idx="565">
                  <c:v>29.811418321904696</c:v>
                </c:pt>
                <c:pt idx="566">
                  <c:v>20.046112354040158</c:v>
                </c:pt>
                <c:pt idx="567">
                  <c:v>10.280987147790155</c:v>
                </c:pt>
                <c:pt idx="568">
                  <c:v>0.51613379171178408</c:v>
                </c:pt>
                <c:pt idx="569">
                  <c:v>-9.2483583547815389</c:v>
                </c:pt>
                <c:pt idx="570">
                  <c:v>-9.2581226439515962</c:v>
                </c:pt>
                <c:pt idx="571">
                  <c:v>-9.2678869326293345</c:v>
                </c:pt>
                <c:pt idx="572">
                  <c:v>-9.2776512208146702</c:v>
                </c:pt>
                <c:pt idx="573">
                  <c:v>-9.2874155085075163</c:v>
                </c:pt>
                <c:pt idx="574">
                  <c:v>-9.2971797957077893</c:v>
                </c:pt>
                <c:pt idx="575">
                  <c:v>-9.3069440824154022</c:v>
                </c:pt>
                <c:pt idx="576">
                  <c:v>-9.3167083686302714</c:v>
                </c:pt>
                <c:pt idx="577">
                  <c:v>-9.3264726543523118</c:v>
                </c:pt>
                <c:pt idx="578">
                  <c:v>-9.3362369395814362</c:v>
                </c:pt>
                <c:pt idx="579">
                  <c:v>-9.3460012243175612</c:v>
                </c:pt>
                <c:pt idx="580">
                  <c:v>-9.3557655085606015</c:v>
                </c:pt>
                <c:pt idx="581">
                  <c:v>-9.3655297923104719</c:v>
                </c:pt>
                <c:pt idx="582">
                  <c:v>-9.375294075567087</c:v>
                </c:pt>
                <c:pt idx="583">
                  <c:v>-9.3850583583303635</c:v>
                </c:pt>
                <c:pt idx="584">
                  <c:v>-9.3948226406002142</c:v>
                </c:pt>
                <c:pt idx="585">
                  <c:v>-9.4045869223765557</c:v>
                </c:pt>
                <c:pt idx="586">
                  <c:v>-9.4143512036593009</c:v>
                </c:pt>
                <c:pt idx="587">
                  <c:v>-9.4241154844483663</c:v>
                </c:pt>
                <c:pt idx="588">
                  <c:v>-9.4338797647436667</c:v>
                </c:pt>
                <c:pt idx="589">
                  <c:v>-9.4436440445451151</c:v>
                </c:pt>
                <c:pt idx="590">
                  <c:v>-9.4534083238526279</c:v>
                </c:pt>
                <c:pt idx="591">
                  <c:v>-9.4631726026661198</c:v>
                </c:pt>
                <c:pt idx="592">
                  <c:v>-9.4729368809855075</c:v>
                </c:pt>
                <c:pt idx="593">
                  <c:v>-9.4827011588107037</c:v>
                </c:pt>
                <c:pt idx="594">
                  <c:v>-9.4924654361416234</c:v>
                </c:pt>
                <c:pt idx="595">
                  <c:v>-9.502229712978183</c:v>
                </c:pt>
                <c:pt idx="596">
                  <c:v>-9.5119939893202954</c:v>
                </c:pt>
                <c:pt idx="597">
                  <c:v>-9.5217582651678772</c:v>
                </c:pt>
                <c:pt idx="598">
                  <c:v>-9.531522540520843</c:v>
                </c:pt>
                <c:pt idx="599">
                  <c:v>-9.5412868153791077</c:v>
                </c:pt>
                <c:pt idx="600">
                  <c:v>-9.551051089742586</c:v>
                </c:pt>
                <c:pt idx="601">
                  <c:v>-9.5608153636111926</c:v>
                </c:pt>
                <c:pt idx="602">
                  <c:v>-9.5705796369848422</c:v>
                </c:pt>
                <c:pt idx="603">
                  <c:v>-9.5803439098634495</c:v>
                </c:pt>
                <c:pt idx="604">
                  <c:v>-9.5901081822469312</c:v>
                </c:pt>
                <c:pt idx="605">
                  <c:v>-9.5998724541352001</c:v>
                </c:pt>
                <c:pt idx="606">
                  <c:v>-9.6096367255281727</c:v>
                </c:pt>
                <c:pt idx="607">
                  <c:v>-9.6194009964257639</c:v>
                </c:pt>
                <c:pt idx="608">
                  <c:v>-9.6291652668278882</c:v>
                </c:pt>
                <c:pt idx="609">
                  <c:v>-9.6389295367344605</c:v>
                </c:pt>
                <c:pt idx="610">
                  <c:v>-9.6486938061453955</c:v>
                </c:pt>
                <c:pt idx="611">
                  <c:v>-9.6584580750606079</c:v>
                </c:pt>
                <c:pt idx="612">
                  <c:v>-9.6682223434800143</c:v>
                </c:pt>
                <c:pt idx="613">
                  <c:v>-9.6779866114035276</c:v>
                </c:pt>
                <c:pt idx="614">
                  <c:v>-9.6877508788310642</c:v>
                </c:pt>
                <c:pt idx="615">
                  <c:v>-9.697515145762539</c:v>
                </c:pt>
                <c:pt idx="616">
                  <c:v>-9.7072794121978649</c:v>
                </c:pt>
                <c:pt idx="617">
                  <c:v>-9.7170436781369585</c:v>
                </c:pt>
                <c:pt idx="618">
                  <c:v>-9.7268079435797361</c:v>
                </c:pt>
                <c:pt idx="619">
                  <c:v>-9.7365722085261108</c:v>
                </c:pt>
                <c:pt idx="620">
                  <c:v>-9.7463364729759974</c:v>
                </c:pt>
                <c:pt idx="621">
                  <c:v>-9.7561007369293122</c:v>
                </c:pt>
                <c:pt idx="622">
                  <c:v>-9.7658650003859684</c:v>
                </c:pt>
                <c:pt idx="623">
                  <c:v>-9.7756292633458823</c:v>
                </c:pt>
                <c:pt idx="624">
                  <c:v>-9.7853935258089688</c:v>
                </c:pt>
                <c:pt idx="625">
                  <c:v>-9.7951577877751426</c:v>
                </c:pt>
                <c:pt idx="626">
                  <c:v>-9.8049220492443183</c:v>
                </c:pt>
                <c:pt idx="627">
                  <c:v>-9.8146863102164126</c:v>
                </c:pt>
                <c:pt idx="628">
                  <c:v>-9.8244505706913383</c:v>
                </c:pt>
                <c:pt idx="629">
                  <c:v>-9.834214830669012</c:v>
                </c:pt>
                <c:pt idx="630">
                  <c:v>-9.8439790901493467</c:v>
                </c:pt>
                <c:pt idx="631">
                  <c:v>-9.8537433491322588</c:v>
                </c:pt>
                <c:pt idx="632">
                  <c:v>-9.8635076076176631</c:v>
                </c:pt>
                <c:pt idx="633">
                  <c:v>-9.8732718656054743</c:v>
                </c:pt>
                <c:pt idx="634">
                  <c:v>-9.883036123095609</c:v>
                </c:pt>
                <c:pt idx="635">
                  <c:v>-9.89280038008798</c:v>
                </c:pt>
                <c:pt idx="636">
                  <c:v>-9.902564636582504</c:v>
                </c:pt>
                <c:pt idx="637">
                  <c:v>-9.9123288925790938</c:v>
                </c:pt>
                <c:pt idx="638">
                  <c:v>-9.922093148077666</c:v>
                </c:pt>
                <c:pt idx="639">
                  <c:v>-9.9318574030781352</c:v>
                </c:pt>
                <c:pt idx="640">
                  <c:v>-9.9416216575804164</c:v>
                </c:pt>
                <c:pt idx="641">
                  <c:v>-9.9513859115844259</c:v>
                </c:pt>
                <c:pt idx="642">
                  <c:v>-9.9611501650900767</c:v>
                </c:pt>
                <c:pt idx="643">
                  <c:v>-9.9709144180972853</c:v>
                </c:pt>
                <c:pt idx="644">
                  <c:v>-9.9806786706059647</c:v>
                </c:pt>
                <c:pt idx="645">
                  <c:v>-9.9904429226160314</c:v>
                </c:pt>
                <c:pt idx="646">
                  <c:v>-10.0002071741274</c:v>
                </c:pt>
                <c:pt idx="647">
                  <c:v>-10.009971425139986</c:v>
                </c:pt>
                <c:pt idx="648">
                  <c:v>-10.019735675653704</c:v>
                </c:pt>
                <c:pt idx="649">
                  <c:v>-10.029499925668469</c:v>
                </c:pt>
                <c:pt idx="650">
                  <c:v>-10.039264175184197</c:v>
                </c:pt>
                <c:pt idx="651">
                  <c:v>-10.049028424200802</c:v>
                </c:pt>
                <c:pt idx="652">
                  <c:v>-10.0587926727182</c:v>
                </c:pt>
                <c:pt idx="653">
                  <c:v>-10.068556920736304</c:v>
                </c:pt>
                <c:pt idx="654">
                  <c:v>-10.07832116825503</c:v>
                </c:pt>
                <c:pt idx="655">
                  <c:v>-10.088085415274294</c:v>
                </c:pt>
                <c:pt idx="656">
                  <c:v>-10.09784966179401</c:v>
                </c:pt>
                <c:pt idx="657">
                  <c:v>-10.107613907814093</c:v>
                </c:pt>
                <c:pt idx="658">
                  <c:v>-10.117378153334458</c:v>
                </c:pt>
                <c:pt idx="659">
                  <c:v>-10.127142398355021</c:v>
                </c:pt>
                <c:pt idx="660">
                  <c:v>-10.136906642875696</c:v>
                </c:pt>
                <c:pt idx="661">
                  <c:v>-10.146670886896398</c:v>
                </c:pt>
                <c:pt idx="662">
                  <c:v>-10.156435130417043</c:v>
                </c:pt>
                <c:pt idx="663">
                  <c:v>-10.166199373437545</c:v>
                </c:pt>
                <c:pt idx="664">
                  <c:v>-10.175963615957819</c:v>
                </c:pt>
                <c:pt idx="665">
                  <c:v>-10.185727857977781</c:v>
                </c:pt>
                <c:pt idx="666">
                  <c:v>-10.195492099497345</c:v>
                </c:pt>
                <c:pt idx="667">
                  <c:v>-10.205256340516428</c:v>
                </c:pt>
                <c:pt idx="668">
                  <c:v>-10.215020581034942</c:v>
                </c:pt>
                <c:pt idx="669">
                  <c:v>-10.224784821052804</c:v>
                </c:pt>
                <c:pt idx="670">
                  <c:v>-10.234549060569929</c:v>
                </c:pt>
                <c:pt idx="671">
                  <c:v>-10.244313299586231</c:v>
                </c:pt>
                <c:pt idx="672">
                  <c:v>-10.254077538101626</c:v>
                </c:pt>
                <c:pt idx="673">
                  <c:v>-10.263841776116029</c:v>
                </c:pt>
                <c:pt idx="674">
                  <c:v>-10.273606013629355</c:v>
                </c:pt>
                <c:pt idx="675">
                  <c:v>-10.283370250641518</c:v>
                </c:pt>
                <c:pt idx="676">
                  <c:v>-10.293134487152434</c:v>
                </c:pt>
                <c:pt idx="677">
                  <c:v>-10.302898723162018</c:v>
                </c:pt>
                <c:pt idx="678">
                  <c:v>-10.312662958670186</c:v>
                </c:pt>
                <c:pt idx="679">
                  <c:v>-10.322427193676852</c:v>
                </c:pt>
                <c:pt idx="680">
                  <c:v>-10.332191428181931</c:v>
                </c:pt>
                <c:pt idx="681">
                  <c:v>-10.341955662185338</c:v>
                </c:pt>
                <c:pt idx="682">
                  <c:v>-10.351719895686989</c:v>
                </c:pt>
                <c:pt idx="683">
                  <c:v>-10.361484128686797</c:v>
                </c:pt>
                <c:pt idx="684">
                  <c:v>-10.37124836118468</c:v>
                </c:pt>
                <c:pt idx="685">
                  <c:v>-10.381012593180552</c:v>
                </c:pt>
                <c:pt idx="686">
                  <c:v>-10.390776824674326</c:v>
                </c:pt>
                <c:pt idx="687">
                  <c:v>-10.400541055665919</c:v>
                </c:pt>
                <c:pt idx="688">
                  <c:v>-10.410305286155246</c:v>
                </c:pt>
                <c:pt idx="689">
                  <c:v>-10.420069516142222</c:v>
                </c:pt>
                <c:pt idx="690">
                  <c:v>-10.429833745626762</c:v>
                </c:pt>
                <c:pt idx="691">
                  <c:v>-10.439597974608782</c:v>
                </c:pt>
                <c:pt idx="692">
                  <c:v>-10.449362203088196</c:v>
                </c:pt>
                <c:pt idx="693">
                  <c:v>-10.459126431064918</c:v>
                </c:pt>
                <c:pt idx="694">
                  <c:v>-10.468890658538864</c:v>
                </c:pt>
                <c:pt idx="695">
                  <c:v>-10.47865488550995</c:v>
                </c:pt>
                <c:pt idx="696">
                  <c:v>-10.488419111978089</c:v>
                </c:pt>
                <c:pt idx="697">
                  <c:v>-10.498183337943198</c:v>
                </c:pt>
                <c:pt idx="698">
                  <c:v>-10.507947563405192</c:v>
                </c:pt>
                <c:pt idx="699">
                  <c:v>-10.517711788363986</c:v>
                </c:pt>
                <c:pt idx="700">
                  <c:v>-10.527476012819495</c:v>
                </c:pt>
                <c:pt idx="701">
                  <c:v>-10.537240236771632</c:v>
                </c:pt>
                <c:pt idx="702">
                  <c:v>-10.547004460220315</c:v>
                </c:pt>
                <c:pt idx="703">
                  <c:v>-10.556768683165458</c:v>
                </c:pt>
                <c:pt idx="704">
                  <c:v>-10.566532905606977</c:v>
                </c:pt>
                <c:pt idx="705">
                  <c:v>-10.576297127544786</c:v>
                </c:pt>
                <c:pt idx="706">
                  <c:v>-10.586061348978799</c:v>
                </c:pt>
                <c:pt idx="707">
                  <c:v>-10.595825569908932</c:v>
                </c:pt>
                <c:pt idx="708">
                  <c:v>-10.605589790335102</c:v>
                </c:pt>
                <c:pt idx="709">
                  <c:v>-10.615354010257223</c:v>
                </c:pt>
                <c:pt idx="710">
                  <c:v>-10.625118229675209</c:v>
                </c:pt>
                <c:pt idx="711">
                  <c:v>-10.634882448588975</c:v>
                </c:pt>
                <c:pt idx="712">
                  <c:v>-10.644646666998439</c:v>
                </c:pt>
                <c:pt idx="713">
                  <c:v>-10.654410884903513</c:v>
                </c:pt>
                <c:pt idx="714">
                  <c:v>-10.664175102304112</c:v>
                </c:pt>
                <c:pt idx="715">
                  <c:v>-10.673939319200153</c:v>
                </c:pt>
                <c:pt idx="716">
                  <c:v>-10.683703535591551</c:v>
                </c:pt>
                <c:pt idx="717">
                  <c:v>-10.69346775147822</c:v>
                </c:pt>
                <c:pt idx="718">
                  <c:v>-10.703231966860075</c:v>
                </c:pt>
                <c:pt idx="719">
                  <c:v>-10.712996181737033</c:v>
                </c:pt>
                <c:pt idx="720">
                  <c:v>-10.722760396109008</c:v>
                </c:pt>
                <c:pt idx="721">
                  <c:v>-10.732524609975915</c:v>
                </c:pt>
                <c:pt idx="722">
                  <c:v>-10.742288823337669</c:v>
                </c:pt>
                <c:pt idx="723">
                  <c:v>-10.752053036194184</c:v>
                </c:pt>
                <c:pt idx="724">
                  <c:v>-10.761817248545377</c:v>
                </c:pt>
                <c:pt idx="725">
                  <c:v>-10.771581460391163</c:v>
                </c:pt>
                <c:pt idx="726">
                  <c:v>-10.781345671731456</c:v>
                </c:pt>
                <c:pt idx="727">
                  <c:v>-10.791109882566172</c:v>
                </c:pt>
                <c:pt idx="728">
                  <c:v>-10.800874092895226</c:v>
                </c:pt>
                <c:pt idx="729">
                  <c:v>-10.810638302718534</c:v>
                </c:pt>
                <c:pt idx="730">
                  <c:v>-10.82040251203601</c:v>
                </c:pt>
                <c:pt idx="731">
                  <c:v>-10.830166720847568</c:v>
                </c:pt>
                <c:pt idx="732">
                  <c:v>-10.839930929153127</c:v>
                </c:pt>
                <c:pt idx="733">
                  <c:v>-10.849695136952597</c:v>
                </c:pt>
                <c:pt idx="734">
                  <c:v>-10.859459344245897</c:v>
                </c:pt>
                <c:pt idx="735">
                  <c:v>-10.86922355103294</c:v>
                </c:pt>
                <c:pt idx="736">
                  <c:v>-10.878987757313643</c:v>
                </c:pt>
                <c:pt idx="737">
                  <c:v>-10.888751963087921</c:v>
                </c:pt>
                <c:pt idx="738">
                  <c:v>-10.898516168355687</c:v>
                </c:pt>
                <c:pt idx="739">
                  <c:v>-10.90828037311686</c:v>
                </c:pt>
                <c:pt idx="740">
                  <c:v>-10.918044577371351</c:v>
                </c:pt>
                <c:pt idx="741">
                  <c:v>-10.927808781119078</c:v>
                </c:pt>
                <c:pt idx="742">
                  <c:v>-10.937572984359953</c:v>
                </c:pt>
                <c:pt idx="743">
                  <c:v>-10.947337187093893</c:v>
                </c:pt>
                <c:pt idx="744">
                  <c:v>-10.957101389320815</c:v>
                </c:pt>
                <c:pt idx="745">
                  <c:v>-10.966865591040632</c:v>
                </c:pt>
                <c:pt idx="746">
                  <c:v>-10.976629792253259</c:v>
                </c:pt>
                <c:pt idx="747">
                  <c:v>-10.986393992958613</c:v>
                </c:pt>
                <c:pt idx="748">
                  <c:v>-10.996158193156608</c:v>
                </c:pt>
                <c:pt idx="749">
                  <c:v>-11.005922392847159</c:v>
                </c:pt>
                <c:pt idx="750">
                  <c:v>-11.015686592030182</c:v>
                </c:pt>
                <c:pt idx="751">
                  <c:v>-11.025450790705591</c:v>
                </c:pt>
                <c:pt idx="752">
                  <c:v>-11.035214988873301</c:v>
                </c:pt>
                <c:pt idx="753">
                  <c:v>-11.044979186533229</c:v>
                </c:pt>
                <c:pt idx="754">
                  <c:v>-11.05474338368529</c:v>
                </c:pt>
                <c:pt idx="755">
                  <c:v>-11.064507580329398</c:v>
                </c:pt>
                <c:pt idx="756">
                  <c:v>-11.074271776465467</c:v>
                </c:pt>
                <c:pt idx="757">
                  <c:v>-11.084035972093414</c:v>
                </c:pt>
                <c:pt idx="758">
                  <c:v>-11.093800167213153</c:v>
                </c:pt>
                <c:pt idx="759">
                  <c:v>-11.103564361824601</c:v>
                </c:pt>
                <c:pt idx="760">
                  <c:v>-11.113328555927673</c:v>
                </c:pt>
                <c:pt idx="761">
                  <c:v>-11.123092749522282</c:v>
                </c:pt>
                <c:pt idx="762">
                  <c:v>-11.132856942608345</c:v>
                </c:pt>
                <c:pt idx="763">
                  <c:v>-11.142621135185777</c:v>
                </c:pt>
                <c:pt idx="764">
                  <c:v>-11.152385327254493</c:v>
                </c:pt>
                <c:pt idx="765">
                  <c:v>-11.162149518814408</c:v>
                </c:pt>
                <c:pt idx="766">
                  <c:v>-11.171913709865438</c:v>
                </c:pt>
                <c:pt idx="767">
                  <c:v>-11.181677900407497</c:v>
                </c:pt>
                <c:pt idx="768">
                  <c:v>-11.1914420904405</c:v>
                </c:pt>
                <c:pt idx="769">
                  <c:v>-11.201206279964364</c:v>
                </c:pt>
                <c:pt idx="770">
                  <c:v>-11.210970468979003</c:v>
                </c:pt>
                <c:pt idx="771">
                  <c:v>-11.220734657484332</c:v>
                </c:pt>
                <c:pt idx="772">
                  <c:v>-11.230498845480266</c:v>
                </c:pt>
                <c:pt idx="773">
                  <c:v>-11.240263032966721</c:v>
                </c:pt>
                <c:pt idx="774">
                  <c:v>-11.250027219943613</c:v>
                </c:pt>
                <c:pt idx="775">
                  <c:v>-11.259791406410855</c:v>
                </c:pt>
                <c:pt idx="776">
                  <c:v>-11.269555592368365</c:v>
                </c:pt>
                <c:pt idx="777">
                  <c:v>-11.279319777816056</c:v>
                </c:pt>
                <c:pt idx="778">
                  <c:v>-11.289083962753844</c:v>
                </c:pt>
                <c:pt idx="779">
                  <c:v>-11.298848147181644</c:v>
                </c:pt>
                <c:pt idx="780">
                  <c:v>-11.308612331099372</c:v>
                </c:pt>
                <c:pt idx="781">
                  <c:v>-11.318376514506943</c:v>
                </c:pt>
                <c:pt idx="782">
                  <c:v>-11.328140697404271</c:v>
                </c:pt>
                <c:pt idx="783">
                  <c:v>-11.337904879791271</c:v>
                </c:pt>
                <c:pt idx="784">
                  <c:v>-11.34766906166786</c:v>
                </c:pt>
                <c:pt idx="785">
                  <c:v>-11.357433243033952</c:v>
                </c:pt>
                <c:pt idx="786">
                  <c:v>-11.367197423889463</c:v>
                </c:pt>
                <c:pt idx="787">
                  <c:v>-11.376961604234308</c:v>
                </c:pt>
                <c:pt idx="788">
                  <c:v>-11.386725784068403</c:v>
                </c:pt>
                <c:pt idx="789">
                  <c:v>-11.396489963391662</c:v>
                </c:pt>
                <c:pt idx="790">
                  <c:v>-11.406254142204</c:v>
                </c:pt>
                <c:pt idx="791">
                  <c:v>-11.416018320505334</c:v>
                </c:pt>
                <c:pt idx="792">
                  <c:v>-11.425782498295577</c:v>
                </c:pt>
                <c:pt idx="793">
                  <c:v>-11.435546675574646</c:v>
                </c:pt>
                <c:pt idx="794">
                  <c:v>-11.445310852342455</c:v>
                </c:pt>
                <c:pt idx="795">
                  <c:v>-11.45507502859892</c:v>
                </c:pt>
                <c:pt idx="796">
                  <c:v>-11.464839204343956</c:v>
                </c:pt>
                <c:pt idx="797">
                  <c:v>-11.474603379577479</c:v>
                </c:pt>
                <c:pt idx="798">
                  <c:v>-11.484367554299403</c:v>
                </c:pt>
                <c:pt idx="799">
                  <c:v>-11.494131728509645</c:v>
                </c:pt>
                <c:pt idx="800">
                  <c:v>-11.503895902208118</c:v>
                </c:pt>
                <c:pt idx="801">
                  <c:v>-11.513660075394739</c:v>
                </c:pt>
                <c:pt idx="802">
                  <c:v>-11.523424248069421</c:v>
                </c:pt>
                <c:pt idx="803">
                  <c:v>-11.533188420232083</c:v>
                </c:pt>
                <c:pt idx="804">
                  <c:v>-11.542952591882637</c:v>
                </c:pt>
                <c:pt idx="805">
                  <c:v>-11.552716763020999</c:v>
                </c:pt>
                <c:pt idx="806">
                  <c:v>-11.562480933647086</c:v>
                </c:pt>
                <c:pt idx="807">
                  <c:v>-11.57224510376081</c:v>
                </c:pt>
                <c:pt idx="808">
                  <c:v>-11.58200927336209</c:v>
                </c:pt>
                <c:pt idx="809">
                  <c:v>-11.591773442450839</c:v>
                </c:pt>
                <c:pt idx="810">
                  <c:v>-11.601537611026972</c:v>
                </c:pt>
                <c:pt idx="811">
                  <c:v>-11.611301779090406</c:v>
                </c:pt>
                <c:pt idx="812">
                  <c:v>-11.621065946641053</c:v>
                </c:pt>
                <c:pt idx="813">
                  <c:v>-11.630830113678833</c:v>
                </c:pt>
                <c:pt idx="814">
                  <c:v>-11.640594280203658</c:v>
                </c:pt>
                <c:pt idx="815">
                  <c:v>-11.650358446215444</c:v>
                </c:pt>
                <c:pt idx="816">
                  <c:v>-11.660122611714106</c:v>
                </c:pt>
                <c:pt idx="817">
                  <c:v>-11.66988677669956</c:v>
                </c:pt>
                <c:pt idx="818">
                  <c:v>-11.679650941171721</c:v>
                </c:pt>
                <c:pt idx="819">
                  <c:v>-11.689415105130504</c:v>
                </c:pt>
                <c:pt idx="820">
                  <c:v>-11.699179268575824</c:v>
                </c:pt>
                <c:pt idx="821">
                  <c:v>-11.708943431507597</c:v>
                </c:pt>
                <c:pt idx="822">
                  <c:v>-11.718707593925739</c:v>
                </c:pt>
                <c:pt idx="823">
                  <c:v>-11.728471755830164</c:v>
                </c:pt>
                <c:pt idx="824">
                  <c:v>-11.738235917220788</c:v>
                </c:pt>
                <c:pt idx="825">
                  <c:v>-11.748000078097526</c:v>
                </c:pt>
                <c:pt idx="826">
                  <c:v>-11.757764238460293</c:v>
                </c:pt>
                <c:pt idx="827">
                  <c:v>-11.767528398309004</c:v>
                </c:pt>
                <c:pt idx="828">
                  <c:v>-11.777292557643575</c:v>
                </c:pt>
                <c:pt idx="829">
                  <c:v>-11.787056716463921</c:v>
                </c:pt>
                <c:pt idx="830">
                  <c:v>-11.796820874769958</c:v>
                </c:pt>
                <c:pt idx="831">
                  <c:v>-11.806585032561602</c:v>
                </c:pt>
                <c:pt idx="832">
                  <c:v>-11.816349189838766</c:v>
                </c:pt>
                <c:pt idx="833">
                  <c:v>-11.826113346601366</c:v>
                </c:pt>
                <c:pt idx="834">
                  <c:v>-11.835877502849318</c:v>
                </c:pt>
                <c:pt idx="835">
                  <c:v>-11.845641658582537</c:v>
                </c:pt>
                <c:pt idx="836">
                  <c:v>-11.855405813800939</c:v>
                </c:pt>
                <c:pt idx="837">
                  <c:v>-11.865169968504437</c:v>
                </c:pt>
                <c:pt idx="838">
                  <c:v>-11.874934122692949</c:v>
                </c:pt>
                <c:pt idx="839">
                  <c:v>-11.88469827636639</c:v>
                </c:pt>
                <c:pt idx="840">
                  <c:v>-11.894462429524673</c:v>
                </c:pt>
                <c:pt idx="841">
                  <c:v>-11.904226582167714</c:v>
                </c:pt>
                <c:pt idx="842">
                  <c:v>-11.913990734295432</c:v>
                </c:pt>
                <c:pt idx="843">
                  <c:v>-11.923754885907739</c:v>
                </c:pt>
                <c:pt idx="844">
                  <c:v>-11.933519037004551</c:v>
                </c:pt>
                <c:pt idx="845">
                  <c:v>-11.943283187585783</c:v>
                </c:pt>
                <c:pt idx="846">
                  <c:v>-11.95304733765135</c:v>
                </c:pt>
                <c:pt idx="847">
                  <c:v>-11.962811487201169</c:v>
                </c:pt>
                <c:pt idx="848">
                  <c:v>-11.972575636235153</c:v>
                </c:pt>
                <c:pt idx="849">
                  <c:v>-11.982339784753218</c:v>
                </c:pt>
                <c:pt idx="850">
                  <c:v>-11.992103932755281</c:v>
                </c:pt>
                <c:pt idx="851">
                  <c:v>-12.001868080241255</c:v>
                </c:pt>
                <c:pt idx="852">
                  <c:v>-12.011632227211058</c:v>
                </c:pt>
                <c:pt idx="853">
                  <c:v>-12.021396373664603</c:v>
                </c:pt>
                <c:pt idx="854">
                  <c:v>-12.031160519601807</c:v>
                </c:pt>
                <c:pt idx="855">
                  <c:v>-12.040924665022583</c:v>
                </c:pt>
                <c:pt idx="856">
                  <c:v>-12.050688809926848</c:v>
                </c:pt>
                <c:pt idx="857">
                  <c:v>-12.060452954314519</c:v>
                </c:pt>
                <c:pt idx="858">
                  <c:v>-12.070217098185509</c:v>
                </c:pt>
                <c:pt idx="859">
                  <c:v>-12.079981241539734</c:v>
                </c:pt>
                <c:pt idx="860">
                  <c:v>-12.089745384377109</c:v>
                </c:pt>
                <c:pt idx="861">
                  <c:v>-12.099509526697549</c:v>
                </c:pt>
                <c:pt idx="862">
                  <c:v>-12.10927366850097</c:v>
                </c:pt>
                <c:pt idx="863">
                  <c:v>-12.119037809787288</c:v>
                </c:pt>
                <c:pt idx="864">
                  <c:v>-12.128801950556419</c:v>
                </c:pt>
                <c:pt idx="865">
                  <c:v>-12.138566090808276</c:v>
                </c:pt>
                <c:pt idx="866">
                  <c:v>-12.148330230542776</c:v>
                </c:pt>
                <c:pt idx="867">
                  <c:v>-12.158094369759832</c:v>
                </c:pt>
                <c:pt idx="868">
                  <c:v>-12.167858508459362</c:v>
                </c:pt>
                <c:pt idx="869">
                  <c:v>-12.17762264664128</c:v>
                </c:pt>
                <c:pt idx="870">
                  <c:v>-12.187386784305502</c:v>
                </c:pt>
                <c:pt idx="871">
                  <c:v>-12.197150921451945</c:v>
                </c:pt>
                <c:pt idx="872">
                  <c:v>-12.206915058080522</c:v>
                </c:pt>
                <c:pt idx="873">
                  <c:v>-12.216679194191149</c:v>
                </c:pt>
                <c:pt idx="874">
                  <c:v>-12.226443329783741</c:v>
                </c:pt>
                <c:pt idx="875">
                  <c:v>-12.236207464858214</c:v>
                </c:pt>
                <c:pt idx="876">
                  <c:v>-12.245971599414483</c:v>
                </c:pt>
                <c:pt idx="877">
                  <c:v>-12.255735733452465</c:v>
                </c:pt>
                <c:pt idx="878">
                  <c:v>-12.265499866972071</c:v>
                </c:pt>
                <c:pt idx="879">
                  <c:v>-12.275263999973221</c:v>
                </c:pt>
                <c:pt idx="880">
                  <c:v>-12.285028132455828</c:v>
                </c:pt>
                <c:pt idx="881">
                  <c:v>-12.294792264419808</c:v>
                </c:pt>
                <c:pt idx="882">
                  <c:v>-12.304556395865077</c:v>
                </c:pt>
                <c:pt idx="883">
                  <c:v>-12.314320526791549</c:v>
                </c:pt>
                <c:pt idx="884">
                  <c:v>-12.32408465719914</c:v>
                </c:pt>
                <c:pt idx="885">
                  <c:v>-12.333848787087767</c:v>
                </c:pt>
                <c:pt idx="886">
                  <c:v>-12.343612916457344</c:v>
                </c:pt>
                <c:pt idx="887">
                  <c:v>-12.353377045307786</c:v>
                </c:pt>
                <c:pt idx="888">
                  <c:v>-12.363141173639008</c:v>
                </c:pt>
                <c:pt idx="889">
                  <c:v>-12.372905301450926</c:v>
                </c:pt>
                <c:pt idx="890">
                  <c:v>-12.382669428743457</c:v>
                </c:pt>
                <c:pt idx="891">
                  <c:v>-12.392433555516513</c:v>
                </c:pt>
                <c:pt idx="892">
                  <c:v>-12.402197681770014</c:v>
                </c:pt>
                <c:pt idx="893">
                  <c:v>-12.411961807503872</c:v>
                </c:pt>
                <c:pt idx="894">
                  <c:v>-12.421725932718003</c:v>
                </c:pt>
                <c:pt idx="895">
                  <c:v>-12.431490057412322</c:v>
                </c:pt>
                <c:pt idx="896">
                  <c:v>-12.441254181586746</c:v>
                </c:pt>
                <c:pt idx="897">
                  <c:v>-12.45101830524119</c:v>
                </c:pt>
                <c:pt idx="898">
                  <c:v>-12.460782428375568</c:v>
                </c:pt>
                <c:pt idx="899">
                  <c:v>-12.470546550989797</c:v>
                </c:pt>
                <c:pt idx="900">
                  <c:v>-12.480310673083791</c:v>
                </c:pt>
                <c:pt idx="901">
                  <c:v>-12.490074794657465</c:v>
                </c:pt>
                <c:pt idx="902">
                  <c:v>-12.499838915710736</c:v>
                </c:pt>
                <c:pt idx="903">
                  <c:v>-12.509603036243519</c:v>
                </c:pt>
                <c:pt idx="904">
                  <c:v>-12.519367156255729</c:v>
                </c:pt>
                <c:pt idx="905">
                  <c:v>-12.529131275747282</c:v>
                </c:pt>
                <c:pt idx="906">
                  <c:v>-12.538895394718093</c:v>
                </c:pt>
                <c:pt idx="907">
                  <c:v>-12.548659513168078</c:v>
                </c:pt>
                <c:pt idx="908">
                  <c:v>-12.558423631097153</c:v>
                </c:pt>
                <c:pt idx="909">
                  <c:v>-12.568187748505231</c:v>
                </c:pt>
                <c:pt idx="910">
                  <c:v>-12.57795186539223</c:v>
                </c:pt>
                <c:pt idx="911">
                  <c:v>-12.587715981758064</c:v>
                </c:pt>
                <c:pt idx="912">
                  <c:v>-12.597480097602649</c:v>
                </c:pt>
                <c:pt idx="913">
                  <c:v>-12.607244212925899</c:v>
                </c:pt>
                <c:pt idx="914">
                  <c:v>-12.617008327727731</c:v>
                </c:pt>
                <c:pt idx="915">
                  <c:v>-12.626772442008061</c:v>
                </c:pt>
                <c:pt idx="916">
                  <c:v>-12.636536555766803</c:v>
                </c:pt>
                <c:pt idx="917">
                  <c:v>-12.646300669003873</c:v>
                </c:pt>
                <c:pt idx="918">
                  <c:v>-12.656064781719186</c:v>
                </c:pt>
                <c:pt idx="919">
                  <c:v>-12.665828893912659</c:v>
                </c:pt>
                <c:pt idx="920">
                  <c:v>-12.675593005584206</c:v>
                </c:pt>
                <c:pt idx="921">
                  <c:v>-12.685357116733742</c:v>
                </c:pt>
                <c:pt idx="922">
                  <c:v>-12.695121227361184</c:v>
                </c:pt>
                <c:pt idx="923">
                  <c:v>-12.704885337466447</c:v>
                </c:pt>
                <c:pt idx="924">
                  <c:v>-12.714649447049446</c:v>
                </c:pt>
                <c:pt idx="925">
                  <c:v>-12.724413556110097</c:v>
                </c:pt>
                <c:pt idx="926">
                  <c:v>-12.734177664648314</c:v>
                </c:pt>
                <c:pt idx="927">
                  <c:v>-12.743941772664014</c:v>
                </c:pt>
                <c:pt idx="928">
                  <c:v>-12.753705880157112</c:v>
                </c:pt>
                <c:pt idx="929">
                  <c:v>-12.763469987127523</c:v>
                </c:pt>
                <c:pt idx="930">
                  <c:v>-12.773234093575164</c:v>
                </c:pt>
                <c:pt idx="931">
                  <c:v>-12.782998199499948</c:v>
                </c:pt>
                <c:pt idx="932">
                  <c:v>-12.792762304901792</c:v>
                </c:pt>
                <c:pt idx="933">
                  <c:v>-12.802526409780612</c:v>
                </c:pt>
                <c:pt idx="934">
                  <c:v>-12.812290514136322</c:v>
                </c:pt>
                <c:pt idx="935">
                  <c:v>-12.822054617968838</c:v>
                </c:pt>
                <c:pt idx="936">
                  <c:v>-12.831818721278077</c:v>
                </c:pt>
                <c:pt idx="937">
                  <c:v>-12.841582824063954</c:v>
                </c:pt>
                <c:pt idx="938">
                  <c:v>-12.851346926326382</c:v>
                </c:pt>
                <c:pt idx="939">
                  <c:v>-12.861111028065279</c:v>
                </c:pt>
                <c:pt idx="940">
                  <c:v>-12.870875129280559</c:v>
                </c:pt>
                <c:pt idx="941">
                  <c:v>-12.88063922997214</c:v>
                </c:pt>
                <c:pt idx="942">
                  <c:v>-12.890403330139934</c:v>
                </c:pt>
                <c:pt idx="943">
                  <c:v>-12.900167429783858</c:v>
                </c:pt>
                <c:pt idx="944">
                  <c:v>-12.909931528903828</c:v>
                </c:pt>
                <c:pt idx="945">
                  <c:v>-12.919695627499758</c:v>
                </c:pt>
                <c:pt idx="946">
                  <c:v>-12.929459725571565</c:v>
                </c:pt>
                <c:pt idx="947">
                  <c:v>-12.939223823119164</c:v>
                </c:pt>
                <c:pt idx="948">
                  <c:v>-12.948987920142471</c:v>
                </c:pt>
                <c:pt idx="949">
                  <c:v>-12.958752016641402</c:v>
                </c:pt>
                <c:pt idx="950">
                  <c:v>-12.96851611261587</c:v>
                </c:pt>
                <c:pt idx="951">
                  <c:v>-12.978280208065792</c:v>
                </c:pt>
                <c:pt idx="952">
                  <c:v>-12.988044302991083</c:v>
                </c:pt>
                <c:pt idx="953">
                  <c:v>-12.99780839739166</c:v>
                </c:pt>
                <c:pt idx="954">
                  <c:v>-13.007572491267437</c:v>
                </c:pt>
                <c:pt idx="955">
                  <c:v>-13.017336584618331</c:v>
                </c:pt>
                <c:pt idx="956">
                  <c:v>-13.027100677444256</c:v>
                </c:pt>
                <c:pt idx="957">
                  <c:v>-13.036864769745128</c:v>
                </c:pt>
                <c:pt idx="958">
                  <c:v>-13.046628861520862</c:v>
                </c:pt>
                <c:pt idx="959">
                  <c:v>-13.056392952771375</c:v>
                </c:pt>
                <c:pt idx="960">
                  <c:v>-13.066157043496581</c:v>
                </c:pt>
                <c:pt idx="961">
                  <c:v>-13.075921133696397</c:v>
                </c:pt>
                <c:pt idx="962">
                  <c:v>-13.085685223370737</c:v>
                </c:pt>
                <c:pt idx="963">
                  <c:v>-13.095449312519516</c:v>
                </c:pt>
                <c:pt idx="964">
                  <c:v>-13.105213401142652</c:v>
                </c:pt>
                <c:pt idx="965">
                  <c:v>-13.11497748924006</c:v>
                </c:pt>
                <c:pt idx="966">
                  <c:v>-13.124741576811653</c:v>
                </c:pt>
                <c:pt idx="967">
                  <c:v>-13.134505663857349</c:v>
                </c:pt>
                <c:pt idx="968">
                  <c:v>-13.144269750377063</c:v>
                </c:pt>
                <c:pt idx="969">
                  <c:v>-13.15403383637071</c:v>
                </c:pt>
                <c:pt idx="970">
                  <c:v>-13.163797921838206</c:v>
                </c:pt>
                <c:pt idx="971">
                  <c:v>-13.173562006779466</c:v>
                </c:pt>
                <c:pt idx="972">
                  <c:v>-13.183326091194406</c:v>
                </c:pt>
                <c:pt idx="973">
                  <c:v>-13.193090175082942</c:v>
                </c:pt>
                <c:pt idx="974">
                  <c:v>-13.202854258444988</c:v>
                </c:pt>
                <c:pt idx="975">
                  <c:v>-13.212618341280461</c:v>
                </c:pt>
                <c:pt idx="976">
                  <c:v>-13.222382423589275</c:v>
                </c:pt>
                <c:pt idx="977">
                  <c:v>-13.232146505371349</c:v>
                </c:pt>
                <c:pt idx="978">
                  <c:v>-13.241910586626593</c:v>
                </c:pt>
                <c:pt idx="979">
                  <c:v>-13.251674667354928</c:v>
                </c:pt>
                <c:pt idx="980">
                  <c:v>-13.261438747556266</c:v>
                </c:pt>
                <c:pt idx="981">
                  <c:v>-13.271202827230525</c:v>
                </c:pt>
                <c:pt idx="982">
                  <c:v>-13.280966906377618</c:v>
                </c:pt>
                <c:pt idx="983">
                  <c:v>-13.290730984997461</c:v>
                </c:pt>
                <c:pt idx="984">
                  <c:v>-13.300495063089972</c:v>
                </c:pt>
                <c:pt idx="985">
                  <c:v>-13.310259140655065</c:v>
                </c:pt>
                <c:pt idx="986">
                  <c:v>-13.320023217692654</c:v>
                </c:pt>
                <c:pt idx="987">
                  <c:v>-13.329787294202657</c:v>
                </c:pt>
                <c:pt idx="988">
                  <c:v>-13.339551370184989</c:v>
                </c:pt>
                <c:pt idx="989">
                  <c:v>-13.349315445639565</c:v>
                </c:pt>
                <c:pt idx="990">
                  <c:v>-13.359079520566301</c:v>
                </c:pt>
                <c:pt idx="991">
                  <c:v>-13.368843594965112</c:v>
                </c:pt>
                <c:pt idx="992">
                  <c:v>-13.378607668835913</c:v>
                </c:pt>
                <c:pt idx="993">
                  <c:v>-13.388371742178622</c:v>
                </c:pt>
                <c:pt idx="994">
                  <c:v>-13.398135814993152</c:v>
                </c:pt>
                <c:pt idx="995">
                  <c:v>-13.40789988727942</c:v>
                </c:pt>
                <c:pt idx="996">
                  <c:v>-13.417663959037341</c:v>
                </c:pt>
                <c:pt idx="997">
                  <c:v>-13.427428030266832</c:v>
                </c:pt>
                <c:pt idx="998">
                  <c:v>-13.437192100967806</c:v>
                </c:pt>
                <c:pt idx="999">
                  <c:v>-13.446956171140179</c:v>
                </c:pt>
                <c:pt idx="1000">
                  <c:v>-13.456720240783868</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000"/>
</file>

<file path=xl/ctrlProps/ctrlProp12.xml><?xml version="1.0" encoding="utf-8"?>
<formControlPr xmlns="http://schemas.microsoft.com/office/spreadsheetml/2009/9/main" objectType="Spin" dx="15" fmlaLink="$C$12" inc="100" max="30000" noThreeD="1" page="10" val="3000"/>
</file>

<file path=xl/ctrlProps/ctrlProp13.xml><?xml version="1.0" encoding="utf-8"?>
<formControlPr xmlns="http://schemas.microsoft.com/office/spreadsheetml/2009/9/main" objectType="Spin" dx="15" fmlaLink="$C$12" inc="100" max="30000" noThreeD="1" page="10" val="3000"/>
</file>

<file path=xl/ctrlProps/ctrlProp14.xml><?xml version="1.0" encoding="utf-8"?>
<formControlPr xmlns="http://schemas.microsoft.com/office/spreadsheetml/2009/9/main" objectType="Spin" dx="15" fmlaLink="Stabilito!C12" inc="100" max="30000" noThreeD="1" page="10" val="3000"/>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3000"/>
</file>

<file path=xl/ctrlProps/ctrlProp2.xml><?xml version="1.0" encoding="utf-8"?>
<formControlPr xmlns="http://schemas.microsoft.com/office/spreadsheetml/2009/9/main" objectType="Spin" dx="15" fmlaLink="$C$12" inc="100" max="30000" noThreeD="1" page="10" val="3000"/>
</file>

<file path=xl/ctrlProps/ctrlProp20.xml><?xml version="1.0" encoding="utf-8"?>
<formControlPr xmlns="http://schemas.microsoft.com/office/spreadsheetml/2009/9/main" objectType="Spin" dx="15" fmlaLink="Stabilito!C12" inc="100" max="30000" noThreeD="1" page="10" val="3000"/>
</file>

<file path=xl/ctrlProps/ctrlProp3.xml><?xml version="1.0" encoding="utf-8"?>
<formControlPr xmlns="http://schemas.microsoft.com/office/spreadsheetml/2009/9/main" objectType="Spin" dx="15" fmlaLink="$C$13" inc="50" max="30000" noThreeD="1" page="10" val="23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8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60"/>
</file>

<file path=xl/ctrlProps/ctrlProp8.xml><?xml version="1.0" encoding="utf-8"?>
<formControlPr xmlns="http://schemas.microsoft.com/office/spreadsheetml/2009/9/main" objectType="Spin" dx="15" fmlaLink="$C$31" inc="10" max="30000" noThreeD="1" page="10" val="110"/>
</file>

<file path=xl/ctrlProps/ctrlProp9.xml><?xml version="1.0" encoding="utf-8"?>
<formControlPr xmlns="http://schemas.microsoft.com/office/spreadsheetml/2009/9/main" objectType="Spin" dx="15" fmlaLink="$C$32" max="30000" noThreeD="1" page="10" val="4"/>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59650" y="187325"/>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Normal="100" zoomScaleSheetLayoutView="100" workbookViewId="0">
      <selection activeCell="E34" sqref="E34"/>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572</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50</v>
      </c>
      <c r="N6" s="555"/>
      <c r="O6" s="575">
        <v>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0</v>
      </c>
      <c r="P7" s="575"/>
      <c r="Q7" s="29"/>
    </row>
    <row r="8" spans="1:20" ht="12.75" customHeight="1" thickTop="1" x14ac:dyDescent="0.2">
      <c r="A8" s="25"/>
      <c r="B8" s="138" t="str">
        <f>IF(Lang="Français","Nom",IF(Lang="English","Name",""))</f>
        <v>Nom</v>
      </c>
      <c r="C8" s="556" t="s">
        <v>569</v>
      </c>
      <c r="D8" s="556"/>
      <c r="E8" s="90"/>
      <c r="K8" s="33"/>
      <c r="L8" s="139" t="str">
        <f>IF(Lang="Français","Diamètre     'D2'",IF(Lang="English","Diameter 'D2'",""))</f>
        <v>Diamètre     'D2'</v>
      </c>
      <c r="M8" s="554">
        <v>104</v>
      </c>
      <c r="N8" s="555"/>
      <c r="O8" s="575">
        <v>0</v>
      </c>
      <c r="P8" s="575"/>
      <c r="Q8" s="29"/>
    </row>
    <row r="9" spans="1:20" ht="12.75" customHeight="1" x14ac:dyDescent="0.2">
      <c r="A9" s="25"/>
      <c r="B9" s="138" t="s">
        <v>4</v>
      </c>
      <c r="C9" s="557" t="s">
        <v>570</v>
      </c>
      <c r="D9" s="557"/>
      <c r="E9" s="90"/>
      <c r="K9" s="33"/>
      <c r="L9" s="139" t="str">
        <f>IF(Lang="Français","Implantation 'x'",IF(Lang="English","Basement 'x'",""))</f>
        <v>Implantation 'x'</v>
      </c>
      <c r="M9" s="554">
        <v>1</v>
      </c>
      <c r="N9" s="555"/>
      <c r="O9" s="575">
        <v>0</v>
      </c>
      <c r="P9" s="575"/>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63" t="s">
        <v>568</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3000</v>
      </c>
      <c r="D12" s="34" t="s">
        <v>423</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512</v>
      </c>
    </row>
    <row r="13" spans="1:20" ht="12.75" customHeight="1" x14ac:dyDescent="0.2">
      <c r="A13" s="25"/>
      <c r="B13" s="139" t="str">
        <f>IF(Lang="Français","Centre de Masse",IF(Lang="English","Center of Mass",""))</f>
        <v>Centre de Masse</v>
      </c>
      <c r="C13" s="35">
        <v>230</v>
      </c>
      <c r="D13" s="34" t="s">
        <v>423</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1000</v>
      </c>
      <c r="D14" s="555"/>
      <c r="L14" s="108" t="str">
        <f>IF(Lang="Français","Masse fusée",IF(Lang="English","Rocket Mass",""))</f>
        <v>Masse fusée</v>
      </c>
      <c r="M14" s="112">
        <f ca="1">MasseSans+MpropuPlein</f>
        <v>4.6319999999999997</v>
      </c>
      <c r="N14" s="567">
        <f ca="1">MasseSans+MpropuVide</f>
        <v>3.65</v>
      </c>
      <c r="O14" s="568"/>
      <c r="P14" s="109">
        <f>IF(OR(D12="sans propu",D12="without motor"),C12/1000,IF(OR(D12="avec propu vide",D12="with empty motor"),C12/1000-MpropuVide,IF(OR(D12="avec propu plein",D12="with loaded motor"),C12/1000-MpropuPlein,"Erreur")))</f>
        <v>3</v>
      </c>
      <c r="Q14" s="29"/>
      <c r="S14" s="386" t="str">
        <f>IF(Lang="Français","Bas",IF(Lang="English","Base",""))</f>
        <v>Bas</v>
      </c>
      <c r="T14" s="387">
        <f>XpropuRef</f>
        <v>1000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417.440414507772</v>
      </c>
      <c r="N15" s="569">
        <f ca="1">(XcgSans*MasseSans+(XpropuRef-Long_propu+XpropuVide)*MpropuVide)/MasseVide</f>
        <v>322.95890410958901</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230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820</v>
      </c>
    </row>
    <row r="18" spans="1:20" ht="12.75" customHeight="1" thickTop="1" x14ac:dyDescent="0.2">
      <c r="A18" s="25"/>
      <c r="B18" s="139" t="s">
        <v>54</v>
      </c>
      <c r="C18" s="544" t="s">
        <v>552</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180</v>
      </c>
    </row>
    <row r="19" spans="1:20" ht="12.75" customHeight="1" x14ac:dyDescent="0.2">
      <c r="A19" s="25"/>
      <c r="B19" s="139" t="str">
        <f>IF(Lang="Français","Position du bas",IF(Lang="English","Basement",""))</f>
        <v>Position du bas</v>
      </c>
      <c r="C19" s="575">
        <f>Long_tot</f>
        <v>1000</v>
      </c>
      <c r="D19" s="575"/>
      <c r="L19" s="108" t="str">
        <f>IF(Lang="Français","Ailerons",IF(Lang="English","Fins",""))</f>
        <v>Ailerons</v>
      </c>
      <c r="M19" s="547">
        <f>(XCpa*Cnail-0.5*XCpi*Cni)/Cnai</f>
        <v>923.84615384615392</v>
      </c>
      <c r="N19" s="548"/>
      <c r="O19" s="549">
        <f>Cnail-Cni/2</f>
        <v>9.2381937060817005</v>
      </c>
      <c r="P19" s="550"/>
      <c r="Q19" s="29"/>
      <c r="S19" s="386" t="str">
        <f>IF(Lang="Français","Bas","Base")</f>
        <v>Bas</v>
      </c>
      <c r="T19" s="387">
        <f>X_ail</f>
        <v>1000</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923.84615384615381</v>
      </c>
      <c r="N20" s="548"/>
      <c r="O20" s="546">
        <f>4*Q_ail*POWER((E_ail/D_ref),2)*(1+D_ail/(2*E_ail+D_ail))/(1+SQRT(1+POWER(2*f_ail/(m_ail+n_ail),2)))</f>
        <v>9.2381937060817005</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0" ht="12.75" customHeight="1" thickTop="1" x14ac:dyDescent="0.2">
      <c r="A22" s="25"/>
      <c r="B22" s="139" t="str">
        <f>IF(Lang="Français","Forme",IF(Lang="English","Shape",""))</f>
        <v>Forme</v>
      </c>
      <c r="C22" s="577" t="s">
        <v>571</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0" ht="12.75" customHeight="1" x14ac:dyDescent="0.2">
      <c r="A23" s="25"/>
      <c r="B23" s="139" t="str">
        <f>IF(Lang="Français","Hauteur",IF(Lang="English","Heigth",""))</f>
        <v>Hauteur</v>
      </c>
      <c r="C23" s="554">
        <v>1</v>
      </c>
      <c r="D23" s="555"/>
      <c r="L23" s="108" t="s">
        <v>156</v>
      </c>
      <c r="M23" s="547">
        <f>IF(OR(RIGHT(Nb_diam,1)=",",D2j=0),0, X_j+l_j/3*(1+1/(1+D1j/D2j)) )</f>
        <v>26.886524822695041</v>
      </c>
      <c r="N23" s="548"/>
      <c r="O23" s="546">
        <f>IF(OR(RIGHT(Nb_diam,1)=",",D2j=0),0,2*(POWER(D2j/D_ref,2)-POWER(D1j/D_ref,2)))</f>
        <v>0.695266272189349</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0</v>
      </c>
      <c r="N24" s="548"/>
      <c r="O24" s="546">
        <f>IF( OR(RIGHT(Nb_diam,1)=",",D2r=0), 0, 2*(POWER(D2r/D_ref,2)-POWER(D1r/D_ref,2)) )</f>
        <v>0</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45862</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73" t="s">
        <v>424</v>
      </c>
      <c r="D27" s="574"/>
      <c r="E27" s="146">
        <f>m_ail</f>
        <v>180</v>
      </c>
      <c r="F27" s="105" t="s">
        <v>64</v>
      </c>
      <c r="G27" s="104">
        <f>IF(RIGHT(Type_fusee,1)=".",10, IF(OR(LEFT(Type_fusee,1)="R",LEFT(Type_fusee,1)=",",LEFT(Type_fusee,4)="Mini"),10, IF(LEFT(Type_fusee,5)="Micro",10, IF(RIGHT(Type_fusee,1)=" ",1))))</f>
        <v>10</v>
      </c>
      <c r="H27" s="589">
        <f>Long_tot/D_ref</f>
        <v>9.615384615384615</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Fusée trop courte !</v>
      </c>
    </row>
    <row r="28" spans="1:20" ht="12.75" customHeight="1" x14ac:dyDescent="0.2">
      <c r="A28" s="25"/>
      <c r="B28" s="524" t="str">
        <f>IF(Lang="Français"," Emplanture  'm'",IF(Lang="English"," Root edge  'm'",""))</f>
        <v xml:space="preserve"> Emplanture  'm'</v>
      </c>
      <c r="C28" s="177">
        <v>180</v>
      </c>
      <c r="D28" s="177">
        <v>70</v>
      </c>
      <c r="E28" s="146">
        <f>n_ail+(m_ail-n_ail)*(1-E_int/E_ail)</f>
        <v>134.54545454545453</v>
      </c>
      <c r="F28" s="105" t="str">
        <f>IF(Lang="Français","Portance","Lift")</f>
        <v>Portance</v>
      </c>
      <c r="G28" s="104">
        <f>IF(RIGHT(Type_fusee,1)=".",15,IF(OR(LEFT(Type_fusee,1)="R",LEFT(Type_fusee,1)=",",LEFT(Type_fusee,4)="Mini"),15, IF(LEFT(Type_fusee,5)="Micro",15, IF(RIGHT(Type_fusee,1)=" ",15))))</f>
        <v>15</v>
      </c>
      <c r="H28" s="508">
        <f>Cnai+Cnc+Cno+Cnj+Cnr</f>
        <v>11.238193706081701</v>
      </c>
      <c r="I28" s="508">
        <f>Cnail+Cnc+Cno+Cnj+Cnr</f>
        <v>11.238193706081701</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Ailerons trop petits !</v>
      </c>
    </row>
    <row r="29" spans="1:20" ht="12.75" customHeight="1" x14ac:dyDescent="0.2">
      <c r="A29" s="25"/>
      <c r="B29" s="524" t="str">
        <f>IF(Lang="Français"," Saumon       'n'",IF(Lang="English"," Tip edge    'n'",""))</f>
        <v xml:space="preserve"> Saumon       'n'</v>
      </c>
      <c r="C29" s="35">
        <v>80</v>
      </c>
      <c r="D29" s="35">
        <v>10</v>
      </c>
      <c r="E29" s="146">
        <f>p_ail*E_int/E_ail</f>
        <v>72.727272727272734</v>
      </c>
      <c r="F29" s="515" t="str">
        <f>IF(Lang="Français","MargeStat.","StatMargin")</f>
        <v>MargeStat.</v>
      </c>
      <c r="G29" s="510">
        <f>IF(RIGHT(Type_fusee,1)=".",2, IF(OR(LEFT(Type_fusee,1)="R",LEFT(Type_fusee,1)=",",LEFT(Type_fusee,4)="Mini"),1.5, IF(LEFT(Type_fusee,5)="Micro",1, IF(RIGHT(Type_fusee,1)=" ",1))))</f>
        <v>2</v>
      </c>
      <c r="H29" s="97">
        <f ca="1">(XCp-XcgPlein)/D_ref</f>
        <v>3.3051408833886011</v>
      </c>
      <c r="I29" s="98">
        <f ca="1">(XCp0-XcgVide)/D_ref</f>
        <v>4.2136169449095915</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160</v>
      </c>
      <c r="D30" s="35">
        <v>40</v>
      </c>
      <c r="E30" s="146">
        <f>IF(D_can/2+E_can&lt;=D_ail/2,0, IF(D_can/2+E_can&gt;=D_ail/2+E_ail,E_ail,  D_can/2+E_can - D_ail/2  ) )</f>
        <v>50</v>
      </c>
      <c r="F30" s="516" t="str">
        <f>IF(Lang="Français","Couple","Torque")</f>
        <v>Couple</v>
      </c>
      <c r="G30" s="511">
        <f>IF(RIGHT(Type_fusee,1)=".",40, IF(OR(LEFT(Type_fusee,1)="R",LEFT(Type_fusee,1)=",",LEFT(Type_fusee,4)="Mini"),30, IF(LEFT(Type_fusee,5)="Micro",15, IF(RIGHT(Type_fusee,1)=" ",15))))</f>
        <v>40</v>
      </c>
      <c r="H30" s="99">
        <f ca="1">MS_min*Cn</f>
        <v>37.143813473411086</v>
      </c>
      <c r="I30" s="96">
        <f ca="1">MS_max*Cn0</f>
        <v>47.353443430122176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row>
    <row r="31" spans="1:20" ht="12.75" customHeight="1" x14ac:dyDescent="0.2">
      <c r="A31" s="25"/>
      <c r="B31" s="524" t="str">
        <f>IF(Lang="Français"," Envergure     'E'",IF(Lang="English"," Span          'E'",""))</f>
        <v xml:space="preserve"> Envergure     'E'</v>
      </c>
      <c r="C31" s="35">
        <v>110</v>
      </c>
      <c r="D31" s="35">
        <v>50</v>
      </c>
      <c r="E31" s="146">
        <f>ep_ail</f>
        <v>4</v>
      </c>
      <c r="F31" s="106" t="s">
        <v>55</v>
      </c>
      <c r="G31" s="103"/>
      <c r="H31" s="509">
        <f>(Cnai*XCpai+Cnc*XCpc+Cnj*XCpj+Cnr*XCpr+Cno*XCpo)/(Cnai+Cnc+Cnr+Cnj+Cno)</f>
        <v>761.17506638018654</v>
      </c>
      <c r="I31" s="509">
        <f>(Cnail*XCpa+Cnc*XCpc+Cnj*XCpj+Cnr*XCpr+Cno*XCpo)/(Cnail+Cnc+Cnr+Cnj+Cno)</f>
        <v>761.17506638018654</v>
      </c>
      <c r="J31" s="102"/>
      <c r="K31" s="32"/>
      <c r="Q31" s="29"/>
      <c r="R31" s="38"/>
      <c r="S31" s="388"/>
    </row>
    <row r="32" spans="1:20" ht="12.75" customHeight="1" x14ac:dyDescent="0.2">
      <c r="A32" s="25"/>
      <c r="B32" s="525" t="str">
        <f>IF(Lang="Français"," Epaisseur     'ep'",IF(Lang="English"," Thickness  'ep'",""))</f>
        <v xml:space="preserve"> Epaisseur     'ep'</v>
      </c>
      <c r="C32" s="35">
        <v>4</v>
      </c>
      <c r="D32" s="35">
        <v>2</v>
      </c>
      <c r="E32" s="146">
        <f>IF(Q_ail=Q_can,Q_ail,FALSE)</f>
        <v>4</v>
      </c>
      <c r="F32" s="106" t="s">
        <v>66</v>
      </c>
      <c r="G32" s="103"/>
      <c r="H32" s="100">
        <f ca="1">(XCp-XcgPlein)/Long_tot*100</f>
        <v>34.37346518724145</v>
      </c>
      <c r="I32" s="101">
        <f ca="1">(XCp-XcgVide)/Long_tot*100</f>
        <v>43.821616227059749</v>
      </c>
      <c r="J32" s="102"/>
      <c r="K32" s="32"/>
      <c r="Q32" s="29"/>
      <c r="R32" s="38"/>
    </row>
    <row r="33" spans="1:23" ht="12.75" customHeight="1" x14ac:dyDescent="0.2">
      <c r="A33" s="25"/>
      <c r="B33" s="524" t="str">
        <f>IF(Lang="Français"," Nombre            ",IF(Lang="English"," Number of fins",""))</f>
        <v xml:space="preserve"> Nombre            </v>
      </c>
      <c r="C33" s="36">
        <v>4</v>
      </c>
      <c r="D33" s="36">
        <v>4</v>
      </c>
      <c r="E33" s="146">
        <f>X_ail</f>
        <v>1000</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1000</v>
      </c>
      <c r="D34" s="35">
        <v>700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70.710678118654755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155.56349186104046</v>
      </c>
      <c r="D36" s="145">
        <f>SQRT(POWER(p_can+n_can/2-m_can/2,2)+POWER(E_can,2))</f>
        <v>50.990195135927848</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-51</v>
      </c>
      <c r="D127" s="46">
        <f>IF(AND(RIGHT(Nb_diam,1)=".",X_j), D2j/2, D126 )</f>
        <v>52</v>
      </c>
      <c r="E127" s="93">
        <f t="shared" si="0"/>
        <v>-52</v>
      </c>
      <c r="K127" s="46"/>
    </row>
    <row r="128" spans="2:18" x14ac:dyDescent="0.2">
      <c r="B128" s="45" t="s">
        <v>75</v>
      </c>
      <c r="C128" s="46">
        <f>IF(AND(RIGHT(Nb_diam,1)=".",X_r), -X_r, C127 )</f>
        <v>-51</v>
      </c>
      <c r="D128" s="46">
        <f>IF(AND(RIGHT(Nb_diam,1)=".",X_r), D1r/2, D127 )</f>
        <v>52</v>
      </c>
      <c r="E128" s="93">
        <f t="shared" si="0"/>
        <v>-52</v>
      </c>
      <c r="K128" s="46"/>
    </row>
    <row r="129" spans="2:11" x14ac:dyDescent="0.2">
      <c r="B129" s="45" t="s">
        <v>76</v>
      </c>
      <c r="C129" s="46">
        <f>IF(AND(RIGHT(Nb_diam,1)=".",X_r), -X_r-l_r, C128 )</f>
        <v>-51</v>
      </c>
      <c r="D129" s="46">
        <f>IF(AND(RIGHT(Nb_diam,1)=".",X_r), D2r/2, D128 )</f>
        <v>52</v>
      </c>
      <c r="E129" s="93">
        <f t="shared" si="0"/>
        <v>-52</v>
      </c>
      <c r="K129" s="46"/>
    </row>
    <row r="130" spans="2:11" x14ac:dyDescent="0.2">
      <c r="B130" s="45" t="s">
        <v>77</v>
      </c>
      <c r="C130" s="46">
        <f>-Long_tot</f>
        <v>-1000</v>
      </c>
      <c r="D130" s="46">
        <f>D129</f>
        <v>52</v>
      </c>
      <c r="E130" s="93">
        <f t="shared" si="0"/>
        <v>-52</v>
      </c>
      <c r="K130" s="46"/>
    </row>
    <row r="131" spans="2:11" x14ac:dyDescent="0.2">
      <c r="B131" s="45" t="s">
        <v>77</v>
      </c>
      <c r="C131" s="46">
        <f>-Long_tot</f>
        <v>-1000</v>
      </c>
      <c r="D131" s="46">
        <v>0</v>
      </c>
      <c r="E131" s="93">
        <f t="shared" si="0"/>
        <v>0</v>
      </c>
      <c r="K131" s="46"/>
    </row>
    <row r="132" spans="2:11" x14ac:dyDescent="0.2">
      <c r="B132" s="183" t="s">
        <v>78</v>
      </c>
      <c r="C132" s="197">
        <f>-X_ail+m_ail</f>
        <v>-820</v>
      </c>
      <c r="D132" s="197">
        <f>D_ail/2</f>
        <v>52</v>
      </c>
      <c r="E132" s="198">
        <f t="shared" si="0"/>
        <v>-52</v>
      </c>
      <c r="K132" s="46"/>
    </row>
    <row r="133" spans="2:11" x14ac:dyDescent="0.2">
      <c r="B133" s="185" t="s">
        <v>79</v>
      </c>
      <c r="C133" s="46">
        <f>-X_ail+m_ail-p_ail</f>
        <v>-980</v>
      </c>
      <c r="D133" s="46">
        <f>D_ail/2+E_ail</f>
        <v>162</v>
      </c>
      <c r="E133" s="199">
        <f t="shared" si="0"/>
        <v>-162</v>
      </c>
      <c r="K133" s="46"/>
    </row>
    <row r="134" spans="2:11" x14ac:dyDescent="0.2">
      <c r="B134" s="185" t="s">
        <v>80</v>
      </c>
      <c r="C134" s="46">
        <f>-X_ail+m_ail-p_ail-n_ail</f>
        <v>-1060</v>
      </c>
      <c r="D134" s="46">
        <f>D_ail/2+E_ail</f>
        <v>162</v>
      </c>
      <c r="E134" s="199">
        <f t="shared" si="0"/>
        <v>-162</v>
      </c>
      <c r="K134" s="46"/>
    </row>
    <row r="135" spans="2:11" x14ac:dyDescent="0.2">
      <c r="B135" s="185" t="s">
        <v>81</v>
      </c>
      <c r="C135" s="46">
        <f>-X_ail</f>
        <v>-1000</v>
      </c>
      <c r="D135" s="46">
        <f>D_ail/2</f>
        <v>52</v>
      </c>
      <c r="E135" s="199">
        <f t="shared" si="0"/>
        <v>-52</v>
      </c>
      <c r="K135" s="46"/>
    </row>
    <row r="136" spans="2:11" x14ac:dyDescent="0.2">
      <c r="B136" s="187" t="s">
        <v>78</v>
      </c>
      <c r="C136" s="200">
        <f>-X_ail+m_ail</f>
        <v>-820</v>
      </c>
      <c r="D136" s="200">
        <f>D_ail/2</f>
        <v>52</v>
      </c>
      <c r="E136" s="201">
        <f t="shared" si="0"/>
        <v>-52</v>
      </c>
      <c r="K136" s="46"/>
    </row>
    <row r="137" spans="2:11" x14ac:dyDescent="0.2">
      <c r="B137" s="192" t="str">
        <f>IF(E_ail&gt;0,IF(Lang="Français","Envergure","Span"),"")</f>
        <v>Envergure</v>
      </c>
      <c r="C137" s="197">
        <f>MIN(-X_ail,-X_ail+m_ail-p_ail-n_ail)-Long_tot/30</f>
        <v>-1093.3333333333333</v>
      </c>
      <c r="D137" s="207">
        <f>-D_ail/2-E_ail</f>
        <v>-162</v>
      </c>
      <c r="E137" s="93"/>
      <c r="K137" s="46"/>
    </row>
    <row r="138" spans="2:11" x14ac:dyDescent="0.2">
      <c r="B138" s="195" t="s">
        <v>166</v>
      </c>
      <c r="C138" s="46">
        <f>MIN(-X_ail,-X_ail+m_ail-p_ail-n_ail)-Long_tot/30</f>
        <v>-1093.3333333333333</v>
      </c>
      <c r="D138" s="208">
        <f>-D_ail/2-E_ail/2</f>
        <v>-107</v>
      </c>
      <c r="E138" s="93"/>
      <c r="K138" s="46"/>
    </row>
    <row r="139" spans="2:11" x14ac:dyDescent="0.2">
      <c r="B139" s="212" t="s">
        <v>162</v>
      </c>
      <c r="C139" s="200">
        <f>MIN(-X_ail,-X_ail+m_ail-p_ail-n_ail)-Long_tot/30</f>
        <v>-1093.3333333333333</v>
      </c>
      <c r="D139" s="209">
        <f>-D_ail/2</f>
        <v>-52</v>
      </c>
      <c r="E139" s="93"/>
      <c r="K139" s="46"/>
    </row>
    <row r="140" spans="2:11" x14ac:dyDescent="0.2">
      <c r="B140" s="192" t="str">
        <f>IF(Lang="Français","Emplanture","Root edge")</f>
        <v>Emplanture</v>
      </c>
      <c r="C140" s="197">
        <f>-X_ail+m_ail</f>
        <v>-820</v>
      </c>
      <c r="D140" s="207">
        <f>D_ail/2+E_ail+Long_tot/20</f>
        <v>212</v>
      </c>
      <c r="E140" s="93"/>
      <c r="K140" s="46"/>
    </row>
    <row r="141" spans="2:11" x14ac:dyDescent="0.2">
      <c r="B141" s="195" t="s">
        <v>168</v>
      </c>
      <c r="C141" s="46">
        <f>-X_ail+m_ail/2</f>
        <v>-910</v>
      </c>
      <c r="D141" s="208">
        <f>D_ail/2+E_ail+Long_tot/20</f>
        <v>212</v>
      </c>
      <c r="E141" s="93"/>
      <c r="K141" s="46"/>
    </row>
    <row r="142" spans="2:11" x14ac:dyDescent="0.2">
      <c r="B142" s="212" t="s">
        <v>169</v>
      </c>
      <c r="C142" s="200">
        <f>-X_ail</f>
        <v>-1000</v>
      </c>
      <c r="D142" s="209">
        <f>D_ail/2+E_ail+Long_tot/20</f>
        <v>212</v>
      </c>
      <c r="E142" s="93"/>
      <c r="K142" s="46"/>
    </row>
    <row r="143" spans="2:11" x14ac:dyDescent="0.2">
      <c r="B143" s="192" t="str">
        <f>IF(p_ail&lt;&gt;0,IF(Lang="Français","Flèche","Offset"),"")</f>
        <v>Flèche</v>
      </c>
      <c r="C143" s="197">
        <f>-X_ail+m_ail</f>
        <v>-820</v>
      </c>
      <c r="D143" s="207">
        <f>-D_ail/2-E_ail-Long_tot/30</f>
        <v>-195.33333333333334</v>
      </c>
      <c r="E143" s="93"/>
      <c r="K143" s="46"/>
    </row>
    <row r="144" spans="2:11" x14ac:dyDescent="0.2">
      <c r="B144" s="195" t="s">
        <v>165</v>
      </c>
      <c r="C144" s="46">
        <f>-X_ail+m_ail-p_ail/2</f>
        <v>-900</v>
      </c>
      <c r="D144" s="208">
        <f>-D_ail/2-E_ail-Long_tot/30</f>
        <v>-195.33333333333334</v>
      </c>
      <c r="E144" s="93"/>
      <c r="K144" s="46"/>
    </row>
    <row r="145" spans="2:11" x14ac:dyDescent="0.2">
      <c r="B145" s="212" t="s">
        <v>163</v>
      </c>
      <c r="C145" s="200">
        <f>-X_ail+m_ail-p_ail</f>
        <v>-980</v>
      </c>
      <c r="D145" s="209">
        <f>-D_ail/2-E_ail-Long_tot/30</f>
        <v>-195.33333333333334</v>
      </c>
      <c r="E145" s="93"/>
      <c r="K145" s="46"/>
    </row>
    <row r="146" spans="2:11" x14ac:dyDescent="0.2">
      <c r="B146" s="192" t="str">
        <f>IF(n_ail&gt;0,IF(Lang="Français","Saumon","Tip edge"),"")</f>
        <v>Saumon</v>
      </c>
      <c r="C146" s="197">
        <f>-X_ail+m_ail-p_ail</f>
        <v>-980</v>
      </c>
      <c r="D146" s="207">
        <f>-D_ail/2-E_ail-Long_tot/20</f>
        <v>-212</v>
      </c>
      <c r="E146" s="93"/>
      <c r="K146" s="46"/>
    </row>
    <row r="147" spans="2:11" x14ac:dyDescent="0.2">
      <c r="B147" s="195" t="s">
        <v>167</v>
      </c>
      <c r="C147" s="46">
        <f>-X_ail+m_ail-p_ail-n_ail/2</f>
        <v>-1020</v>
      </c>
      <c r="D147" s="208">
        <f>-D_ail/2-E_ail-Long_tot/20</f>
        <v>-212</v>
      </c>
      <c r="E147" s="93"/>
      <c r="K147" s="46"/>
    </row>
    <row r="148" spans="2:11" x14ac:dyDescent="0.2">
      <c r="B148" s="212" t="s">
        <v>164</v>
      </c>
      <c r="C148" s="200">
        <f>-X_ail+m_ail-p_ail-n_ail</f>
        <v>-1060</v>
      </c>
      <c r="D148" s="209">
        <f>-D_ail/2-E_ail-Long_tot/20</f>
        <v>-212</v>
      </c>
      <c r="E148" s="93"/>
      <c r="K148" s="46"/>
    </row>
    <row r="149" spans="2:11" x14ac:dyDescent="0.2">
      <c r="B149" s="183" t="s">
        <v>82</v>
      </c>
      <c r="C149" s="197">
        <f ca="1">-XcgPlein</f>
        <v>-417.440414507772</v>
      </c>
      <c r="D149" s="207">
        <v>0</v>
      </c>
      <c r="E149" s="93"/>
      <c r="K149" s="46"/>
    </row>
    <row r="150" spans="2:11" x14ac:dyDescent="0.2">
      <c r="B150" s="187" t="s">
        <v>83</v>
      </c>
      <c r="C150" s="200">
        <f ca="1">-XcgVide</f>
        <v>-322.95890410958901</v>
      </c>
      <c r="D150" s="209">
        <v>0</v>
      </c>
      <c r="E150" s="93"/>
      <c r="K150" s="46"/>
    </row>
    <row r="151" spans="2:11" x14ac:dyDescent="0.2">
      <c r="B151" s="183" t="s">
        <v>84</v>
      </c>
      <c r="C151" s="197">
        <f>-XCp</f>
        <v>-761.17506638018654</v>
      </c>
      <c r="D151" s="207">
        <v>0</v>
      </c>
      <c r="E151" s="93"/>
      <c r="K151" s="46"/>
    </row>
    <row r="152" spans="2:11" x14ac:dyDescent="0.2">
      <c r="B152" s="187" t="s">
        <v>84</v>
      </c>
      <c r="C152" s="200">
        <f>-XCp</f>
        <v>-761.17506638018654</v>
      </c>
      <c r="D152" s="209">
        <f>Cn*D_ref/CritCnmin</f>
        <v>77.918143028833128</v>
      </c>
      <c r="E152" s="93"/>
      <c r="K152" s="46"/>
    </row>
    <row r="153" spans="2:11" x14ac:dyDescent="0.2">
      <c r="B153" s="185" t="s">
        <v>422</v>
      </c>
      <c r="C153" s="46">
        <f>-XCp0</f>
        <v>-761.17506638018654</v>
      </c>
      <c r="D153" s="208">
        <f>Cn0*D_ref/CritCnmin</f>
        <v>77.918143028833128</v>
      </c>
      <c r="E153" s="93"/>
      <c r="K153" s="46"/>
    </row>
    <row r="154" spans="2:11" x14ac:dyDescent="0.2">
      <c r="B154" s="185" t="s">
        <v>422</v>
      </c>
      <c r="C154" s="46">
        <f>-XCp0</f>
        <v>-761.17506638018654</v>
      </c>
      <c r="D154" s="208">
        <v>0</v>
      </c>
      <c r="E154" s="93"/>
      <c r="K154" s="46"/>
    </row>
    <row r="155" spans="2:11" x14ac:dyDescent="0.2">
      <c r="B155" s="192" t="str">
        <f>IF(n_ail&gt;0,IF(Lang="Français","Marge Statique","Static Margin"),"")</f>
        <v>Marge Statique</v>
      </c>
      <c r="C155" s="197">
        <f ca="1">(-XcgPlein-XcgVide)/2</f>
        <v>-370.19965930868051</v>
      </c>
      <c r="D155" s="207">
        <f>-D_ail/2-E_ail-Long_tot/20</f>
        <v>-212</v>
      </c>
      <c r="E155" s="93"/>
      <c r="K155" s="46"/>
    </row>
    <row r="156" spans="2:11" x14ac:dyDescent="0.2">
      <c r="B156" s="195" t="s">
        <v>170</v>
      </c>
      <c r="C156" s="46">
        <f ca="1">(C155+C157)/2</f>
        <v>-565.68736284443355</v>
      </c>
      <c r="D156" s="208">
        <f>-D_ail/2-E_ail-Long_tot/20</f>
        <v>-212</v>
      </c>
      <c r="E156" s="93"/>
      <c r="K156" s="46"/>
    </row>
    <row r="157" spans="2:11" x14ac:dyDescent="0.2">
      <c r="B157" s="212" t="s">
        <v>171</v>
      </c>
      <c r="C157" s="200">
        <f>-XCp</f>
        <v>-761.17506638018654</v>
      </c>
      <c r="D157" s="209">
        <f>-D_ail/2-E_ail-Long_tot/20</f>
        <v>-212</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-1070.5999999999999</v>
      </c>
      <c r="D168" s="46">
        <f>MAX(E_ail+D_ail/2, Long_tot/3)</f>
        <v>333.33333333333331</v>
      </c>
      <c r="E168" s="93"/>
      <c r="K168" s="46"/>
    </row>
    <row r="169" spans="2:11" x14ac:dyDescent="0.2">
      <c r="B169" s="45" t="s">
        <v>93</v>
      </c>
      <c r="C169" s="46">
        <f>C168</f>
        <v>-1070.5999999999999</v>
      </c>
      <c r="D169" s="46">
        <f>-D168</f>
        <v>-333.33333333333331</v>
      </c>
      <c r="E169" s="93"/>
      <c r="K169" s="46"/>
    </row>
    <row r="170" spans="2:11" x14ac:dyDescent="0.2">
      <c r="B170" s="183" t="s">
        <v>94</v>
      </c>
      <c r="C170" s="197">
        <f ca="1">-XpropuRef+Long_propu</f>
        <v>-512</v>
      </c>
      <c r="D170" s="207">
        <f ca="1">-Diam_propu/2</f>
        <v>-27</v>
      </c>
      <c r="E170" s="93"/>
      <c r="K170" s="46"/>
    </row>
    <row r="171" spans="2:11" x14ac:dyDescent="0.2">
      <c r="B171" s="185" t="s">
        <v>95</v>
      </c>
      <c r="C171" s="46">
        <f ca="1">-XpropuRef+Long_propu</f>
        <v>-512</v>
      </c>
      <c r="D171" s="208">
        <f ca="1">Diam_propu/2</f>
        <v>27</v>
      </c>
      <c r="E171" s="93"/>
      <c r="K171" s="46"/>
    </row>
    <row r="172" spans="2:11" x14ac:dyDescent="0.2">
      <c r="B172" s="185" t="s">
        <v>96</v>
      </c>
      <c r="C172" s="46">
        <f>-XpropuRef</f>
        <v>-1000</v>
      </c>
      <c r="D172" s="208">
        <f ca="1">Diam_propu/2</f>
        <v>27</v>
      </c>
      <c r="E172" s="93"/>
      <c r="K172" s="46"/>
    </row>
    <row r="173" spans="2:11" x14ac:dyDescent="0.2">
      <c r="B173" s="185" t="s">
        <v>97</v>
      </c>
      <c r="C173" s="46">
        <f>-XpropuRef</f>
        <v>-1000</v>
      </c>
      <c r="D173" s="208">
        <f ca="1">-Diam_propu/2</f>
        <v>-27</v>
      </c>
      <c r="E173" s="93"/>
      <c r="K173" s="46"/>
    </row>
    <row r="174" spans="2:11" x14ac:dyDescent="0.2">
      <c r="B174" s="187" t="s">
        <v>98</v>
      </c>
      <c r="C174" s="200">
        <f ca="1">-XpropuRef+Long_propu</f>
        <v>-512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3.3051408833886011</v>
      </c>
      <c r="C190" s="203">
        <f>Cn</f>
        <v>11.238193706081701</v>
      </c>
      <c r="D190" s="185">
        <v>3</v>
      </c>
      <c r="E190" s="205">
        <f t="shared" si="4"/>
        <v>33.333333333333336</v>
      </c>
      <c r="K190" s="45"/>
    </row>
    <row r="191" spans="2:11" x14ac:dyDescent="0.2">
      <c r="B191" s="512">
        <f ca="1">(XCp0-XcgPlein)/D_ref</f>
        <v>3.3051408833886011</v>
      </c>
      <c r="C191" s="513">
        <f>Cn0</f>
        <v>11.238193706081701</v>
      </c>
      <c r="D191" s="185">
        <v>4</v>
      </c>
      <c r="E191" s="205">
        <f t="shared" si="4"/>
        <v>25</v>
      </c>
      <c r="K191" s="45"/>
    </row>
    <row r="192" spans="2:11" x14ac:dyDescent="0.2">
      <c r="B192" s="512">
        <f ca="1">(XCp0-XcgVide)/D_ref</f>
        <v>4.2136169449095915</v>
      </c>
      <c r="C192" s="513">
        <f>Cn0</f>
        <v>11.238193706081701</v>
      </c>
      <c r="D192" s="185">
        <v>6</v>
      </c>
      <c r="E192" s="205">
        <f t="shared" si="4"/>
        <v>16.666666666666668</v>
      </c>
      <c r="K192" s="45"/>
    </row>
    <row r="193" spans="2:11" x14ac:dyDescent="0.2">
      <c r="B193" s="512">
        <f ca="1">(XCp-XcgVide)/D_ref</f>
        <v>4.2136169449095915</v>
      </c>
      <c r="C193" s="513">
        <f>Cn</f>
        <v>11.238193706081701</v>
      </c>
      <c r="D193" s="187">
        <v>7</v>
      </c>
      <c r="E193" s="206">
        <f t="shared" si="4"/>
        <v>14.285714285714286</v>
      </c>
      <c r="K193" s="45"/>
    </row>
    <row r="194" spans="2:11" x14ac:dyDescent="0.2">
      <c r="B194" s="512">
        <f ca="1">MS_min</f>
        <v>3.3051408833886011</v>
      </c>
      <c r="C194" s="514">
        <f>Cn</f>
        <v>11.238193706081701</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B47" sqref="B47"/>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SP02_ALPHA</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FX0</v>
      </c>
      <c r="D10" s="630"/>
      <c r="F10" s="5"/>
      <c r="N10" s="58"/>
    </row>
    <row r="11" spans="1:14" ht="12.75" customHeight="1" x14ac:dyDescent="0.2">
      <c r="A11" s="59"/>
      <c r="B11" s="140" t="str">
        <f>IF(Lang="Français","Masse totale",IF(Lang="English","Total Mass",""))</f>
        <v>Masse totale</v>
      </c>
      <c r="C11" s="607">
        <f ca="1">MassePlein</f>
        <v>4.6319999999999997</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1.02548665353068E-2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45862</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f ca="1">INDEX(vit_xz,MATCH("Sortie de rampe",Event,0))</f>
        <v>45.6272121175069</v>
      </c>
      <c r="L24" s="493"/>
      <c r="M24" s="500"/>
      <c r="N24" s="58"/>
    </row>
    <row r="25" spans="1:18" x14ac:dyDescent="0.2">
      <c r="A25" s="59"/>
      <c r="B25" s="466" t="str">
        <f>IF(Lang="Français","Masse",IF(Lang="English","Mass",""))</f>
        <v>Masse</v>
      </c>
      <c r="C25" s="467">
        <f ca="1">IF(Nb_sat="0 satellite",MasseVide,MasseVide-m_satellite)</f>
        <v>3.65</v>
      </c>
      <c r="D25" s="480">
        <f>IF(RIGHT(Type_fusee,1)=".",1,0.15)</f>
        <v>1</v>
      </c>
      <c r="F25" s="619" t="str">
        <f>IF(Lang="Français","Vit max &amp; Acc max",IF(Lang="English","Max Velocity &amp; Acc",""))</f>
        <v>Vit max &amp; Acc max</v>
      </c>
      <c r="G25" s="599"/>
      <c r="H25" s="115"/>
      <c r="I25" s="115"/>
      <c r="J25" s="115"/>
      <c r="K25" s="158">
        <f ca="1">MAX(vit_xz)</f>
        <v>375.35783204050745</v>
      </c>
      <c r="L25" s="494">
        <f ca="1">MAX(acc_xz)</f>
        <v>284.60296289375583</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3.5</v>
      </c>
      <c r="I26" s="156">
        <f ca="1">IF(T_satellite&lt;&gt;0,INDEX(pos_z,MATCH("Satellite",Event_sat,0)),"")</f>
        <v>852.64131883959169</v>
      </c>
      <c r="J26" s="154">
        <f ca="1">IF(T_satellite&lt;&gt;0,INDEX(pos_x,MATCH("Satellite",Event_sat,0)),"")</f>
        <v>164.45271207259853</v>
      </c>
      <c r="K26" s="159">
        <f ca="1">IF(T_satellite&lt;&gt;0,INDEX(vit_xz,MATCH("Satellite",Event_sat,0)),"")</f>
        <v>210.99368045168549</v>
      </c>
      <c r="L26" s="495"/>
      <c r="M26" s="485">
        <f ca="1">1/2*Rho_moyen*1*V_ouv_sat^2*S_satellite</f>
        <v>2726.7479079210639</v>
      </c>
      <c r="N26" s="58"/>
    </row>
    <row r="27" spans="1:18" x14ac:dyDescent="0.2">
      <c r="A27" s="59"/>
      <c r="B27" s="468" t="str">
        <f>IF(Lang="Français","Ouverture para",IF(Lang="English","Opening time",""))</f>
        <v>Ouverture para</v>
      </c>
      <c r="C27" s="507">
        <v>17.899999999999999</v>
      </c>
      <c r="D27" s="507">
        <v>3.5</v>
      </c>
      <c r="F27" s="619" t="s">
        <v>15</v>
      </c>
      <c r="G27" s="599"/>
      <c r="H27" s="153">
        <f ca="1">INDEX(t,MATCH("Apogée",Event,0))</f>
        <v>14.899999999999965</v>
      </c>
      <c r="I27" s="157">
        <f ca="1">INDEX(pos_z,MATCH("Apogée",Event,0))</f>
        <v>1705.4279046865979</v>
      </c>
      <c r="J27" s="155">
        <f ca="1">INDEX(pos_x,MATCH("Apogée",Event,0))</f>
        <v>442.44757811221422</v>
      </c>
      <c r="K27" s="160">
        <f ca="1">INDEX(vit_xz,MATCH("Apogée",Event,0))</f>
        <v>18.217852218417551</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17.899999999999999</v>
      </c>
      <c r="I28" s="156">
        <f ca="1">INDEX(pos_z,MATCH("Para",Event_para,0))</f>
        <v>1663.4997805476075</v>
      </c>
      <c r="J28" s="486">
        <f ca="1">INDEX(pos_x,MATCH("Para",Event_para,0))</f>
        <v>495.62261800331697</v>
      </c>
      <c r="K28" s="159">
        <f ca="1">INDEX(vit_xz,MATCH("Para",Event_para,0))</f>
        <v>32.856447421597913</v>
      </c>
      <c r="L28" s="495"/>
      <c r="M28" s="485">
        <f ca="1">1/2*Rho_moyen*1*V_ouverture^2*S_para</f>
        <v>317.71717533196687</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38.900000000000283</v>
      </c>
      <c r="I29" s="517" t="s">
        <v>428</v>
      </c>
      <c r="J29" s="487">
        <f ca="1">INDEX(pos_x,MATCH("Impact balistique",Event,0))</f>
        <v>698.25382034761208</v>
      </c>
      <c r="K29" s="501">
        <f ca="1">K47</f>
        <v>97.702596826934837</v>
      </c>
      <c r="L29" s="498"/>
      <c r="M29" s="502">
        <f ca="1">0.5*m_vide*K29^2</f>
        <v>17421.080303776005</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11.030144283137732</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Ouverture parachute fusée tardive.</v>
      </c>
    </row>
    <row r="33" spans="1:16" x14ac:dyDescent="0.2">
      <c r="A33" s="59"/>
      <c r="B33" s="133" t="str">
        <f>IF(Lang="Français","Durée descente",IF(Lang="English","Fall duration",""))</f>
        <v>Durée descente</v>
      </c>
      <c r="C33" s="132">
        <f ca="1">Alt_para/V_para</f>
        <v>150.81396379290098</v>
      </c>
      <c r="D33" s="132">
        <f ca="1">IF(V_satellite&lt;&gt;0,Alt_sat/V_satellite,0)</f>
        <v>67.372849729032396</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Attention, aux efforts sur le parachute lors de l'ouverture !</v>
      </c>
    </row>
    <row r="34" spans="1:16" customFormat="1" x14ac:dyDescent="0.2">
      <c r="A34" s="59"/>
      <c r="B34" s="133" t="str">
        <f>IF(Lang="Français","Durée du vol",IF(Lang="English","Fligth duration",""))</f>
        <v>Durée du vol</v>
      </c>
      <c r="C34" s="132">
        <f ca="1">T_para+Dt_para</f>
        <v>168.71396379290098</v>
      </c>
      <c r="D34" s="132">
        <f ca="1">T_satellite+Dt_satellite</f>
        <v>70.872849729032396</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754.06981896450486</v>
      </c>
      <c r="D35" s="151">
        <f ca="1">IF(V_satellite&lt;&gt;0,Alt_sat*V_vent_sat/V_satellite,0)</f>
        <v>336.86424864516198</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0.18000000000000002</v>
      </c>
      <c r="I43" s="115">
        <f ca="1">INDEX(pos_z,MATCH("Sortie de rampe",Event,0))</f>
        <v>3.7783807195555248</v>
      </c>
      <c r="J43" s="115">
        <f ca="1">INDEX(pos_x,MATCH("Sortie de rampe",Event,0))</f>
        <v>0.66619648939843057</v>
      </c>
      <c r="K43" s="116">
        <f ca="1">INDEX(vit_xz,MATCH("Sortie de rampe",Event,0))</f>
        <v>45.6272121175069</v>
      </c>
      <c r="L43" s="116">
        <f ca="1">INDEX(acc_xz,MATCH("Sortie de rampe",Event,0))</f>
        <v>276.8370218643264</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375.35783204050745</v>
      </c>
      <c r="L44" s="118">
        <f ca="1">MAX(acc_xz)</f>
        <v>284.60296289375583</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366.97757359318848</v>
      </c>
      <c r="J45" s="119">
        <f ca="1">INDEX(pos_x,MATCH("Fin de propulsion",Event,0))</f>
        <v>68.876334281040059</v>
      </c>
      <c r="K45" s="119">
        <f ca="1">INDEX(vit_xz,MATCH("Fin de propulsion",Event,0))</f>
        <v>368.41153874318161</v>
      </c>
      <c r="L45" s="116">
        <f ca="1">INDEX(acc_xz,MATCH("Fin de propulsion",Event,0))</f>
        <v>145.85733833578161</v>
      </c>
      <c r="M45" s="116">
        <f ca="1">INDEX(BetaD,MATCH("Fin de propulsion",Event,0))</f>
        <v>79.162332606607308</v>
      </c>
    </row>
    <row r="46" spans="1:16" x14ac:dyDescent="0.2">
      <c r="A46" s="161"/>
      <c r="B46" s="168">
        <v>310</v>
      </c>
      <c r="D46" s="162"/>
      <c r="F46" s="599" t="s">
        <v>15</v>
      </c>
      <c r="G46" s="599"/>
      <c r="H46" s="118">
        <f ca="1">INDEX(t,MATCH("Apogée",Event,0))</f>
        <v>14.899999999999965</v>
      </c>
      <c r="I46" s="117">
        <f ca="1">INDEX(pos_z,MATCH("Apogée",Event,0))</f>
        <v>1705.4279046865979</v>
      </c>
      <c r="J46" s="120">
        <f ca="1">INDEX(pos_x,MATCH("Apogée",Event,0))</f>
        <v>442.44757811221422</v>
      </c>
      <c r="K46" s="120">
        <f ca="1">INDEX(vit_xz,MATCH("Apogée",Event,0))</f>
        <v>18.217852218417551</v>
      </c>
      <c r="L46" s="116">
        <f ca="1">INDEX(acc_xz,MATCH("Apogée",Event,0))</f>
        <v>9.8375022534967282</v>
      </c>
      <c r="M46" s="121">
        <f ca="1">INDEX(BetaD,MATCH("Apogée",Event,0))</f>
        <v>1.4918895016156284</v>
      </c>
    </row>
    <row r="47" spans="1:16" x14ac:dyDescent="0.2">
      <c r="A47" s="161"/>
      <c r="B47" s="169" t="s">
        <v>9</v>
      </c>
      <c r="D47" s="162"/>
      <c r="F47" s="602" t="str">
        <f>IF(Lang="Français","Impact balistique",IF(Lang="English","Balistic Impact",""))</f>
        <v>Impact balistique</v>
      </c>
      <c r="G47" s="602"/>
      <c r="H47" s="116">
        <f ca="1">INDEX(t,MATCH("Impact balistique",Event,0))</f>
        <v>38.900000000000283</v>
      </c>
      <c r="I47" s="148" t="s">
        <v>16</v>
      </c>
      <c r="J47" s="117">
        <f ca="1">INDEX(pos_x,MATCH("Impact balistique",Event,0))</f>
        <v>698.25382034761208</v>
      </c>
      <c r="K47" s="119">
        <f ca="1">INDEX(vit_xz,MATCH("Impact balistique",Event,0))</f>
        <v>97.702596826934837</v>
      </c>
      <c r="L47" s="116">
        <f ca="1">INDEX(acc_xz,MATCH("Impact balistique",Event,0))</f>
        <v>0.35037343559483447</v>
      </c>
      <c r="M47" s="116">
        <f ca="1">INDEX(BetaD,MATCH("Impact balistique",Event,0))</f>
        <v>-87.996895746665061</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17.899999999999999</v>
      </c>
      <c r="I48" s="123">
        <f ca="1">INDEX(pos_z,MATCH("Para",Event_para,0))</f>
        <v>1663.4997805476075</v>
      </c>
      <c r="J48" s="123">
        <f ca="1">INDEX(pos_x,MATCH("Para",Event_para,0))</f>
        <v>495.62261800331697</v>
      </c>
      <c r="K48" s="123">
        <f ca="1">INDEX(vit_xz,MATCH("Para",Event_para,0))</f>
        <v>32.856447421597913</v>
      </c>
      <c r="L48" s="122">
        <f ca="1">INDEX(acc_xz,MATCH("Para",Event_para,0))</f>
        <v>9.0615810028610468</v>
      </c>
      <c r="M48" s="124">
        <f ca="1">INDEX(BetaD,MATCH("Para",Event_para,0))</f>
        <v>-58.572925289929174</v>
      </c>
    </row>
    <row r="49" spans="1:13" x14ac:dyDescent="0.2">
      <c r="A49" s="161"/>
      <c r="D49" s="162"/>
      <c r="F49" s="603" t="str">
        <f>IF(Lang="Français","Impact fusée sous para.",IF(Lang="English","Impact of rocket with para. ",""))</f>
        <v>Impact fusée sous para.</v>
      </c>
      <c r="G49" s="603"/>
      <c r="H49" s="125">
        <f ca="1">T_para+Dt_para</f>
        <v>168.71396379290098</v>
      </c>
      <c r="I49" s="127" t="s">
        <v>16</v>
      </c>
      <c r="J49" s="126" t="str">
        <f ca="1">CONCATENATE(TEXT(X_para-Dx_para,"0")," | ",TEXT(X_para+Dx_para,"0"))</f>
        <v>-258 | 1250</v>
      </c>
      <c r="K49" s="126">
        <f ca="1">V_para</f>
        <v>11.030144283137732</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3.5</v>
      </c>
      <c r="I50" s="123">
        <f ca="1">IF(T_satellite&lt;&gt;0,INDEX(pos_z,MATCH("Satellite",Event_sat,0)),"")</f>
        <v>852.64131883959169</v>
      </c>
      <c r="J50" s="129">
        <f ca="1">IF(T_satellite&lt;&gt;0,INDEX(pos_x,MATCH("Satellite",Event_sat,0)),"")</f>
        <v>164.45271207259853</v>
      </c>
      <c r="K50" s="123">
        <f ca="1">IF(T_satellite&lt;&gt;0,INDEX(vit_xz,MATCH("Satellite",Event_sat,0)),"")</f>
        <v>210.99368045168549</v>
      </c>
      <c r="L50" s="122">
        <f ca="1">IF(T_satellite&lt;&gt;0,INDEX(acc_xz,MATCH("Satellite",Event_sat,0)),"")</f>
        <v>54.140109869634593</v>
      </c>
      <c r="M50" s="124">
        <f ca="1">IF(T_satellite&lt;&gt;0,INDEX(BetaD,MATCH("Satellite",Event_sat,0)),"")</f>
        <v>78.428927054458029</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70.872849729032396</v>
      </c>
      <c r="I51" s="130" t="str">
        <f>IF(T_satellite&lt;&gt;0,"~0","")</f>
        <v>~0</v>
      </c>
      <c r="J51" s="130" t="str">
        <f ca="1">IF(T_satellite&lt;&gt;0,CONCATENATE(TEXT(X_satellite-Dx_sat,"0")," | ",TEXT(X_satellite+Dx_sat,"0")),"")</f>
        <v>-172 | 501</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17.899999999999999</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1705.4279046865979</v>
      </c>
      <c r="C121" s="216">
        <f ca="1">MAX(Altitude_culmi,Portee_balistique)</f>
        <v>1705.4279046865979</v>
      </c>
    </row>
    <row r="123" spans="2:3" x14ac:dyDescent="0.2">
      <c r="B123" s="210" t="s">
        <v>49</v>
      </c>
      <c r="C123" s="211" t="s">
        <v>45</v>
      </c>
    </row>
    <row r="124" spans="2:3" x14ac:dyDescent="0.2">
      <c r="B124" s="217">
        <f ca="1">X_para</f>
        <v>495.62261800331697</v>
      </c>
      <c r="C124" s="214">
        <f ca="1">Alt_para</f>
        <v>1663.4997805476075</v>
      </c>
    </row>
    <row r="125" spans="2:3" x14ac:dyDescent="0.2">
      <c r="B125" s="217">
        <f ca="1">X_para</f>
        <v>495.62261800331697</v>
      </c>
      <c r="C125" s="214">
        <f ca="1">Alt_para/2</f>
        <v>831.74989027380377</v>
      </c>
    </row>
    <row r="126" spans="2:3" x14ac:dyDescent="0.2">
      <c r="B126" s="217">
        <f ca="1">X_para</f>
        <v>495.62261800331697</v>
      </c>
      <c r="C126" s="214">
        <v>0</v>
      </c>
    </row>
    <row r="127" spans="2:3" x14ac:dyDescent="0.2">
      <c r="B127" s="217">
        <f ca="1">X_para+Alt_para/40</f>
        <v>537.21011251700713</v>
      </c>
      <c r="C127" s="214">
        <f ca="1">Alt_para/20</f>
        <v>83.174989027380377</v>
      </c>
    </row>
    <row r="128" spans="2:3" x14ac:dyDescent="0.2">
      <c r="B128" s="217">
        <f ca="1">X_para</f>
        <v>495.62261800331697</v>
      </c>
      <c r="C128" s="214">
        <v>0</v>
      </c>
    </row>
    <row r="129" spans="2:6" x14ac:dyDescent="0.2">
      <c r="B129" s="217">
        <f ca="1">X_para-Alt_para/40</f>
        <v>454.03512348962681</v>
      </c>
      <c r="C129" s="214">
        <f ca="1">Alt_para/20</f>
        <v>83.174989027380377</v>
      </c>
    </row>
    <row r="130" spans="2:6" x14ac:dyDescent="0.2">
      <c r="B130" s="218">
        <f ca="1">X_para</f>
        <v>495.62261800331697</v>
      </c>
      <c r="C130" s="219">
        <v>0</v>
      </c>
    </row>
    <row r="131" spans="2:6" x14ac:dyDescent="0.2">
      <c r="B131" s="210" t="s">
        <v>48</v>
      </c>
      <c r="C131" s="211" t="s">
        <v>45</v>
      </c>
    </row>
    <row r="132" spans="2:6" x14ac:dyDescent="0.2">
      <c r="B132" s="213">
        <f>T_para</f>
        <v>17.899999999999999</v>
      </c>
      <c r="C132" s="214">
        <f ca="1">Alt_para</f>
        <v>1663.4997805476075</v>
      </c>
    </row>
    <row r="133" spans="2:6" x14ac:dyDescent="0.2">
      <c r="B133" s="213">
        <f ca="1">(B132+B134)/2</f>
        <v>93.306981896450495</v>
      </c>
      <c r="C133" s="214">
        <f ca="1">(C132+C134)/2</f>
        <v>831.74989027380377</v>
      </c>
      <c r="E133" s="232">
        <v>1</v>
      </c>
      <c r="F133" s="233" t="s">
        <v>175</v>
      </c>
    </row>
    <row r="134" spans="2:6" x14ac:dyDescent="0.2">
      <c r="B134" s="213">
        <f ca="1">H49</f>
        <v>168.71396379290098</v>
      </c>
      <c r="C134" s="214">
        <f>0</f>
        <v>0</v>
      </c>
      <c r="E134" s="161">
        <v>1</v>
      </c>
      <c r="F134" s="234" t="s">
        <v>176</v>
      </c>
    </row>
    <row r="135" spans="2:6" x14ac:dyDescent="0.2">
      <c r="B135" s="213">
        <f ca="1">H49+E133*sS/2*zZ_fus-E134*sS*tT_fus</f>
        <v>167.18168007574212</v>
      </c>
      <c r="C135" s="214">
        <f ca="1">Alt_para-V_para*(H49-T_para)+E133*sS*Altitude_culmi/H49*zZ_fus+E134*sS/2*Altitude_culmi/H49*tT_fus</f>
        <v>56.896552456628243</v>
      </c>
      <c r="E135" s="161"/>
      <c r="F135" s="241" t="s">
        <v>177</v>
      </c>
    </row>
    <row r="136" spans="2:6" x14ac:dyDescent="0.2">
      <c r="B136" s="213">
        <f ca="1">H49</f>
        <v>168.71396379290098</v>
      </c>
      <c r="C136" s="214">
        <f ca="1">Alt_para-V_para*(H49-T_para)</f>
        <v>0</v>
      </c>
      <c r="E136" s="235" t="s">
        <v>172</v>
      </c>
      <c r="F136" s="236">
        <f ca="1">T_balistique/10</f>
        <v>3.8900000000000281</v>
      </c>
    </row>
    <row r="137" spans="2:6" x14ac:dyDescent="0.2">
      <c r="B137" s="213">
        <f ca="1">H49-E133*sS/2*zZ_fus-E134*sS*tT_fus</f>
        <v>163.29168007574208</v>
      </c>
      <c r="C137" s="214">
        <f ca="1">Alt_para-V_para*(H49-T_para)+E133*sS*Altitude_culmi/H49*zZ_fus-E134*sS/2*Altitude_culmi/H49*tT_fus</f>
        <v>21.746784468042591</v>
      </c>
      <c r="E137" s="235" t="s">
        <v>173</v>
      </c>
      <c r="F137" s="236">
        <f ca="1">(H49-T_para)/H49</f>
        <v>0.89390326919251017</v>
      </c>
    </row>
    <row r="138" spans="2:6" x14ac:dyDescent="0.2">
      <c r="B138" s="215">
        <f ca="1">H49</f>
        <v>168.71396379290098</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0.9100257069408747</v>
      </c>
    </row>
    <row r="155" spans="2:6" x14ac:dyDescent="0.2">
      <c r="B155" s="215" t="b">
        <f>IF(Nb_sat="1 satellite",H51)</f>
        <v>0</v>
      </c>
      <c r="C155" s="216" t="b">
        <f>IF(Nb_sat="1 satellite",0)</f>
        <v>0</v>
      </c>
      <c r="E155" s="237" t="s">
        <v>174</v>
      </c>
      <c r="F155" s="238">
        <f ca="1">V_satellite*(T_balistique-T_satellite)/Alt_sat</f>
        <v>0.52543420891911108</v>
      </c>
    </row>
    <row r="157" spans="2:6" x14ac:dyDescent="0.2">
      <c r="B157" s="210" t="s">
        <v>2</v>
      </c>
      <c r="C157" s="228" t="s">
        <v>29</v>
      </c>
      <c r="D157" s="211" t="s">
        <v>3</v>
      </c>
    </row>
    <row r="158" spans="2:6" x14ac:dyDescent="0.2">
      <c r="B158" s="231">
        <f>T_para/4</f>
        <v>4.4749999999999996</v>
      </c>
      <c r="C158" s="82">
        <f ca="1">Alt_para/2</f>
        <v>831.74989027380377</v>
      </c>
      <c r="D158" s="214">
        <f ca="1">X_para/4</f>
        <v>123.90565450082924</v>
      </c>
    </row>
    <row r="159" spans="2:6" x14ac:dyDescent="0.2">
      <c r="B159" s="229">
        <f ca="1">Temps_culmi + (T_balistique-Temps_culmi)/2</f>
        <v>26.900000000000126</v>
      </c>
      <c r="C159" s="230">
        <f ca="1">Altitude_culmi/2</f>
        <v>852.71395234329896</v>
      </c>
      <c r="D159" s="216">
        <f ca="1">X_culmi+(Portee_balistique-X_culmi)*2/3</f>
        <v>612.98507293581281</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442.44757811221422</v>
      </c>
      <c r="E162" s="422"/>
      <c r="F162" s="423" t="s">
        <v>305</v>
      </c>
    </row>
    <row r="163" spans="2:6" x14ac:dyDescent="0.2">
      <c r="B163" s="231" t="e">
        <f ca="1">IF(AND(Altitude_culmi&gt;80, Altitude_culmi&lt;=350), 49, NA())</f>
        <v>#N/A</v>
      </c>
      <c r="C163" s="5">
        <v>23</v>
      </c>
      <c r="D163" s="82">
        <f t="shared" ca="1" si="0"/>
        <v>465.44757811221422</v>
      </c>
      <c r="E163" s="82"/>
      <c r="F163" s="214">
        <f t="shared" ref="F163:F178" ca="1" si="1">X_culmi-C162</f>
        <v>442.44757811221422</v>
      </c>
    </row>
    <row r="164" spans="2:6" x14ac:dyDescent="0.2">
      <c r="B164" s="231" t="e">
        <f ca="1">IF(AND(Altitude_culmi&gt;80, Altitude_culmi&lt;=350), 43, NA())</f>
        <v>#N/A</v>
      </c>
      <c r="C164" s="5">
        <v>23</v>
      </c>
      <c r="D164" s="82">
        <f t="shared" ca="1" si="0"/>
        <v>465.44757811221422</v>
      </c>
      <c r="E164" s="82"/>
      <c r="F164" s="214">
        <f t="shared" ca="1" si="1"/>
        <v>419.44757811221422</v>
      </c>
    </row>
    <row r="165" spans="2:6" x14ac:dyDescent="0.2">
      <c r="B165" s="231" t="e">
        <f ca="1">IF(AND(Altitude_culmi&gt;80, Altitude_culmi&lt;=350), 43, NA())</f>
        <v>#N/A</v>
      </c>
      <c r="C165" s="5">
        <v>0</v>
      </c>
      <c r="D165" s="82">
        <f t="shared" ca="1" si="0"/>
        <v>442.44757811221422</v>
      </c>
      <c r="E165" s="82"/>
      <c r="F165" s="214">
        <f t="shared" ca="1" si="1"/>
        <v>419.44757811221422</v>
      </c>
    </row>
    <row r="166" spans="2:6" x14ac:dyDescent="0.2">
      <c r="B166" s="231" t="e">
        <f ca="1">IF(AND(Altitude_culmi&gt;80, Altitude_culmi&lt;=350), 43, NA())</f>
        <v>#N/A</v>
      </c>
      <c r="C166" s="5">
        <v>23</v>
      </c>
      <c r="D166" s="82">
        <f t="shared" ca="1" si="0"/>
        <v>465.44757811221422</v>
      </c>
      <c r="E166" s="82"/>
      <c r="F166" s="214">
        <f t="shared" ca="1" si="1"/>
        <v>442.44757811221422</v>
      </c>
    </row>
    <row r="167" spans="2:6" x14ac:dyDescent="0.2">
      <c r="B167" s="231" t="e">
        <f ca="1">IF(AND(Altitude_culmi&gt;80, Altitude_culmi&lt;=350), 0.5, NA())</f>
        <v>#N/A</v>
      </c>
      <c r="C167" s="5">
        <v>23</v>
      </c>
      <c r="D167" s="82">
        <f t="shared" ca="1" si="0"/>
        <v>465.44757811221422</v>
      </c>
      <c r="E167" s="82"/>
      <c r="F167" s="214">
        <f t="shared" ca="1" si="1"/>
        <v>419.44757811221422</v>
      </c>
    </row>
    <row r="168" spans="2:6" x14ac:dyDescent="0.2">
      <c r="B168" s="231" t="e">
        <f ca="1">IF(AND(Altitude_culmi&gt;80, Altitude_culmi&lt;=350), 0.5, NA())</f>
        <v>#N/A</v>
      </c>
      <c r="C168" s="5">
        <v>8</v>
      </c>
      <c r="D168" s="82">
        <f t="shared" ca="1" si="0"/>
        <v>450.44757811221422</v>
      </c>
      <c r="E168" s="82"/>
      <c r="F168" s="214">
        <f t="shared" ca="1" si="1"/>
        <v>419.44757811221422</v>
      </c>
    </row>
    <row r="169" spans="2:6" x14ac:dyDescent="0.2">
      <c r="B169" s="231" t="e">
        <f ca="1">IF(AND(Altitude_culmi&gt;80, Altitude_culmi&lt;=350), 27, NA())</f>
        <v>#N/A</v>
      </c>
      <c r="C169" s="5">
        <v>8</v>
      </c>
      <c r="D169" s="82">
        <f t="shared" ca="1" si="0"/>
        <v>450.44757811221422</v>
      </c>
      <c r="E169" s="82"/>
      <c r="F169" s="214">
        <f t="shared" ca="1" si="1"/>
        <v>434.44757811221422</v>
      </c>
    </row>
    <row r="170" spans="2:6" x14ac:dyDescent="0.2">
      <c r="B170" s="231" t="e">
        <f ca="1">IF(AND(Altitude_culmi&gt;80, Altitude_culmi&lt;=350), 27, NA())</f>
        <v>#N/A</v>
      </c>
      <c r="C170" s="5">
        <v>23</v>
      </c>
      <c r="D170" s="82">
        <f t="shared" ca="1" si="0"/>
        <v>465.44757811221422</v>
      </c>
      <c r="E170" s="82"/>
      <c r="F170" s="214">
        <f t="shared" ca="1" si="1"/>
        <v>434.44757811221422</v>
      </c>
    </row>
    <row r="171" spans="2:6" x14ac:dyDescent="0.2">
      <c r="B171" s="231" t="e">
        <f ca="1">IF(AND(Altitude_culmi&gt;80, Altitude_culmi&lt;=350), 27, NA())</f>
        <v>#N/A</v>
      </c>
      <c r="C171" s="5">
        <v>8</v>
      </c>
      <c r="D171" s="82">
        <f t="shared" ca="1" si="0"/>
        <v>450.44757811221422</v>
      </c>
      <c r="E171" s="82"/>
      <c r="F171" s="214">
        <f t="shared" ca="1" si="1"/>
        <v>419.44757811221422</v>
      </c>
    </row>
    <row r="172" spans="2:6" x14ac:dyDescent="0.2">
      <c r="B172" s="231" t="e">
        <f ca="1">IF(AND(Altitude_culmi&gt;80, Altitude_culmi&lt;=350), 29, NA())</f>
        <v>#N/A</v>
      </c>
      <c r="C172" s="5">
        <v>7.6</v>
      </c>
      <c r="D172" s="82">
        <f t="shared" ca="1" si="0"/>
        <v>450.04757811221424</v>
      </c>
      <c r="E172" s="82"/>
      <c r="F172" s="214">
        <f t="shared" ca="1" si="1"/>
        <v>434.44757811221422</v>
      </c>
    </row>
    <row r="173" spans="2:6" x14ac:dyDescent="0.2">
      <c r="B173" s="231" t="e">
        <f ca="1">IF(AND(Altitude_culmi&gt;80, Altitude_culmi&lt;=350), 31, NA())</f>
        <v>#N/A</v>
      </c>
      <c r="C173" s="5">
        <v>6.8</v>
      </c>
      <c r="D173" s="82">
        <f t="shared" ca="1" si="0"/>
        <v>449.24757811221423</v>
      </c>
      <c r="E173" s="82"/>
      <c r="F173" s="214">
        <f t="shared" ca="1" si="1"/>
        <v>434.84757811221419</v>
      </c>
    </row>
    <row r="174" spans="2:6" x14ac:dyDescent="0.2">
      <c r="B174" s="231" t="e">
        <f ca="1">IF(AND(Altitude_culmi&gt;80, Altitude_culmi&lt;=350), 32, NA())</f>
        <v>#N/A</v>
      </c>
      <c r="C174" s="5">
        <v>6</v>
      </c>
      <c r="D174" s="82">
        <f t="shared" ca="1" si="0"/>
        <v>448.44757811221422</v>
      </c>
      <c r="E174" s="82"/>
      <c r="F174" s="214">
        <f t="shared" ca="1" si="1"/>
        <v>435.64757811221421</v>
      </c>
    </row>
    <row r="175" spans="2:6" x14ac:dyDescent="0.2">
      <c r="B175" s="231" t="e">
        <f ca="1">IF(AND(Altitude_culmi&gt;80, Altitude_culmi&lt;=350), 33, NA())</f>
        <v>#N/A</v>
      </c>
      <c r="C175" s="5">
        <v>5</v>
      </c>
      <c r="D175" s="82">
        <f t="shared" ca="1" si="0"/>
        <v>447.44757811221422</v>
      </c>
      <c r="E175" s="82"/>
      <c r="F175" s="214">
        <f t="shared" ca="1" si="1"/>
        <v>436.44757811221422</v>
      </c>
    </row>
    <row r="176" spans="2:6" x14ac:dyDescent="0.2">
      <c r="B176" s="231" t="e">
        <f ca="1">IF(AND(Altitude_culmi&gt;80, Altitude_culmi&lt;=350), 34, NA())</f>
        <v>#N/A</v>
      </c>
      <c r="C176" s="5">
        <v>3.8</v>
      </c>
      <c r="D176" s="82">
        <f t="shared" ca="1" si="0"/>
        <v>446.24757811221423</v>
      </c>
      <c r="E176" s="82"/>
      <c r="F176" s="214">
        <f t="shared" ca="1" si="1"/>
        <v>437.44757811221422</v>
      </c>
    </row>
    <row r="177" spans="2:6" x14ac:dyDescent="0.2">
      <c r="B177" s="229" t="e">
        <f ca="1">IF(AND(Altitude_culmi&gt;80, Altitude_culmi&lt;=350), 35, NA())</f>
        <v>#N/A</v>
      </c>
      <c r="C177" s="421">
        <v>0</v>
      </c>
      <c r="D177" s="230">
        <f t="shared" ca="1" si="0"/>
        <v>442.44757811221422</v>
      </c>
      <c r="E177" s="82"/>
      <c r="F177" s="214">
        <f t="shared" ca="1" si="1"/>
        <v>438.64757811221421</v>
      </c>
    </row>
    <row r="178" spans="2:6" x14ac:dyDescent="0.2">
      <c r="E178" s="230"/>
      <c r="F178" s="216">
        <f t="shared" ca="1" si="1"/>
        <v>442.44757811221422</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442.44757811221422</v>
      </c>
      <c r="E180" s="228"/>
      <c r="F180" s="211" t="s">
        <v>308</v>
      </c>
    </row>
    <row r="181" spans="2:6" x14ac:dyDescent="0.2">
      <c r="B181" s="231">
        <f ca="1">IF(Altitude_culmi&gt;350, 300, NA())</f>
        <v>300</v>
      </c>
      <c r="C181" s="5">
        <v>0</v>
      </c>
      <c r="D181" s="82">
        <f t="shared" ca="1" si="2"/>
        <v>442.44757811221422</v>
      </c>
      <c r="E181" s="82"/>
      <c r="F181" s="214">
        <f t="shared" ref="F181:F201" ca="1" si="3">X_culmi-C180</f>
        <v>442.44757811221422</v>
      </c>
    </row>
    <row r="182" spans="2:6" x14ac:dyDescent="0.2">
      <c r="B182" s="231">
        <f ca="1">IF(Altitude_culmi&gt;350, 280, NA())</f>
        <v>280</v>
      </c>
      <c r="C182" s="5">
        <v>10</v>
      </c>
      <c r="D182" s="82">
        <f t="shared" ca="1" si="2"/>
        <v>452.44757811221422</v>
      </c>
      <c r="E182" s="82"/>
      <c r="F182" s="214">
        <f t="shared" ca="1" si="3"/>
        <v>442.44757811221422</v>
      </c>
    </row>
    <row r="183" spans="2:6" x14ac:dyDescent="0.2">
      <c r="B183" s="231">
        <f ca="1">IF(Altitude_culmi&gt;350, 280, NA())</f>
        <v>280</v>
      </c>
      <c r="C183" s="5">
        <v>0</v>
      </c>
      <c r="D183" s="82">
        <f t="shared" ca="1" si="2"/>
        <v>442.44757811221422</v>
      </c>
      <c r="E183" s="82"/>
      <c r="F183" s="214">
        <f t="shared" ca="1" si="3"/>
        <v>432.44757811221422</v>
      </c>
    </row>
    <row r="184" spans="2:6" x14ac:dyDescent="0.2">
      <c r="B184" s="231">
        <f ca="1">IF(Altitude_culmi&gt;350, 280, NA())</f>
        <v>280</v>
      </c>
      <c r="C184" s="5">
        <v>10</v>
      </c>
      <c r="D184" s="82">
        <f t="shared" ca="1" si="2"/>
        <v>452.44757811221422</v>
      </c>
      <c r="E184" s="82"/>
      <c r="F184" s="214">
        <f t="shared" ca="1" si="3"/>
        <v>442.44757811221422</v>
      </c>
    </row>
    <row r="185" spans="2:6" x14ac:dyDescent="0.2">
      <c r="B185" s="231">
        <f ca="1">IF(Altitude_culmi&gt;350, 200, NA())</f>
        <v>200</v>
      </c>
      <c r="C185" s="5">
        <v>13</v>
      </c>
      <c r="D185" s="82">
        <f t="shared" ca="1" si="2"/>
        <v>455.44757811221422</v>
      </c>
      <c r="E185" s="82"/>
      <c r="F185" s="214">
        <f t="shared" ca="1" si="3"/>
        <v>432.44757811221422</v>
      </c>
    </row>
    <row r="186" spans="2:6" x14ac:dyDescent="0.2">
      <c r="B186" s="231">
        <f ca="1">IF(Altitude_culmi&gt;350, 160, NA())</f>
        <v>160</v>
      </c>
      <c r="C186" s="5">
        <v>17</v>
      </c>
      <c r="D186" s="82">
        <f t="shared" ca="1" si="2"/>
        <v>459.44757811221422</v>
      </c>
      <c r="E186" s="82"/>
      <c r="F186" s="214">
        <f t="shared" ca="1" si="3"/>
        <v>429.44757811221422</v>
      </c>
    </row>
    <row r="187" spans="2:6" x14ac:dyDescent="0.2">
      <c r="B187" s="231">
        <f ca="1">IF(Altitude_culmi&gt;350, 115, NA())</f>
        <v>115</v>
      </c>
      <c r="C187" s="5">
        <v>20</v>
      </c>
      <c r="D187" s="82">
        <f t="shared" ca="1" si="2"/>
        <v>462.44757811221422</v>
      </c>
      <c r="E187" s="82"/>
      <c r="F187" s="214">
        <f t="shared" ca="1" si="3"/>
        <v>425.44757811221422</v>
      </c>
    </row>
    <row r="188" spans="2:6" x14ac:dyDescent="0.2">
      <c r="B188" s="231">
        <f ca="1">IF(Altitude_culmi&gt;350, 90, NA())</f>
        <v>90</v>
      </c>
      <c r="C188" s="5">
        <v>25</v>
      </c>
      <c r="D188" s="82">
        <f t="shared" ca="1" si="2"/>
        <v>467.44757811221422</v>
      </c>
      <c r="E188" s="82"/>
      <c r="F188" s="214">
        <f t="shared" ca="1" si="3"/>
        <v>422.44757811221422</v>
      </c>
    </row>
    <row r="189" spans="2:6" x14ac:dyDescent="0.2">
      <c r="B189" s="231">
        <f ca="1">IF(Altitude_culmi&gt;350, 57, NA())</f>
        <v>57</v>
      </c>
      <c r="C189" s="5">
        <v>30</v>
      </c>
      <c r="D189" s="82">
        <f t="shared" ca="1" si="2"/>
        <v>472.44757811221422</v>
      </c>
      <c r="E189" s="82"/>
      <c r="F189" s="214">
        <f t="shared" ca="1" si="3"/>
        <v>417.44757811221422</v>
      </c>
    </row>
    <row r="190" spans="2:6" x14ac:dyDescent="0.2">
      <c r="B190" s="231">
        <f ca="1">IF(Altitude_culmi&gt;350, 40, NA())</f>
        <v>40</v>
      </c>
      <c r="C190" s="5">
        <v>36</v>
      </c>
      <c r="D190" s="82">
        <f t="shared" ca="1" si="2"/>
        <v>478.44757811221422</v>
      </c>
      <c r="E190" s="82"/>
      <c r="F190" s="214">
        <f t="shared" ca="1" si="3"/>
        <v>412.44757811221422</v>
      </c>
    </row>
    <row r="191" spans="2:6" x14ac:dyDescent="0.2">
      <c r="B191" s="231">
        <f ca="1">IF(Altitude_culmi&gt;350, 20, NA())</f>
        <v>20</v>
      </c>
      <c r="C191" s="5">
        <v>48</v>
      </c>
      <c r="D191" s="82">
        <f t="shared" ca="1" si="2"/>
        <v>490.44757811221422</v>
      </c>
      <c r="E191" s="82"/>
      <c r="F191" s="214">
        <f t="shared" ca="1" si="3"/>
        <v>406.44757811221422</v>
      </c>
    </row>
    <row r="192" spans="2:6" x14ac:dyDescent="0.2">
      <c r="B192" s="231">
        <f ca="1">IF(Altitude_culmi&gt;350, 0.5, NA())</f>
        <v>0.5</v>
      </c>
      <c r="C192" s="5">
        <v>62</v>
      </c>
      <c r="D192" s="82">
        <f t="shared" ca="1" si="2"/>
        <v>504.44757811221422</v>
      </c>
      <c r="E192" s="82"/>
      <c r="F192" s="214">
        <f t="shared" ca="1" si="3"/>
        <v>394.44757811221422</v>
      </c>
    </row>
    <row r="193" spans="2:6" x14ac:dyDescent="0.2">
      <c r="B193" s="231">
        <f ca="1">IF(Altitude_culmi&gt;350, 0.5, NA())</f>
        <v>0.5</v>
      </c>
      <c r="C193" s="5">
        <v>37</v>
      </c>
      <c r="D193" s="82">
        <f t="shared" ca="1" si="2"/>
        <v>479.44757811221422</v>
      </c>
      <c r="E193" s="82"/>
      <c r="F193" s="214">
        <f t="shared" ca="1" si="3"/>
        <v>380.44757811221422</v>
      </c>
    </row>
    <row r="194" spans="2:6" x14ac:dyDescent="0.2">
      <c r="B194" s="231">
        <f ca="1">IF(Altitude_culmi&gt;350, 15, NA())</f>
        <v>15</v>
      </c>
      <c r="C194" s="5">
        <v>30</v>
      </c>
      <c r="D194" s="82">
        <f t="shared" ca="1" si="2"/>
        <v>472.44757811221422</v>
      </c>
      <c r="E194" s="82"/>
      <c r="F194" s="214">
        <f t="shared" ca="1" si="3"/>
        <v>405.44757811221422</v>
      </c>
    </row>
    <row r="195" spans="2:6" x14ac:dyDescent="0.2">
      <c r="B195" s="231">
        <f ca="1">IF(Altitude_culmi&gt;350, 30, NA())</f>
        <v>30</v>
      </c>
      <c r="C195" s="5">
        <v>15</v>
      </c>
      <c r="D195" s="82">
        <f t="shared" ca="1" si="2"/>
        <v>457.44757811221422</v>
      </c>
      <c r="E195" s="82"/>
      <c r="F195" s="214">
        <f t="shared" ca="1" si="3"/>
        <v>412.44757811221422</v>
      </c>
    </row>
    <row r="196" spans="2:6" x14ac:dyDescent="0.2">
      <c r="B196" s="231">
        <f ca="1">IF(Altitude_culmi&gt;350, 37, NA())</f>
        <v>37</v>
      </c>
      <c r="C196" s="5">
        <v>0</v>
      </c>
      <c r="D196" s="82">
        <f t="shared" ca="1" si="2"/>
        <v>442.44757811221422</v>
      </c>
      <c r="E196" s="82"/>
      <c r="F196" s="214">
        <f t="shared" ca="1" si="3"/>
        <v>427.44757811221422</v>
      </c>
    </row>
    <row r="197" spans="2:6" x14ac:dyDescent="0.2">
      <c r="B197" s="231">
        <f ca="1">IF(Altitude_culmi&gt;350, 67, NA())</f>
        <v>67</v>
      </c>
      <c r="C197" s="5">
        <v>0</v>
      </c>
      <c r="D197" s="82">
        <f t="shared" ca="1" si="2"/>
        <v>442.44757811221422</v>
      </c>
      <c r="E197" s="82"/>
      <c r="F197" s="214">
        <f t="shared" ca="1" si="3"/>
        <v>442.44757811221422</v>
      </c>
    </row>
    <row r="198" spans="2:6" x14ac:dyDescent="0.2">
      <c r="B198" s="231">
        <f ca="1">IF(Altitude_culmi&gt;350, 67, NA())</f>
        <v>67</v>
      </c>
      <c r="C198" s="5">
        <v>17</v>
      </c>
      <c r="D198" s="82">
        <f t="shared" ca="1" si="2"/>
        <v>459.44757811221422</v>
      </c>
      <c r="E198" s="82"/>
      <c r="F198" s="214">
        <f t="shared" ca="1" si="3"/>
        <v>442.44757811221422</v>
      </c>
    </row>
    <row r="199" spans="2:6" x14ac:dyDescent="0.2">
      <c r="B199" s="231">
        <f ca="1">IF(Altitude_culmi&gt;350, 100, NA())</f>
        <v>100</v>
      </c>
      <c r="C199" s="5">
        <v>11</v>
      </c>
      <c r="D199" s="82">
        <f t="shared" ca="1" si="2"/>
        <v>453.44757811221422</v>
      </c>
      <c r="E199" s="82"/>
      <c r="F199" s="214">
        <f t="shared" ca="1" si="3"/>
        <v>425.44757811221422</v>
      </c>
    </row>
    <row r="200" spans="2:6" x14ac:dyDescent="0.2">
      <c r="B200" s="229">
        <f ca="1">IF(Altitude_culmi&gt;350, 100, NA())</f>
        <v>100</v>
      </c>
      <c r="C200" s="421">
        <v>0</v>
      </c>
      <c r="D200" s="230">
        <f t="shared" ca="1" si="2"/>
        <v>442.44757811221422</v>
      </c>
      <c r="E200" s="82"/>
      <c r="F200" s="214">
        <f t="shared" ca="1" si="3"/>
        <v>431.44757811221422</v>
      </c>
    </row>
    <row r="201" spans="2:6" x14ac:dyDescent="0.2">
      <c r="E201" s="230"/>
      <c r="F201" s="216">
        <f t="shared" ca="1" si="3"/>
        <v>442.44757811221422</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07" zoomScale="80" zoomScaleNormal="80" workbookViewId="0">
      <selection activeCell="R325" sqref="R325:S325"/>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AL41" sqref="AL41"/>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4.6319999999999997</v>
      </c>
      <c r="T4" s="327">
        <f t="shared" ref="T4:T67" ca="1" si="1">m*g</f>
        <v>45.439920000000001</v>
      </c>
      <c r="U4" s="328">
        <f t="shared" ref="U4:U67" ca="1" si="2">IF(pos_xz&lt;L_rampe,Poids*COS(Beta),0)</f>
        <v>7.8905593013311046</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7.5512969173401059</v>
      </c>
      <c r="E5" s="307">
        <f t="shared" ref="E5:E68" ca="1" si="9">IF(AND(L4&lt;L_rampe,Poussee&lt;Poids*SIN(M4)),0,(-W4+Poussee)/m*SIN(M4)+U4/m*COS(M4)-Poids/m)</f>
        <v>42.828095238595637</v>
      </c>
      <c r="F5" s="304">
        <f t="shared" ref="F5:F68" ca="1" si="10">SQRT(acc_x^2+acc_z^2)</f>
        <v>43.488709188708377</v>
      </c>
      <c r="G5" s="306">
        <f t="shared" ref="G5:G68" ca="1" si="11">G4+acc_x*pas</f>
        <v>7.5512969173401057E-2</v>
      </c>
      <c r="H5" s="307">
        <f t="shared" ref="H5:H68" ca="1" si="12">H4+acc_z*pas</f>
        <v>0.42828095238595637</v>
      </c>
      <c r="I5" s="304">
        <f t="shared" ref="I5:I68" ca="1" si="13">SQRT(vit_x^2+vit_z^2)</f>
        <v>0.4348870918870838</v>
      </c>
      <c r="J5" s="306">
        <f t="shared" ref="J5:J68" ca="1" si="14">J4+0.5*(vit_x+G4)*pas*(K4&gt;=0)</f>
        <v>3.7756484586700528E-4</v>
      </c>
      <c r="K5" s="307">
        <f t="shared" ref="K5:K68" ca="1" si="15">K4+0.5*(vit_z+H4)*pas</f>
        <v>2.1414047619297818E-3</v>
      </c>
      <c r="L5" s="304">
        <f t="shared" ca="1" si="0"/>
        <v>2.1744354594354191E-3</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4.630790463611806</v>
      </c>
      <c r="T5" s="304">
        <f t="shared" ca="1" si="1"/>
        <v>45.428054448031823</v>
      </c>
      <c r="U5" s="311">
        <f t="shared" ca="1" si="2"/>
        <v>7.8884988698548186</v>
      </c>
      <c r="V5" s="306">
        <f t="shared" ca="1" si="3"/>
        <v>1.2249997376779447</v>
      </c>
      <c r="W5" s="304">
        <f t="shared" ca="1" si="4"/>
        <v>7.1275504103648468E-4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2.1414047619297818E-3</v>
      </c>
      <c r="AG5" s="306">
        <f t="shared" ref="AG5:AG68" ca="1" si="27">IF(AND(L4&lt;L_rampe,Poussee&lt;Poids*SIN(M4)),0,(-W4+Poussee)/m-Poids*SIN(M4)/m)</f>
        <v>43.488709186432239</v>
      </c>
      <c r="AH5" s="304">
        <f t="shared" ref="AH5:AH68" ca="1" si="28">IF(AND(L4&lt;L_rampe,Poussee&lt;Poids*SIN(M4)), g*SIN(M4), (-W4+Poussee)/m)</f>
        <v>53.149673243481999</v>
      </c>
    </row>
    <row r="6" spans="1:248" x14ac:dyDescent="0.2">
      <c r="A6" s="347">
        <f t="shared" ca="1" si="6"/>
        <v>0.01</v>
      </c>
      <c r="B6" s="304">
        <f t="shared" ca="1" si="7"/>
        <v>0.02</v>
      </c>
      <c r="D6" s="306">
        <f t="shared" ca="1" si="8"/>
        <v>33.260984264969473</v>
      </c>
      <c r="E6" s="307">
        <f t="shared" ca="1" si="9"/>
        <v>188.64211573565947</v>
      </c>
      <c r="F6" s="304">
        <f t="shared" ca="1" si="10"/>
        <v>191.55192743353038</v>
      </c>
      <c r="G6" s="306">
        <f t="shared" ca="1" si="11"/>
        <v>0.40812281182309579</v>
      </c>
      <c r="H6" s="307">
        <f t="shared" ca="1" si="12"/>
        <v>2.3147021097425511</v>
      </c>
      <c r="I6" s="304">
        <f t="shared" ca="1" si="13"/>
        <v>2.3504063662220216</v>
      </c>
      <c r="J6" s="306">
        <f t="shared" ca="1" si="14"/>
        <v>2.7957437508494896E-3</v>
      </c>
      <c r="K6" s="307">
        <f t="shared" ca="1" si="15"/>
        <v>1.585632007257232E-2</v>
      </c>
      <c r="L6" s="304">
        <f t="shared" ca="1" si="0"/>
        <v>1.6100902749978767E-2</v>
      </c>
      <c r="M6" s="306">
        <f t="shared" ca="1" si="16"/>
        <v>1.3962634015954636</v>
      </c>
      <c r="N6" s="304">
        <f t="shared" ca="1" si="17"/>
        <v>80</v>
      </c>
      <c r="P6" s="310">
        <f t="shared" ca="1" si="18"/>
        <v>2</v>
      </c>
      <c r="Q6" s="304">
        <f t="shared" ca="1" si="19"/>
        <v>930.85500000000002</v>
      </c>
      <c r="R6" s="306">
        <f t="shared" ca="1" si="20"/>
        <v>0.45745169919032375</v>
      </c>
      <c r="S6" s="307">
        <f t="shared" ca="1" si="21"/>
        <v>4.6262159466199027</v>
      </c>
      <c r="T6" s="304">
        <f t="shared" ca="1" si="1"/>
        <v>45.383178436341247</v>
      </c>
      <c r="U6" s="311">
        <f t="shared" ca="1" si="2"/>
        <v>7.8807062322037904</v>
      </c>
      <c r="V6" s="306">
        <f t="shared" ca="1" si="3"/>
        <v>1.2249980576023314</v>
      </c>
      <c r="W6" s="304">
        <f t="shared" ca="1" si="4"/>
        <v>2.0819609372606192E-2</v>
      </c>
      <c r="Y6" s="314" t="str">
        <f t="shared" ca="1" si="22"/>
        <v/>
      </c>
      <c r="Z6" s="315" t="str">
        <f t="shared" ca="1" si="23"/>
        <v/>
      </c>
      <c r="AA6" s="316" t="str">
        <f t="shared" ca="1" si="24"/>
        <v/>
      </c>
      <c r="AC6" s="310" t="e">
        <f t="shared" ca="1" si="25"/>
        <v>#N/A</v>
      </c>
      <c r="AD6" s="323" t="e">
        <f t="shared" ca="1" si="26"/>
        <v>#N/A</v>
      </c>
      <c r="AE6" s="324">
        <f t="shared" ca="1" si="5"/>
        <v>1.585632007257232E-2</v>
      </c>
      <c r="AG6" s="306">
        <f t="shared" ca="1" si="27"/>
        <v>191.55192742612411</v>
      </c>
      <c r="AH6" s="304">
        <f t="shared" ca="1" si="28"/>
        <v>201.21289148317388</v>
      </c>
    </row>
    <row r="7" spans="1:248" x14ac:dyDescent="0.2">
      <c r="A7" s="347">
        <f t="shared" ca="1" si="6"/>
        <v>0.01</v>
      </c>
      <c r="B7" s="304">
        <f t="shared" ca="1" si="7"/>
        <v>0.03</v>
      </c>
      <c r="D7" s="306">
        <f t="shared" ca="1" si="8"/>
        <v>48.960438851703714</v>
      </c>
      <c r="E7" s="307">
        <f t="shared" ca="1" si="9"/>
        <v>277.68250612346827</v>
      </c>
      <c r="F7" s="304">
        <f t="shared" ca="1" si="10"/>
        <v>281.96577590119233</v>
      </c>
      <c r="G7" s="306">
        <f t="shared" ca="1" si="11"/>
        <v>0.89772720034013287</v>
      </c>
      <c r="H7" s="307">
        <f t="shared" ca="1" si="12"/>
        <v>5.0915271709772334</v>
      </c>
      <c r="I7" s="304">
        <f t="shared" ca="1" si="13"/>
        <v>5.1700641252338411</v>
      </c>
      <c r="J7" s="306">
        <f t="shared" ca="1" si="14"/>
        <v>9.3249938116656324E-3</v>
      </c>
      <c r="K7" s="307">
        <f t="shared" ca="1" si="15"/>
        <v>5.2887466476171249E-2</v>
      </c>
      <c r="L7" s="304">
        <f t="shared" ca="1" si="0"/>
        <v>5.3703255207256662E-2</v>
      </c>
      <c r="M7" s="306">
        <f t="shared" ca="1" si="16"/>
        <v>1.3962634015954636</v>
      </c>
      <c r="N7" s="304">
        <f t="shared" ca="1" si="17"/>
        <v>80</v>
      </c>
      <c r="P7" s="310">
        <f t="shared" ca="1" si="18"/>
        <v>3</v>
      </c>
      <c r="Q7" s="304">
        <f t="shared" ca="1" si="19"/>
        <v>1347.2183333333335</v>
      </c>
      <c r="R7" s="306">
        <f t="shared" ca="1" si="20"/>
        <v>0.66206585962764264</v>
      </c>
      <c r="S7" s="307">
        <f t="shared" ca="1" si="21"/>
        <v>4.6195952880236266</v>
      </c>
      <c r="T7" s="304">
        <f t="shared" ca="1" si="1"/>
        <v>45.318229775511782</v>
      </c>
      <c r="U7" s="311">
        <f t="shared" ca="1" si="2"/>
        <v>7.8694280156088459</v>
      </c>
      <c r="V7" s="306">
        <f t="shared" ca="1" si="3"/>
        <v>1.2249935213024885</v>
      </c>
      <c r="W7" s="304">
        <f t="shared" ca="1" si="4"/>
        <v>0.10073419462210863</v>
      </c>
      <c r="Y7" s="314" t="str">
        <f t="shared" ca="1" si="22"/>
        <v/>
      </c>
      <c r="Z7" s="315" t="str">
        <f t="shared" ca="1" si="23"/>
        <v/>
      </c>
      <c r="AA7" s="316" t="str">
        <f t="shared" ca="1" si="24"/>
        <v/>
      </c>
      <c r="AC7" s="310" t="e">
        <f t="shared" ca="1" si="25"/>
        <v>#N/A</v>
      </c>
      <c r="AD7" s="323" t="e">
        <f t="shared" ca="1" si="26"/>
        <v>#N/A</v>
      </c>
      <c r="AE7" s="324">
        <f t="shared" ca="1" si="5"/>
        <v>5.2887466476171249E-2</v>
      </c>
      <c r="AG7" s="306">
        <f t="shared" ca="1" si="27"/>
        <v>281.96577589062309</v>
      </c>
      <c r="AH7" s="304">
        <f t="shared" ca="1" si="28"/>
        <v>291.62673994767283</v>
      </c>
    </row>
    <row r="8" spans="1:248" x14ac:dyDescent="0.2">
      <c r="A8" s="347">
        <f t="shared" ca="1" si="6"/>
        <v>0.01</v>
      </c>
      <c r="B8" s="304">
        <f t="shared" ca="1" si="7"/>
        <v>0.04</v>
      </c>
      <c r="D8" s="306">
        <f t="shared" ca="1" si="8"/>
        <v>47.353358420211855</v>
      </c>
      <c r="E8" s="307">
        <f t="shared" ca="1" si="9"/>
        <v>268.56785473476418</v>
      </c>
      <c r="F8" s="304">
        <f t="shared" ca="1" si="10"/>
        <v>272.71052995897765</v>
      </c>
      <c r="G8" s="306">
        <f t="shared" ca="1" si="11"/>
        <v>1.3712607845422515</v>
      </c>
      <c r="H8" s="307">
        <f t="shared" ca="1" si="12"/>
        <v>7.7772057183248755</v>
      </c>
      <c r="I8" s="304">
        <f t="shared" ca="1" si="13"/>
        <v>7.8971694248235913</v>
      </c>
      <c r="J8" s="306">
        <f t="shared" ca="1" si="14"/>
        <v>2.0669933736077555E-2</v>
      </c>
      <c r="K8" s="307">
        <f t="shared" ca="1" si="15"/>
        <v>0.11723113092268179</v>
      </c>
      <c r="L8" s="304">
        <f t="shared" ca="1" si="0"/>
        <v>0.11903942295754293</v>
      </c>
      <c r="M8" s="306">
        <f t="shared" ca="1" si="16"/>
        <v>1.3962634015954636</v>
      </c>
      <c r="N8" s="304">
        <f t="shared" ca="1" si="17"/>
        <v>80</v>
      </c>
      <c r="P8" s="310">
        <f t="shared" ca="1" si="18"/>
        <v>3</v>
      </c>
      <c r="Q8" s="304">
        <f t="shared" ca="1" si="19"/>
        <v>1302.7349999999999</v>
      </c>
      <c r="R8" s="306">
        <f t="shared" ca="1" si="20"/>
        <v>0.64020533739917207</v>
      </c>
      <c r="S8" s="307">
        <f t="shared" ca="1" si="21"/>
        <v>4.6131932346496347</v>
      </c>
      <c r="T8" s="304">
        <f t="shared" ca="1" si="1"/>
        <v>45.255425631912921</v>
      </c>
      <c r="U8" s="311">
        <f t="shared" ca="1" si="2"/>
        <v>7.8585221905229714</v>
      </c>
      <c r="V8" s="306">
        <f t="shared" ca="1" si="3"/>
        <v>1.2249856392706382</v>
      </c>
      <c r="W8" s="304">
        <f t="shared" ca="1" si="4"/>
        <v>0.23503101463958426</v>
      </c>
      <c r="Y8" s="314" t="str">
        <f t="shared" ca="1" si="22"/>
        <v/>
      </c>
      <c r="Z8" s="315" t="str">
        <f t="shared" ca="1" si="23"/>
        <v/>
      </c>
      <c r="AA8" s="316" t="str">
        <f t="shared" ca="1" si="24"/>
        <v/>
      </c>
      <c r="AC8" s="310" t="e">
        <f t="shared" ca="1" si="25"/>
        <v>#N/A</v>
      </c>
      <c r="AD8" s="323" t="e">
        <f t="shared" ca="1" si="26"/>
        <v>#N/A</v>
      </c>
      <c r="AE8" s="324">
        <f t="shared" ca="1" si="5"/>
        <v>0.11723113092268179</v>
      </c>
      <c r="AG8" s="306">
        <f t="shared" ca="1" si="27"/>
        <v>272.71052994873105</v>
      </c>
      <c r="AH8" s="304">
        <f t="shared" ca="1" si="28"/>
        <v>282.37149400578079</v>
      </c>
    </row>
    <row r="9" spans="1:248" x14ac:dyDescent="0.2">
      <c r="A9" s="347">
        <f t="shared" ca="1" si="6"/>
        <v>0.01</v>
      </c>
      <c r="B9" s="304">
        <f t="shared" ca="1" si="7"/>
        <v>0.05</v>
      </c>
      <c r="D9" s="306">
        <f t="shared" ca="1" si="8"/>
        <v>45.737511409843947</v>
      </c>
      <c r="E9" s="307">
        <f t="shared" ca="1" si="9"/>
        <v>259.40348374403925</v>
      </c>
      <c r="F9" s="304">
        <f t="shared" ca="1" si="10"/>
        <v>263.40479746676908</v>
      </c>
      <c r="G9" s="306">
        <f t="shared" ca="1" si="11"/>
        <v>1.828635898640691</v>
      </c>
      <c r="H9" s="307">
        <f t="shared" ca="1" si="12"/>
        <v>10.371240555765269</v>
      </c>
      <c r="I9" s="304">
        <f t="shared" ca="1" si="13"/>
        <v>10.531217399491272</v>
      </c>
      <c r="J9" s="306">
        <f t="shared" ca="1" si="14"/>
        <v>3.6669417151992269E-2</v>
      </c>
      <c r="K9" s="307">
        <f t="shared" ca="1" si="15"/>
        <v>0.20797336229313251</v>
      </c>
      <c r="L9" s="304">
        <f t="shared" ca="1" si="0"/>
        <v>0.21118135707911667</v>
      </c>
      <c r="M9" s="306">
        <f t="shared" ca="1" si="16"/>
        <v>1.3962634015954636</v>
      </c>
      <c r="N9" s="304">
        <f t="shared" ca="1" si="17"/>
        <v>80</v>
      </c>
      <c r="P9" s="310">
        <f t="shared" ca="1" si="18"/>
        <v>3</v>
      </c>
      <c r="Q9" s="304">
        <f t="shared" ca="1" si="19"/>
        <v>1258.2516666666666</v>
      </c>
      <c r="R9" s="306">
        <f t="shared" ca="1" si="20"/>
        <v>0.61834481517070161</v>
      </c>
      <c r="S9" s="307">
        <f t="shared" ca="1" si="21"/>
        <v>4.6070097864979278</v>
      </c>
      <c r="T9" s="304">
        <f t="shared" ca="1" si="1"/>
        <v>45.194766005544672</v>
      </c>
      <c r="U9" s="311">
        <f t="shared" ca="1" si="2"/>
        <v>7.8479887569461679</v>
      </c>
      <c r="V9" s="306">
        <f t="shared" ca="1" si="3"/>
        <v>1.2249745235280407</v>
      </c>
      <c r="W9" s="304">
        <f t="shared" ca="1" si="4"/>
        <v>0.4179607309760347</v>
      </c>
      <c r="Y9" s="314" t="str">
        <f t="shared" ca="1" si="22"/>
        <v/>
      </c>
      <c r="Z9" s="315" t="str">
        <f t="shared" ca="1" si="23"/>
        <v/>
      </c>
      <c r="AA9" s="316" t="str">
        <f t="shared" ca="1" si="24"/>
        <v/>
      </c>
      <c r="AC9" s="310" t="e">
        <f t="shared" ca="1" si="25"/>
        <v>#N/A</v>
      </c>
      <c r="AD9" s="323" t="e">
        <f t="shared" ca="1" si="26"/>
        <v>#N/A</v>
      </c>
      <c r="AE9" s="324">
        <f t="shared" ca="1" si="5"/>
        <v>0.20797336229313251</v>
      </c>
      <c r="AG9" s="306">
        <f t="shared" ca="1" si="27"/>
        <v>263.40479745684598</v>
      </c>
      <c r="AH9" s="304">
        <f t="shared" ca="1" si="28"/>
        <v>273.06576151389572</v>
      </c>
    </row>
    <row r="10" spans="1:248" x14ac:dyDescent="0.2">
      <c r="A10" s="347">
        <f t="shared" ca="1" si="6"/>
        <v>0.01</v>
      </c>
      <c r="B10" s="304">
        <f t="shared" ca="1" si="7"/>
        <v>6.0000000000000005E-2</v>
      </c>
      <c r="D10" s="306">
        <f t="shared" ca="1" si="8"/>
        <v>45.118036977462026</v>
      </c>
      <c r="E10" s="307">
        <f t="shared" ca="1" si="9"/>
        <v>255.89009958697613</v>
      </c>
      <c r="F10" s="304">
        <f t="shared" ca="1" si="10"/>
        <v>259.83721890316673</v>
      </c>
      <c r="G10" s="306">
        <f t="shared" ca="1" si="11"/>
        <v>2.2798162684153112</v>
      </c>
      <c r="H10" s="307">
        <f t="shared" ca="1" si="12"/>
        <v>12.93014155163503</v>
      </c>
      <c r="I10" s="304">
        <f t="shared" ca="1" si="13"/>
        <v>13.129589588522935</v>
      </c>
      <c r="J10" s="306">
        <f t="shared" ca="1" si="14"/>
        <v>5.721167798727228E-2</v>
      </c>
      <c r="K10" s="307">
        <f t="shared" ca="1" si="15"/>
        <v>0.32448027283013403</v>
      </c>
      <c r="L10" s="304">
        <f t="shared" ca="1" si="0"/>
        <v>0.32948539201918731</v>
      </c>
      <c r="M10" s="306">
        <f t="shared" ca="1" si="16"/>
        <v>1.3962634015954636</v>
      </c>
      <c r="N10" s="304">
        <f t="shared" ca="1" si="17"/>
        <v>80</v>
      </c>
      <c r="P10" s="310">
        <f t="shared" ca="1" si="18"/>
        <v>4</v>
      </c>
      <c r="Q10" s="304">
        <f t="shared" ca="1" si="19"/>
        <v>1240.356</v>
      </c>
      <c r="R10" s="306">
        <f t="shared" ca="1" si="20"/>
        <v>0.60955031643050006</v>
      </c>
      <c r="S10" s="307">
        <f t="shared" ca="1" si="21"/>
        <v>4.6009142833336227</v>
      </c>
      <c r="T10" s="304">
        <f t="shared" ca="1" si="1"/>
        <v>45.134969119502841</v>
      </c>
      <c r="U10" s="311">
        <f t="shared" ca="1" si="2"/>
        <v>7.8376051366548474</v>
      </c>
      <c r="V10" s="306">
        <f t="shared" ca="1" si="3"/>
        <v>1.2249602518114535</v>
      </c>
      <c r="W10" s="304">
        <f t="shared" ca="1" si="4"/>
        <v>0.6496442004269859</v>
      </c>
      <c r="Y10" s="314" t="str">
        <f t="shared" ca="1" si="22"/>
        <v/>
      </c>
      <c r="Z10" s="315" t="str">
        <f t="shared" ca="1" si="23"/>
        <v/>
      </c>
      <c r="AA10" s="316" t="str">
        <f t="shared" ca="1" si="24"/>
        <v/>
      </c>
      <c r="AC10" s="310" t="e">
        <f t="shared" ca="1" si="25"/>
        <v>#N/A</v>
      </c>
      <c r="AD10" s="323" t="e">
        <f t="shared" ca="1" si="26"/>
        <v>#N/A</v>
      </c>
      <c r="AE10" s="324">
        <f t="shared" ca="1" si="5"/>
        <v>0.32448027283013403</v>
      </c>
      <c r="AG10" s="306">
        <f t="shared" ca="1" si="27"/>
        <v>259.83721889336562</v>
      </c>
      <c r="AH10" s="304">
        <f t="shared" ca="1" si="28"/>
        <v>269.49818295041536</v>
      </c>
    </row>
    <row r="11" spans="1:248" x14ac:dyDescent="0.2">
      <c r="A11" s="347">
        <f t="shared" ca="1" si="6"/>
        <v>0.01</v>
      </c>
      <c r="B11" s="304">
        <f t="shared" ca="1" si="7"/>
        <v>7.0000000000000007E-2</v>
      </c>
      <c r="D11" s="306">
        <f t="shared" ca="1" si="8"/>
        <v>45.500272968562719</v>
      </c>
      <c r="E11" s="307">
        <f t="shared" ca="1" si="9"/>
        <v>258.05797617509194</v>
      </c>
      <c r="F11" s="304">
        <f t="shared" ca="1" si="10"/>
        <v>262.03853515809089</v>
      </c>
      <c r="G11" s="306">
        <f t="shared" ca="1" si="11"/>
        <v>2.7348189981009385</v>
      </c>
      <c r="H11" s="307">
        <f t="shared" ca="1" si="12"/>
        <v>15.51072131338595</v>
      </c>
      <c r="I11" s="304">
        <f t="shared" ca="1" si="13"/>
        <v>15.74997494010384</v>
      </c>
      <c r="J11" s="306">
        <f t="shared" ca="1" si="14"/>
        <v>8.2284854319853523E-2</v>
      </c>
      <c r="K11" s="307">
        <f t="shared" ca="1" si="15"/>
        <v>0.46668458715523897</v>
      </c>
      <c r="L11" s="304">
        <f t="shared" ca="1" si="0"/>
        <v>0.47388321466232097</v>
      </c>
      <c r="M11" s="306">
        <f t="shared" ca="1" si="16"/>
        <v>1.3962634015954636</v>
      </c>
      <c r="N11" s="304">
        <f t="shared" ca="1" si="17"/>
        <v>80</v>
      </c>
      <c r="P11" s="310">
        <f t="shared" ca="1" si="18"/>
        <v>4</v>
      </c>
      <c r="Q11" s="304">
        <f t="shared" ca="1" si="19"/>
        <v>1249.048</v>
      </c>
      <c r="R11" s="306">
        <f t="shared" ca="1" si="20"/>
        <v>0.61382184117856753</v>
      </c>
      <c r="S11" s="307">
        <f t="shared" ca="1" si="21"/>
        <v>4.5947760649218372</v>
      </c>
      <c r="T11" s="304">
        <f t="shared" ca="1" si="1"/>
        <v>45.074753196883222</v>
      </c>
      <c r="U11" s="311">
        <f t="shared" ca="1" si="2"/>
        <v>7.8271487514254172</v>
      </c>
      <c r="V11" s="306">
        <f t="shared" ca="1" si="3"/>
        <v>1.2249428324720337</v>
      </c>
      <c r="W11" s="304">
        <f t="shared" ca="1" si="4"/>
        <v>0.93481747505429091</v>
      </c>
      <c r="Y11" s="314" t="str">
        <f t="shared" ca="1" si="22"/>
        <v/>
      </c>
      <c r="Z11" s="315" t="str">
        <f t="shared" ca="1" si="23"/>
        <v/>
      </c>
      <c r="AA11" s="316" t="str">
        <f t="shared" ca="1" si="24"/>
        <v/>
      </c>
      <c r="AC11" s="310" t="e">
        <f t="shared" ca="1" si="25"/>
        <v>#N/A</v>
      </c>
      <c r="AD11" s="323" t="e">
        <f t="shared" ca="1" si="26"/>
        <v>#N/A</v>
      </c>
      <c r="AE11" s="324">
        <f t="shared" ca="1" si="5"/>
        <v>0.46668458715523897</v>
      </c>
      <c r="AG11" s="306">
        <f t="shared" ca="1" si="27"/>
        <v>262.03853514820906</v>
      </c>
      <c r="AH11" s="304">
        <f t="shared" ca="1" si="28"/>
        <v>271.6994992052588</v>
      </c>
    </row>
    <row r="12" spans="1:248" x14ac:dyDescent="0.2">
      <c r="A12" s="347">
        <f t="shared" ca="1" si="6"/>
        <v>0.01</v>
      </c>
      <c r="B12" s="304">
        <f t="shared" ca="1" si="7"/>
        <v>0.08</v>
      </c>
      <c r="D12" s="306">
        <f t="shared" ca="1" si="8"/>
        <v>45.881950102557397</v>
      </c>
      <c r="E12" s="307">
        <f t="shared" ca="1" si="9"/>
        <v>260.22268374051714</v>
      </c>
      <c r="F12" s="304">
        <f t="shared" ca="1" si="10"/>
        <v>264.23663349038259</v>
      </c>
      <c r="G12" s="306">
        <f t="shared" ca="1" si="11"/>
        <v>3.1936384991265125</v>
      </c>
      <c r="H12" s="307">
        <f t="shared" ca="1" si="12"/>
        <v>18.112948150791123</v>
      </c>
      <c r="I12" s="304">
        <f t="shared" ca="1" si="13"/>
        <v>18.392341275007666</v>
      </c>
      <c r="J12" s="306">
        <f t="shared" ca="1" si="14"/>
        <v>0.11192714180599078</v>
      </c>
      <c r="K12" s="307">
        <f t="shared" ca="1" si="15"/>
        <v>0.63480293447612435</v>
      </c>
      <c r="L12" s="304">
        <f t="shared" ca="1" si="0"/>
        <v>0.64459479573787826</v>
      </c>
      <c r="M12" s="306">
        <f t="shared" ca="1" si="16"/>
        <v>1.3962634015954636</v>
      </c>
      <c r="N12" s="304">
        <f t="shared" ca="1" si="17"/>
        <v>80</v>
      </c>
      <c r="P12" s="310">
        <f t="shared" ca="1" si="18"/>
        <v>4</v>
      </c>
      <c r="Q12" s="304">
        <f t="shared" ca="1" si="19"/>
        <v>1257.74</v>
      </c>
      <c r="R12" s="306">
        <f t="shared" ca="1" si="20"/>
        <v>0.61809336592663489</v>
      </c>
      <c r="S12" s="307">
        <f t="shared" ca="1" si="21"/>
        <v>4.5885951312625712</v>
      </c>
      <c r="T12" s="304">
        <f t="shared" ca="1" si="1"/>
        <v>45.014118237685828</v>
      </c>
      <c r="U12" s="311">
        <f t="shared" ca="1" si="2"/>
        <v>7.816619601257881</v>
      </c>
      <c r="V12" s="306">
        <f t="shared" ca="1" si="3"/>
        <v>1.2249222391086689</v>
      </c>
      <c r="W12" s="304">
        <f t="shared" ca="1" si="4"/>
        <v>1.2747758293824314</v>
      </c>
      <c r="Y12" s="314" t="str">
        <f t="shared" ca="1" si="22"/>
        <v/>
      </c>
      <c r="Z12" s="315" t="str">
        <f t="shared" ca="1" si="23"/>
        <v/>
      </c>
      <c r="AA12" s="316" t="str">
        <f t="shared" ca="1" si="24"/>
        <v/>
      </c>
      <c r="AC12" s="310" t="e">
        <f t="shared" ca="1" si="25"/>
        <v>#N/A</v>
      </c>
      <c r="AD12" s="323" t="e">
        <f t="shared" ca="1" si="26"/>
        <v>#N/A</v>
      </c>
      <c r="AE12" s="324">
        <f t="shared" ca="1" si="5"/>
        <v>0.63480293447612435</v>
      </c>
      <c r="AG12" s="306">
        <f t="shared" ca="1" si="27"/>
        <v>264.2366334804193</v>
      </c>
      <c r="AH12" s="304">
        <f t="shared" ca="1" si="28"/>
        <v>273.89759753746904</v>
      </c>
    </row>
    <row r="13" spans="1:248" x14ac:dyDescent="0.2">
      <c r="A13" s="347">
        <f t="shared" ca="1" si="6"/>
        <v>0.01</v>
      </c>
      <c r="B13" s="304">
        <f t="shared" ca="1" si="7"/>
        <v>0.09</v>
      </c>
      <c r="D13" s="306">
        <f t="shared" ca="1" si="8"/>
        <v>46.263027707375315</v>
      </c>
      <c r="E13" s="307">
        <f t="shared" ca="1" si="9"/>
        <v>262.38399162519693</v>
      </c>
      <c r="F13" s="304">
        <f t="shared" ca="1" si="10"/>
        <v>266.43127968357015</v>
      </c>
      <c r="G13" s="306">
        <f t="shared" ca="1" si="11"/>
        <v>3.6562687762002657</v>
      </c>
      <c r="H13" s="307">
        <f t="shared" ca="1" si="12"/>
        <v>20.736788067043094</v>
      </c>
      <c r="I13" s="304">
        <f t="shared" ca="1" si="13"/>
        <v>21.056654071843369</v>
      </c>
      <c r="J13" s="306">
        <f t="shared" ca="1" si="14"/>
        <v>0.14617667818262467</v>
      </c>
      <c r="K13" s="307">
        <f t="shared" ca="1" si="15"/>
        <v>0.82905161556529539</v>
      </c>
      <c r="L13" s="304">
        <f t="shared" ca="1" si="0"/>
        <v>0.84183977247213315</v>
      </c>
      <c r="M13" s="306">
        <f t="shared" ca="1" si="16"/>
        <v>1.3962634015954636</v>
      </c>
      <c r="N13" s="304">
        <f t="shared" ca="1" si="17"/>
        <v>80</v>
      </c>
      <c r="P13" s="310">
        <f t="shared" ca="1" si="18"/>
        <v>4</v>
      </c>
      <c r="Q13" s="304">
        <f t="shared" ca="1" si="19"/>
        <v>1266.432</v>
      </c>
      <c r="R13" s="306">
        <f t="shared" ca="1" si="20"/>
        <v>0.62236489067470235</v>
      </c>
      <c r="S13" s="307">
        <f t="shared" ca="1" si="21"/>
        <v>4.5823714823558239</v>
      </c>
      <c r="T13" s="304">
        <f t="shared" ca="1" si="1"/>
        <v>44.953064241910631</v>
      </c>
      <c r="U13" s="311">
        <f t="shared" ca="1" si="2"/>
        <v>7.8060176861522343</v>
      </c>
      <c r="V13" s="306">
        <f t="shared" ca="1" si="3"/>
        <v>1.2248984453867944</v>
      </c>
      <c r="W13" s="304">
        <f t="shared" ca="1" si="4"/>
        <v>1.6708215784117437</v>
      </c>
      <c r="Y13" s="314" t="str">
        <f t="shared" ca="1" si="22"/>
        <v/>
      </c>
      <c r="Z13" s="315" t="str">
        <f t="shared" ca="1" si="23"/>
        <v/>
      </c>
      <c r="AA13" s="316" t="str">
        <f t="shared" ca="1" si="24"/>
        <v/>
      </c>
      <c r="AC13" s="310" t="e">
        <f t="shared" ca="1" si="25"/>
        <v>#N/A</v>
      </c>
      <c r="AD13" s="323" t="e">
        <f t="shared" ca="1" si="26"/>
        <v>#N/A</v>
      </c>
      <c r="AE13" s="324">
        <f t="shared" ca="1" si="5"/>
        <v>0.82905161556529539</v>
      </c>
      <c r="AG13" s="306">
        <f t="shared" ca="1" si="27"/>
        <v>266.43127967352467</v>
      </c>
      <c r="AH13" s="304">
        <f t="shared" ca="1" si="28"/>
        <v>276.09224373057441</v>
      </c>
    </row>
    <row r="14" spans="1:248" x14ac:dyDescent="0.2">
      <c r="A14" s="347">
        <f t="shared" ca="1" si="6"/>
        <v>0.01</v>
      </c>
      <c r="B14" s="304">
        <f t="shared" ca="1" si="7"/>
        <v>9.9999999999999992E-2</v>
      </c>
      <c r="D14" s="306">
        <f t="shared" ca="1" si="8"/>
        <v>46.643464589703278</v>
      </c>
      <c r="E14" s="307">
        <f t="shared" ca="1" si="9"/>
        <v>264.54166621501258</v>
      </c>
      <c r="F14" s="304">
        <f t="shared" ca="1" si="10"/>
        <v>268.62223651951456</v>
      </c>
      <c r="G14" s="306">
        <f t="shared" ca="1" si="11"/>
        <v>4.1227034220972989</v>
      </c>
      <c r="H14" s="307">
        <f t="shared" ca="1" si="12"/>
        <v>23.382204729193219</v>
      </c>
      <c r="I14" s="304">
        <f t="shared" ca="1" si="13"/>
        <v>23.742876437038511</v>
      </c>
      <c r="J14" s="306">
        <f t="shared" ca="1" si="14"/>
        <v>0.18507153917411251</v>
      </c>
      <c r="K14" s="307">
        <f t="shared" ca="1" si="15"/>
        <v>1.0496465795464769</v>
      </c>
      <c r="L14" s="304">
        <f t="shared" ca="1" si="0"/>
        <v>1.0658374250165423</v>
      </c>
      <c r="M14" s="306">
        <f t="shared" ca="1" si="16"/>
        <v>1.3962634015954636</v>
      </c>
      <c r="N14" s="304">
        <f t="shared" ca="1" si="17"/>
        <v>80</v>
      </c>
      <c r="P14" s="310">
        <f t="shared" ca="1" si="18"/>
        <v>4</v>
      </c>
      <c r="Q14" s="304">
        <f t="shared" ca="1" si="19"/>
        <v>1275.124</v>
      </c>
      <c r="R14" s="306">
        <f t="shared" ca="1" si="20"/>
        <v>0.62663641542276971</v>
      </c>
      <c r="S14" s="307">
        <f t="shared" ca="1" si="21"/>
        <v>4.5761051182015962</v>
      </c>
      <c r="T14" s="304">
        <f t="shared" ca="1" si="1"/>
        <v>44.89159120955766</v>
      </c>
      <c r="U14" s="311">
        <f t="shared" ca="1" si="2"/>
        <v>7.7953430061084799</v>
      </c>
      <c r="V14" s="306">
        <f t="shared" ca="1" si="3"/>
        <v>1.2248714250419188</v>
      </c>
      <c r="W14" s="304">
        <f t="shared" ca="1" si="4"/>
        <v>2.1242637353705338</v>
      </c>
      <c r="Y14" s="314" t="str">
        <f t="shared" ca="1" si="22"/>
        <v/>
      </c>
      <c r="Z14" s="315" t="str">
        <f t="shared" ca="1" si="23"/>
        <v/>
      </c>
      <c r="AA14" s="316" t="str">
        <f t="shared" ca="1" si="24"/>
        <v/>
      </c>
      <c r="AC14" s="310" t="e">
        <f t="shared" ca="1" si="25"/>
        <v>#N/A</v>
      </c>
      <c r="AD14" s="323" t="e">
        <f t="shared" ca="1" si="26"/>
        <v>#N/A</v>
      </c>
      <c r="AE14" s="324">
        <f t="shared" ca="1" si="5"/>
        <v>1.0496465795464769</v>
      </c>
      <c r="AG14" s="306">
        <f t="shared" ca="1" si="27"/>
        <v>268.62223650938608</v>
      </c>
      <c r="AH14" s="304">
        <f t="shared" ca="1" si="28"/>
        <v>278.28320056643582</v>
      </c>
    </row>
    <row r="15" spans="1:248" x14ac:dyDescent="0.2">
      <c r="A15" s="347">
        <f t="shared" ca="1" si="6"/>
        <v>0.01</v>
      </c>
      <c r="B15" s="304">
        <f t="shared" ca="1" si="7"/>
        <v>0.10999999999999999</v>
      </c>
      <c r="D15" s="306">
        <f t="shared" ca="1" si="8"/>
        <v>46.918582737404854</v>
      </c>
      <c r="E15" s="307">
        <f t="shared" ca="1" si="9"/>
        <v>266.10201995631274</v>
      </c>
      <c r="F15" s="304">
        <f t="shared" ca="1" si="10"/>
        <v>270.20665874644277</v>
      </c>
      <c r="G15" s="306">
        <f t="shared" ca="1" si="11"/>
        <v>4.5918892494713477</v>
      </c>
      <c r="H15" s="307">
        <f t="shared" ca="1" si="12"/>
        <v>26.043224928756345</v>
      </c>
      <c r="I15" s="304">
        <f t="shared" ca="1" si="13"/>
        <v>26.444943024502937</v>
      </c>
      <c r="J15" s="306">
        <f t="shared" ca="1" si="14"/>
        <v>0.22864450253195573</v>
      </c>
      <c r="K15" s="307">
        <f t="shared" ca="1" si="15"/>
        <v>1.2967737278362248</v>
      </c>
      <c r="L15" s="304">
        <f t="shared" ca="1" si="0"/>
        <v>1.3167765223242496</v>
      </c>
      <c r="M15" s="306">
        <f t="shared" ca="1" si="16"/>
        <v>1.3962634015954636</v>
      </c>
      <c r="N15" s="304">
        <f t="shared" ca="1" si="17"/>
        <v>80</v>
      </c>
      <c r="P15" s="310">
        <f t="shared" ca="1" si="18"/>
        <v>5</v>
      </c>
      <c r="Q15" s="304">
        <f t="shared" ca="1" si="19"/>
        <v>1281.066</v>
      </c>
      <c r="R15" s="306">
        <f t="shared" ca="1" si="20"/>
        <v>0.62955650286559262</v>
      </c>
      <c r="S15" s="307">
        <f t="shared" ca="1" si="21"/>
        <v>4.5698095531729406</v>
      </c>
      <c r="T15" s="304">
        <f t="shared" ca="1" si="1"/>
        <v>44.829831716626551</v>
      </c>
      <c r="U15" s="311">
        <f t="shared" ca="1" si="2"/>
        <v>7.7846185827073597</v>
      </c>
      <c r="V15" s="306">
        <f t="shared" ca="1" si="3"/>
        <v>1.2248411555176075</v>
      </c>
      <c r="W15" s="304">
        <f t="shared" ca="1" si="4"/>
        <v>2.6352165484953693</v>
      </c>
      <c r="Y15" s="314" t="str">
        <f t="shared" ca="1" si="22"/>
        <v/>
      </c>
      <c r="Z15" s="315" t="str">
        <f t="shared" ca="1" si="23"/>
        <v/>
      </c>
      <c r="AA15" s="316" t="str">
        <f t="shared" ca="1" si="24"/>
        <v/>
      </c>
      <c r="AC15" s="310" t="e">
        <f t="shared" ca="1" si="25"/>
        <v>#N/A</v>
      </c>
      <c r="AD15" s="323" t="e">
        <f t="shared" ca="1" si="26"/>
        <v>#N/A</v>
      </c>
      <c r="AE15" s="324">
        <f t="shared" ca="1" si="5"/>
        <v>1.2967737278362248</v>
      </c>
      <c r="AG15" s="306">
        <f t="shared" ca="1" si="27"/>
        <v>270.2066587362516</v>
      </c>
      <c r="AH15" s="304">
        <f t="shared" ca="1" si="28"/>
        <v>279.86762279330134</v>
      </c>
    </row>
    <row r="16" spans="1:248" x14ac:dyDescent="0.2">
      <c r="A16" s="347">
        <f t="shared" ca="1" si="6"/>
        <v>0.01</v>
      </c>
      <c r="B16" s="304">
        <f t="shared" ca="1" si="7"/>
        <v>0.11999999999999998</v>
      </c>
      <c r="D16" s="306">
        <f t="shared" ca="1" si="8"/>
        <v>47.087802791757071</v>
      </c>
      <c r="E16" s="307">
        <f t="shared" ca="1" si="9"/>
        <v>267.06176698542254</v>
      </c>
      <c r="F16" s="304">
        <f t="shared" ca="1" si="10"/>
        <v>271.18120981574577</v>
      </c>
      <c r="G16" s="306">
        <f t="shared" ca="1" si="11"/>
        <v>5.0627672773889181</v>
      </c>
      <c r="H16" s="307">
        <f t="shared" ca="1" si="12"/>
        <v>28.713842598610569</v>
      </c>
      <c r="I16" s="304">
        <f t="shared" ca="1" si="13"/>
        <v>29.156755122660392</v>
      </c>
      <c r="J16" s="306">
        <f t="shared" ca="1" si="14"/>
        <v>0.27691778516625704</v>
      </c>
      <c r="K16" s="307">
        <f t="shared" ca="1" si="15"/>
        <v>1.5705590654730595</v>
      </c>
      <c r="L16" s="304">
        <f t="shared" ca="1" si="0"/>
        <v>1.5947850130600663</v>
      </c>
      <c r="M16" s="306">
        <f t="shared" ca="1" si="16"/>
        <v>1.3962634015954636</v>
      </c>
      <c r="N16" s="304">
        <f t="shared" ca="1" si="17"/>
        <v>80</v>
      </c>
      <c r="P16" s="310">
        <f t="shared" ca="1" si="18"/>
        <v>5</v>
      </c>
      <c r="Q16" s="304">
        <f t="shared" ca="1" si="19"/>
        <v>1284.258</v>
      </c>
      <c r="R16" s="306">
        <f t="shared" ca="1" si="20"/>
        <v>0.63112515300317107</v>
      </c>
      <c r="S16" s="307">
        <f t="shared" ca="1" si="21"/>
        <v>4.5634983016429089</v>
      </c>
      <c r="T16" s="304">
        <f t="shared" ca="1" si="1"/>
        <v>44.767918339116939</v>
      </c>
      <c r="U16" s="311">
        <f t="shared" ca="1" si="2"/>
        <v>7.7738674375296108</v>
      </c>
      <c r="V16" s="306">
        <f t="shared" ca="1" si="3"/>
        <v>1.22480762162156</v>
      </c>
      <c r="W16" s="304">
        <f t="shared" ca="1" si="4"/>
        <v>3.2032993540351122</v>
      </c>
      <c r="Y16" s="314" t="str">
        <f t="shared" ca="1" si="22"/>
        <v/>
      </c>
      <c r="Z16" s="315" t="str">
        <f t="shared" ca="1" si="23"/>
        <v/>
      </c>
      <c r="AA16" s="316" t="str">
        <f t="shared" ca="1" si="24"/>
        <v/>
      </c>
      <c r="AC16" s="310" t="e">
        <f t="shared" ca="1" si="25"/>
        <v>#N/A</v>
      </c>
      <c r="AD16" s="323" t="e">
        <f t="shared" ca="1" si="26"/>
        <v>#N/A</v>
      </c>
      <c r="AE16" s="324">
        <f t="shared" ca="1" si="5"/>
        <v>1.5705590654730595</v>
      </c>
      <c r="AG16" s="306">
        <f t="shared" ca="1" si="27"/>
        <v>271.18120980551231</v>
      </c>
      <c r="AH16" s="304">
        <f t="shared" ca="1" si="28"/>
        <v>280.84217386256205</v>
      </c>
    </row>
    <row r="17" spans="1:34" x14ac:dyDescent="0.2">
      <c r="A17" s="347">
        <f t="shared" ca="1" si="6"/>
        <v>0.01</v>
      </c>
      <c r="B17" s="304">
        <f t="shared" ca="1" si="7"/>
        <v>0.12999999999999998</v>
      </c>
      <c r="D17" s="306">
        <f t="shared" ca="1" si="8"/>
        <v>47.255483091579023</v>
      </c>
      <c r="E17" s="307">
        <f t="shared" ca="1" si="9"/>
        <v>268.01278182470816</v>
      </c>
      <c r="F17" s="304">
        <f t="shared" ca="1" si="10"/>
        <v>272.14689398124153</v>
      </c>
      <c r="G17" s="306">
        <f t="shared" ca="1" si="11"/>
        <v>5.5353221083047082</v>
      </c>
      <c r="H17" s="307">
        <f t="shared" ca="1" si="12"/>
        <v>31.393970416857652</v>
      </c>
      <c r="I17" s="304">
        <f t="shared" ca="1" si="13"/>
        <v>31.878224062472807</v>
      </c>
      <c r="J17" s="306">
        <f t="shared" ca="1" si="14"/>
        <v>0.3299082320947252</v>
      </c>
      <c r="K17" s="307">
        <f t="shared" ca="1" si="15"/>
        <v>1.8710981305504006</v>
      </c>
      <c r="L17" s="304">
        <f t="shared" ca="1" si="0"/>
        <v>1.899959908985732</v>
      </c>
      <c r="M17" s="306">
        <f t="shared" ca="1" si="16"/>
        <v>1.3962634015954636</v>
      </c>
      <c r="N17" s="304">
        <f t="shared" ca="1" si="17"/>
        <v>80</v>
      </c>
      <c r="P17" s="310">
        <f t="shared" ca="1" si="18"/>
        <v>5</v>
      </c>
      <c r="Q17" s="304">
        <f t="shared" ca="1" si="19"/>
        <v>1287.45</v>
      </c>
      <c r="R17" s="306">
        <f t="shared" ca="1" si="20"/>
        <v>0.63269380314074941</v>
      </c>
      <c r="S17" s="307">
        <f t="shared" ca="1" si="21"/>
        <v>4.5571713636115012</v>
      </c>
      <c r="T17" s="304">
        <f t="shared" ca="1" si="1"/>
        <v>44.705851077028832</v>
      </c>
      <c r="U17" s="311">
        <f t="shared" ca="1" si="2"/>
        <v>7.763089570575235</v>
      </c>
      <c r="V17" s="306">
        <f t="shared" ca="1" si="3"/>
        <v>1.2247708119206768</v>
      </c>
      <c r="W17" s="304">
        <f t="shared" ca="1" si="4"/>
        <v>3.829079054600887</v>
      </c>
      <c r="Y17" s="314" t="str">
        <f t="shared" ca="1" si="22"/>
        <v/>
      </c>
      <c r="Z17" s="315" t="str">
        <f t="shared" ca="1" si="23"/>
        <v/>
      </c>
      <c r="AA17" s="316" t="str">
        <f t="shared" ca="1" si="24"/>
        <v/>
      </c>
      <c r="AC17" s="310" t="e">
        <f t="shared" ca="1" si="25"/>
        <v>#N/A</v>
      </c>
      <c r="AD17" s="323" t="e">
        <f t="shared" ca="1" si="26"/>
        <v>#N/A</v>
      </c>
      <c r="AE17" s="324">
        <f t="shared" ca="1" si="5"/>
        <v>1.8710981305504006</v>
      </c>
      <c r="AG17" s="306">
        <f t="shared" ca="1" si="27"/>
        <v>272.14689397096515</v>
      </c>
      <c r="AH17" s="304">
        <f t="shared" ca="1" si="28"/>
        <v>281.80785802801489</v>
      </c>
    </row>
    <row r="18" spans="1:34" x14ac:dyDescent="0.2">
      <c r="A18" s="347">
        <f t="shared" ca="1" si="6"/>
        <v>0.01</v>
      </c>
      <c r="B18" s="304">
        <f t="shared" ca="1" si="7"/>
        <v>0.13999999999999999</v>
      </c>
      <c r="D18" s="306">
        <f t="shared" ca="1" si="8"/>
        <v>47.421597317170473</v>
      </c>
      <c r="E18" s="307">
        <f t="shared" ca="1" si="9"/>
        <v>268.95491520907706</v>
      </c>
      <c r="F18" s="304">
        <f t="shared" ca="1" si="10"/>
        <v>273.10355967514175</v>
      </c>
      <c r="G18" s="306">
        <f t="shared" ca="1" si="11"/>
        <v>6.0095380814764132</v>
      </c>
      <c r="H18" s="307">
        <f t="shared" ca="1" si="12"/>
        <v>34.083519568948425</v>
      </c>
      <c r="I18" s="304">
        <f t="shared" ca="1" si="13"/>
        <v>34.609259659224229</v>
      </c>
      <c r="J18" s="306">
        <f t="shared" ca="1" si="14"/>
        <v>0.38763253304363082</v>
      </c>
      <c r="K18" s="307">
        <f t="shared" ca="1" si="15"/>
        <v>2.198485580479431</v>
      </c>
      <c r="L18" s="304">
        <f t="shared" ca="1" si="0"/>
        <v>2.2323973275942168</v>
      </c>
      <c r="M18" s="306">
        <f t="shared" ca="1" si="16"/>
        <v>1.3962634015954636</v>
      </c>
      <c r="N18" s="304">
        <f t="shared" ca="1" si="17"/>
        <v>80</v>
      </c>
      <c r="P18" s="310">
        <f t="shared" ca="1" si="18"/>
        <v>5</v>
      </c>
      <c r="Q18" s="304">
        <f t="shared" ca="1" si="19"/>
        <v>1290.6420000000001</v>
      </c>
      <c r="R18" s="306">
        <f t="shared" ca="1" si="20"/>
        <v>0.63426245327832775</v>
      </c>
      <c r="S18" s="307">
        <f t="shared" ca="1" si="21"/>
        <v>4.5508287390787183</v>
      </c>
      <c r="T18" s="304">
        <f t="shared" ca="1" si="1"/>
        <v>44.643629930362231</v>
      </c>
      <c r="U18" s="311">
        <f t="shared" ca="1" si="2"/>
        <v>7.752284981844233</v>
      </c>
      <c r="V18" s="306">
        <f t="shared" ca="1" si="3"/>
        <v>1.2247307151173377</v>
      </c>
      <c r="W18" s="304">
        <f t="shared" ca="1" si="4"/>
        <v>4.5131159903947138</v>
      </c>
      <c r="Y18" s="314" t="str">
        <f t="shared" ca="1" si="22"/>
        <v/>
      </c>
      <c r="Z18" s="315" t="str">
        <f t="shared" ca="1" si="23"/>
        <v/>
      </c>
      <c r="AA18" s="316" t="str">
        <f t="shared" ca="1" si="24"/>
        <v/>
      </c>
      <c r="AC18" s="310" t="e">
        <f t="shared" ca="1" si="25"/>
        <v>#N/A</v>
      </c>
      <c r="AD18" s="323" t="e">
        <f t="shared" ca="1" si="26"/>
        <v>#N/A</v>
      </c>
      <c r="AE18" s="324">
        <f t="shared" ca="1" si="5"/>
        <v>2.198485580479431</v>
      </c>
      <c r="AG18" s="306">
        <f t="shared" ca="1" si="27"/>
        <v>273.10355966482183</v>
      </c>
      <c r="AH18" s="304">
        <f t="shared" ca="1" si="28"/>
        <v>282.76452372187157</v>
      </c>
    </row>
    <row r="19" spans="1:34" x14ac:dyDescent="0.2">
      <c r="A19" s="347">
        <f t="shared" ca="1" si="6"/>
        <v>0.01</v>
      </c>
      <c r="B19" s="304">
        <f t="shared" ca="1" si="7"/>
        <v>0.15</v>
      </c>
      <c r="D19" s="306">
        <f t="shared" ca="1" si="8"/>
        <v>47.586119220398416</v>
      </c>
      <c r="E19" s="307">
        <f t="shared" ca="1" si="9"/>
        <v>269.88801827932627</v>
      </c>
      <c r="F19" s="304">
        <f t="shared" ca="1" si="10"/>
        <v>274.05105574180868</v>
      </c>
      <c r="G19" s="306">
        <f t="shared" ca="1" si="11"/>
        <v>6.4853992736803976</v>
      </c>
      <c r="H19" s="307">
        <f t="shared" ca="1" si="12"/>
        <v>36.782399751741686</v>
      </c>
      <c r="I19" s="304">
        <f t="shared" ca="1" si="13"/>
        <v>37.349770216642312</v>
      </c>
      <c r="J19" s="306">
        <f t="shared" ca="1" si="14"/>
        <v>0.45010721981941487</v>
      </c>
      <c r="K19" s="307">
        <f t="shared" ca="1" si="15"/>
        <v>2.5528151770828815</v>
      </c>
      <c r="L19" s="304">
        <f t="shared" ca="1" si="0"/>
        <v>2.5921924769735494</v>
      </c>
      <c r="M19" s="306">
        <f t="shared" ca="1" si="16"/>
        <v>1.3962634015954636</v>
      </c>
      <c r="N19" s="304">
        <f t="shared" ca="1" si="17"/>
        <v>80</v>
      </c>
      <c r="P19" s="310">
        <f t="shared" ca="1" si="18"/>
        <v>5</v>
      </c>
      <c r="Q19" s="304">
        <f t="shared" ca="1" si="19"/>
        <v>1293.8340000000001</v>
      </c>
      <c r="R19" s="306">
        <f t="shared" ca="1" si="20"/>
        <v>0.6358311034159061</v>
      </c>
      <c r="S19" s="307">
        <f t="shared" ca="1" si="21"/>
        <v>4.5444704280445594</v>
      </c>
      <c r="T19" s="304">
        <f t="shared" ca="1" si="1"/>
        <v>44.581254899117127</v>
      </c>
      <c r="U19" s="311">
        <f t="shared" ca="1" si="2"/>
        <v>7.7414536713366031</v>
      </c>
      <c r="V19" s="306">
        <f t="shared" ca="1" si="3"/>
        <v>1.2246873200515136</v>
      </c>
      <c r="W19" s="304">
        <f t="shared" ca="1" si="4"/>
        <v>5.2559637001912671</v>
      </c>
      <c r="Y19" s="314" t="str">
        <f t="shared" ca="1" si="22"/>
        <v/>
      </c>
      <c r="Z19" s="315" t="str">
        <f t="shared" ca="1" si="23"/>
        <v/>
      </c>
      <c r="AA19" s="316" t="str">
        <f t="shared" ca="1" si="24"/>
        <v/>
      </c>
      <c r="AC19" s="310" t="e">
        <f t="shared" ca="1" si="25"/>
        <v>#N/A</v>
      </c>
      <c r="AD19" s="323" t="e">
        <f t="shared" ca="1" si="26"/>
        <v>#N/A</v>
      </c>
      <c r="AE19" s="324">
        <f t="shared" ca="1" si="5"/>
        <v>2.5528151770828815</v>
      </c>
      <c r="AG19" s="306">
        <f t="shared" ca="1" si="27"/>
        <v>274.05105573144459</v>
      </c>
      <c r="AH19" s="304">
        <f t="shared" ca="1" si="28"/>
        <v>283.71201978849433</v>
      </c>
    </row>
    <row r="20" spans="1:34" x14ac:dyDescent="0.2">
      <c r="A20" s="347">
        <f t="shared" ca="1" si="6"/>
        <v>0.01</v>
      </c>
      <c r="B20" s="304">
        <f t="shared" ca="1" si="7"/>
        <v>0.16</v>
      </c>
      <c r="D20" s="306">
        <f t="shared" ca="1" si="8"/>
        <v>47.749022633435722</v>
      </c>
      <c r="E20" s="307">
        <f t="shared" ca="1" si="9"/>
        <v>270.81194263170175</v>
      </c>
      <c r="F20" s="304">
        <f t="shared" ca="1" si="10"/>
        <v>274.98923148807933</v>
      </c>
      <c r="G20" s="306">
        <f t="shared" ca="1" si="11"/>
        <v>6.9628895000147546</v>
      </c>
      <c r="H20" s="307">
        <f t="shared" ca="1" si="12"/>
        <v>39.490519178058705</v>
      </c>
      <c r="I20" s="304">
        <f t="shared" ca="1" si="13"/>
        <v>40.099662531523109</v>
      </c>
      <c r="J20" s="306">
        <f t="shared" ca="1" si="14"/>
        <v>0.51734866368789068</v>
      </c>
      <c r="K20" s="307">
        <f t="shared" ca="1" si="15"/>
        <v>2.9341797717318836</v>
      </c>
      <c r="L20" s="304">
        <f t="shared" ca="1" si="0"/>
        <v>2.9794396407143768</v>
      </c>
      <c r="M20" s="306">
        <f t="shared" ca="1" si="16"/>
        <v>1.3962634015954636</v>
      </c>
      <c r="N20" s="304">
        <f t="shared" ca="1" si="17"/>
        <v>80</v>
      </c>
      <c r="P20" s="310">
        <f t="shared" ca="1" si="18"/>
        <v>5</v>
      </c>
      <c r="Q20" s="304">
        <f t="shared" ca="1" si="19"/>
        <v>1297.0260000000001</v>
      </c>
      <c r="R20" s="306">
        <f t="shared" ca="1" si="20"/>
        <v>0.63739975355348455</v>
      </c>
      <c r="S20" s="307">
        <f t="shared" ca="1" si="21"/>
        <v>4.5380964305090243</v>
      </c>
      <c r="T20" s="304">
        <f t="shared" ca="1" si="1"/>
        <v>44.518725983293528</v>
      </c>
      <c r="U20" s="311">
        <f t="shared" ca="1" si="2"/>
        <v>7.7305956390523463</v>
      </c>
      <c r="V20" s="306">
        <f t="shared" ca="1" si="3"/>
        <v>1.2246406157028698</v>
      </c>
      <c r="W20" s="304">
        <f t="shared" ca="1" si="4"/>
        <v>6.0581686822429903</v>
      </c>
      <c r="Y20" s="314" t="str">
        <f t="shared" ca="1" si="22"/>
        <v/>
      </c>
      <c r="Z20" s="315" t="str">
        <f t="shared" ca="1" si="23"/>
        <v/>
      </c>
      <c r="AA20" s="316" t="str">
        <f t="shared" ca="1" si="24"/>
        <v/>
      </c>
      <c r="AC20" s="310" t="e">
        <f t="shared" ca="1" si="25"/>
        <v>#N/A</v>
      </c>
      <c r="AD20" s="323" t="e">
        <f t="shared" ca="1" si="26"/>
        <v>#N/A</v>
      </c>
      <c r="AE20" s="324">
        <f t="shared" ca="1" si="5"/>
        <v>2.9341797717318836</v>
      </c>
      <c r="AG20" s="306">
        <f t="shared" ca="1" si="27"/>
        <v>274.98923147767033</v>
      </c>
      <c r="AH20" s="304">
        <f t="shared" ca="1" si="28"/>
        <v>284.65019553472007</v>
      </c>
    </row>
    <row r="21" spans="1:34" x14ac:dyDescent="0.2">
      <c r="A21" s="347">
        <f t="shared" ca="1" si="6"/>
        <v>0.01</v>
      </c>
      <c r="B21" s="304">
        <f t="shared" ca="1" si="7"/>
        <v>0.17</v>
      </c>
      <c r="D21" s="306">
        <f t="shared" ca="1" si="8"/>
        <v>47.91028147758049</v>
      </c>
      <c r="E21" s="307">
        <f t="shared" ca="1" si="9"/>
        <v>271.72654036791516</v>
      </c>
      <c r="F21" s="304">
        <f t="shared" ca="1" si="10"/>
        <v>275.91793673405363</v>
      </c>
      <c r="G21" s="306">
        <f t="shared" ca="1" si="11"/>
        <v>7.4419923147905598</v>
      </c>
      <c r="H21" s="307">
        <f t="shared" ca="1" si="12"/>
        <v>42.207784581737855</v>
      </c>
      <c r="I21" s="304">
        <f t="shared" ca="1" si="13"/>
        <v>42.858841898863638</v>
      </c>
      <c r="J21" s="306">
        <f t="shared" ca="1" si="14"/>
        <v>0.5893730727619173</v>
      </c>
      <c r="K21" s="307">
        <f t="shared" ca="1" si="15"/>
        <v>3.3426712905308662</v>
      </c>
      <c r="L21" s="304">
        <f t="shared" ca="1" si="0"/>
        <v>3.3942321628663104</v>
      </c>
      <c r="M21" s="306">
        <f t="shared" ca="1" si="16"/>
        <v>1.3962634015954636</v>
      </c>
      <c r="N21" s="304">
        <f t="shared" ca="1" si="17"/>
        <v>80</v>
      </c>
      <c r="P21" s="310">
        <f t="shared" ca="1" si="18"/>
        <v>5</v>
      </c>
      <c r="Q21" s="304">
        <f t="shared" ca="1" si="19"/>
        <v>1300.2180000000001</v>
      </c>
      <c r="R21" s="306">
        <f t="shared" ca="1" si="20"/>
        <v>0.63896840369106289</v>
      </c>
      <c r="S21" s="307">
        <f t="shared" ca="1" si="21"/>
        <v>4.5317067464721141</v>
      </c>
      <c r="T21" s="304">
        <f t="shared" ca="1" si="1"/>
        <v>44.456043182891442</v>
      </c>
      <c r="U21" s="311">
        <f t="shared" ca="1" si="2"/>
        <v>7.7197108849914642</v>
      </c>
      <c r="V21" s="306">
        <f t="shared" ca="1" si="3"/>
        <v>1.2245905911928632</v>
      </c>
      <c r="W21" s="304">
        <f t="shared" ca="1" si="4"/>
        <v>6.9202701552447108</v>
      </c>
      <c r="Y21" s="314" t="str">
        <f t="shared" ca="1" si="22"/>
        <v/>
      </c>
      <c r="Z21" s="315" t="str">
        <f t="shared" ca="1" si="23"/>
        <v/>
      </c>
      <c r="AA21" s="316" t="str">
        <f t="shared" ca="1" si="24"/>
        <v/>
      </c>
      <c r="AC21" s="310" t="e">
        <f t="shared" ca="1" si="25"/>
        <v>#N/A</v>
      </c>
      <c r="AD21" s="323" t="e">
        <f t="shared" ca="1" si="26"/>
        <v>#N/A</v>
      </c>
      <c r="AE21" s="324">
        <f t="shared" ca="1" si="5"/>
        <v>3.3426712905308662</v>
      </c>
      <c r="AG21" s="306">
        <f t="shared" ca="1" si="27"/>
        <v>275.91793672359915</v>
      </c>
      <c r="AH21" s="304">
        <f t="shared" ca="1" si="28"/>
        <v>285.57890078064889</v>
      </c>
    </row>
    <row r="22" spans="1:34" x14ac:dyDescent="0.2">
      <c r="A22" s="347">
        <f t="shared" ca="1" si="6"/>
        <v>0.01</v>
      </c>
      <c r="B22" s="304">
        <f t="shared" ca="1" si="7"/>
        <v>0.18000000000000002</v>
      </c>
      <c r="D22" s="306">
        <f t="shared" ca="1" si="8"/>
        <v>48.069869772152224</v>
      </c>
      <c r="E22" s="307">
        <f t="shared" ca="1" si="9"/>
        <v>272.63166414559748</v>
      </c>
      <c r="F22" s="304">
        <f t="shared" ca="1" si="10"/>
        <v>276.8370218643264</v>
      </c>
      <c r="G22" s="306">
        <f t="shared" ca="1" si="11"/>
        <v>7.9226910125120824</v>
      </c>
      <c r="H22" s="307">
        <f t="shared" ca="1" si="12"/>
        <v>44.934101223193828</v>
      </c>
      <c r="I22" s="304">
        <f t="shared" ca="1" si="13"/>
        <v>45.6272121175069</v>
      </c>
      <c r="J22" s="306">
        <f t="shared" ca="1" si="14"/>
        <v>0.66619648939843057</v>
      </c>
      <c r="K22" s="307">
        <f t="shared" ca="1" si="15"/>
        <v>3.7783807195555248</v>
      </c>
      <c r="L22" s="304">
        <f t="shared" ca="1" si="0"/>
        <v>3.8366624329481631</v>
      </c>
      <c r="M22" s="306">
        <f t="shared" ca="1" si="16"/>
        <v>1.3962634015954636</v>
      </c>
      <c r="N22" s="304">
        <f t="shared" ca="1" si="17"/>
        <v>80</v>
      </c>
      <c r="P22" s="310">
        <f t="shared" ca="1" si="18"/>
        <v>5</v>
      </c>
      <c r="Q22" s="304">
        <f t="shared" ca="1" si="19"/>
        <v>1303.4100000000001</v>
      </c>
      <c r="R22" s="306">
        <f t="shared" ca="1" si="20"/>
        <v>0.64053705382864123</v>
      </c>
      <c r="S22" s="307">
        <f t="shared" ca="1" si="21"/>
        <v>4.5253013759338279</v>
      </c>
      <c r="T22" s="304">
        <f t="shared" ca="1" si="1"/>
        <v>44.393206497910853</v>
      </c>
      <c r="U22" s="311">
        <f t="shared" ca="1" si="2"/>
        <v>7.7087994091539533</v>
      </c>
      <c r="V22" s="306">
        <f t="shared" ca="1" si="3"/>
        <v>1.2245372357868236</v>
      </c>
      <c r="W22" s="304">
        <f t="shared" ca="1" si="4"/>
        <v>7.8427998194960757</v>
      </c>
      <c r="Y22" s="314" t="str">
        <f t="shared" ca="1" si="22"/>
        <v>Sortie de rampe</v>
      </c>
      <c r="Z22" s="315" t="str">
        <f t="shared" ca="1" si="23"/>
        <v/>
      </c>
      <c r="AA22" s="316" t="str">
        <f t="shared" ca="1" si="24"/>
        <v/>
      </c>
      <c r="AC22" s="310" t="e">
        <f t="shared" ca="1" si="25"/>
        <v>#N/A</v>
      </c>
      <c r="AD22" s="323" t="e">
        <f t="shared" ca="1" si="26"/>
        <v>#N/A</v>
      </c>
      <c r="AE22" s="324">
        <f t="shared" ca="1" si="5"/>
        <v>3.7783807195555248</v>
      </c>
      <c r="AG22" s="306">
        <f t="shared" ca="1" si="27"/>
        <v>276.83702185382577</v>
      </c>
      <c r="AH22" s="304">
        <f t="shared" ca="1" si="28"/>
        <v>286.49798591087551</v>
      </c>
    </row>
    <row r="23" spans="1:34" x14ac:dyDescent="0.2">
      <c r="A23" s="347">
        <f t="shared" ca="1" si="6"/>
        <v>0.01</v>
      </c>
      <c r="B23" s="304">
        <f t="shared" ca="1" si="7"/>
        <v>0.19000000000000003</v>
      </c>
      <c r="D23" s="306">
        <f t="shared" ca="1" si="8"/>
        <v>48.227761643460781</v>
      </c>
      <c r="E23" s="307">
        <f t="shared" ca="1" si="9"/>
        <v>273.52716722916398</v>
      </c>
      <c r="F23" s="304">
        <f t="shared" ca="1" si="10"/>
        <v>277.74633787963705</v>
      </c>
      <c r="G23" s="306">
        <f t="shared" ca="1" si="11"/>
        <v>8.4049686289466905</v>
      </c>
      <c r="H23" s="307">
        <f t="shared" ca="1" si="12"/>
        <v>47.669372895485466</v>
      </c>
      <c r="I23" s="304">
        <f t="shared" ca="1" si="13"/>
        <v>48.40467549630327</v>
      </c>
      <c r="J23" s="306">
        <f t="shared" ca="1" si="14"/>
        <v>0.74783478760572442</v>
      </c>
      <c r="K23" s="307">
        <f t="shared" ca="1" si="15"/>
        <v>4.2413980901489214</v>
      </c>
      <c r="L23" s="304">
        <f t="shared" ca="1" si="0"/>
        <v>4.3068218710172141</v>
      </c>
      <c r="M23" s="306">
        <f t="shared" ca="1" si="16"/>
        <v>1.3962634015954636</v>
      </c>
      <c r="N23" s="304">
        <f t="shared" ca="1" si="17"/>
        <v>80</v>
      </c>
      <c r="P23" s="310">
        <f t="shared" ca="1" si="18"/>
        <v>5</v>
      </c>
      <c r="Q23" s="304">
        <f t="shared" ca="1" si="19"/>
        <v>1306.6020000000001</v>
      </c>
      <c r="R23" s="306">
        <f t="shared" ca="1" si="20"/>
        <v>0.64210570396621969</v>
      </c>
      <c r="S23" s="307">
        <f t="shared" ca="1" si="21"/>
        <v>4.5188803188941655</v>
      </c>
      <c r="T23" s="304">
        <f t="shared" ca="1" si="1"/>
        <v>44.33021592835177</v>
      </c>
      <c r="U23" s="311">
        <f t="shared" ca="1" si="2"/>
        <v>0</v>
      </c>
      <c r="V23" s="306">
        <f t="shared" ca="1" si="3"/>
        <v>1.2244805388960238</v>
      </c>
      <c r="W23" s="304">
        <f t="shared" ca="1" si="4"/>
        <v>8.8262816184022093</v>
      </c>
      <c r="Y23" s="314" t="str">
        <f t="shared" ca="1" si="22"/>
        <v/>
      </c>
      <c r="Z23" s="315" t="str">
        <f t="shared" ca="1" si="23"/>
        <v/>
      </c>
      <c r="AA23" s="316" t="str">
        <f t="shared" ca="1" si="24"/>
        <v/>
      </c>
      <c r="AC23" s="310" t="e">
        <f t="shared" ca="1" si="25"/>
        <v>#N/A</v>
      </c>
      <c r="AD23" s="323" t="e">
        <f t="shared" ca="1" si="26"/>
        <v>#N/A</v>
      </c>
      <c r="AE23" s="324">
        <f t="shared" ca="1" si="5"/>
        <v>4.2413980901489214</v>
      </c>
      <c r="AG23" s="306">
        <f t="shared" ca="1" si="27"/>
        <v>277.74633786908953</v>
      </c>
      <c r="AH23" s="304">
        <f t="shared" ca="1" si="28"/>
        <v>287.40730192613927</v>
      </c>
    </row>
    <row r="24" spans="1:34" x14ac:dyDescent="0.2">
      <c r="A24" s="347">
        <f t="shared" ca="1" si="6"/>
        <v>0.01</v>
      </c>
      <c r="B24" s="304">
        <f t="shared" ca="1" si="7"/>
        <v>0.20000000000000004</v>
      </c>
      <c r="D24" s="306">
        <f t="shared" ca="1" si="8"/>
        <v>50.063933150186784</v>
      </c>
      <c r="E24" s="307">
        <f t="shared" ca="1" si="9"/>
        <v>274.11667389321053</v>
      </c>
      <c r="F24" s="304">
        <f t="shared" ca="1" si="10"/>
        <v>278.65094349157175</v>
      </c>
      <c r="G24" s="306">
        <f t="shared" ca="1" si="11"/>
        <v>8.9056079604485578</v>
      </c>
      <c r="H24" s="307">
        <f t="shared" ca="1" si="12"/>
        <v>50.410539634417574</v>
      </c>
      <c r="I24" s="304">
        <f t="shared" ca="1" si="13"/>
        <v>51.191135554687492</v>
      </c>
      <c r="J24" s="306">
        <f t="shared" ca="1" si="14"/>
        <v>0.83438767055270069</v>
      </c>
      <c r="K24" s="307">
        <f t="shared" ca="1" si="15"/>
        <v>4.7317976527984369</v>
      </c>
      <c r="L24" s="304">
        <f t="shared" ca="1" si="0"/>
        <v>4.8048009128161766</v>
      </c>
      <c r="M24" s="306">
        <f t="shared" ca="1" si="16"/>
        <v>1.3959388645027537</v>
      </c>
      <c r="N24" s="304">
        <f t="shared" ca="1" si="17"/>
        <v>79.981405394292281</v>
      </c>
      <c r="P24" s="310">
        <f t="shared" ca="1" si="18"/>
        <v>5</v>
      </c>
      <c r="Q24" s="304">
        <f t="shared" ca="1" si="19"/>
        <v>1309.7940000000001</v>
      </c>
      <c r="R24" s="306">
        <f t="shared" ca="1" si="20"/>
        <v>0.64367435410379803</v>
      </c>
      <c r="S24" s="307">
        <f t="shared" ca="1" si="21"/>
        <v>4.5124435753531271</v>
      </c>
      <c r="T24" s="304">
        <f t="shared" ca="1" si="1"/>
        <v>44.267071474214177</v>
      </c>
      <c r="U24" s="311">
        <f t="shared" ca="1" si="2"/>
        <v>0</v>
      </c>
      <c r="V24" s="306">
        <f t="shared" ca="1" si="3"/>
        <v>1.2244204918932873</v>
      </c>
      <c r="W24" s="304">
        <f t="shared" ca="1" si="4"/>
        <v>9.8712325540082393</v>
      </c>
      <c r="Y24" s="314" t="str">
        <f t="shared" ca="1" si="22"/>
        <v/>
      </c>
      <c r="Z24" s="315" t="str">
        <f t="shared" ca="1" si="23"/>
        <v/>
      </c>
      <c r="AA24" s="316" t="str">
        <f t="shared" ca="1" si="24"/>
        <v/>
      </c>
      <c r="AC24" s="310" t="e">
        <f t="shared" ca="1" si="25"/>
        <v>#N/A</v>
      </c>
      <c r="AD24" s="323" t="e">
        <f t="shared" ca="1" si="26"/>
        <v>#N/A</v>
      </c>
      <c r="AE24" s="324">
        <f t="shared" ca="1" si="5"/>
        <v>4.7317976527984369</v>
      </c>
      <c r="AG24" s="306">
        <f t="shared" ca="1" si="27"/>
        <v>278.64573643832188</v>
      </c>
      <c r="AH24" s="304">
        <f t="shared" ca="1" si="28"/>
        <v>288.30670049537162</v>
      </c>
    </row>
    <row r="25" spans="1:34" x14ac:dyDescent="0.2">
      <c r="A25" s="347">
        <f t="shared" ca="1" si="6"/>
        <v>0.01</v>
      </c>
      <c r="B25" s="304">
        <f t="shared" ca="1" si="7"/>
        <v>0.21000000000000005</v>
      </c>
      <c r="D25" s="306">
        <f t="shared" ca="1" si="8"/>
        <v>50.268416012475775</v>
      </c>
      <c r="E25" s="307">
        <f t="shared" ca="1" si="9"/>
        <v>274.73632058928678</v>
      </c>
      <c r="F25" s="304">
        <f t="shared" ca="1" si="10"/>
        <v>279.29726009995642</v>
      </c>
      <c r="G25" s="306">
        <f t="shared" ca="1" si="11"/>
        <v>9.4082921205733161</v>
      </c>
      <c r="H25" s="307">
        <f t="shared" ca="1" si="12"/>
        <v>53.157902840310442</v>
      </c>
      <c r="I25" s="304">
        <f t="shared" ca="1" si="13"/>
        <v>53.984058711863511</v>
      </c>
      <c r="J25" s="306">
        <f t="shared" ca="1" si="14"/>
        <v>0.92595717095781005</v>
      </c>
      <c r="K25" s="307">
        <f t="shared" ca="1" si="15"/>
        <v>5.2496398651720773</v>
      </c>
      <c r="L25" s="304">
        <f t="shared" ca="1" si="0"/>
        <v>5.3306768234861224</v>
      </c>
      <c r="M25" s="306">
        <f t="shared" ca="1" si="16"/>
        <v>1.3956227297134316</v>
      </c>
      <c r="N25" s="304">
        <f t="shared" ca="1" si="17"/>
        <v>79.963292205106868</v>
      </c>
      <c r="P25" s="310">
        <f t="shared" ca="1" si="18"/>
        <v>6</v>
      </c>
      <c r="Q25" s="304">
        <f t="shared" ca="1" si="19"/>
        <v>1311.89</v>
      </c>
      <c r="R25" s="306">
        <f t="shared" ca="1" si="20"/>
        <v>0.64470439504626798</v>
      </c>
      <c r="S25" s="307">
        <f t="shared" ca="1" si="21"/>
        <v>4.5059965314026647</v>
      </c>
      <c r="T25" s="304">
        <f t="shared" ca="1" si="1"/>
        <v>44.203825973060141</v>
      </c>
      <c r="U25" s="311">
        <f t="shared" ca="1" si="2"/>
        <v>0</v>
      </c>
      <c r="V25" s="306">
        <f t="shared" ca="1" si="3"/>
        <v>1.2243570878693741</v>
      </c>
      <c r="W25" s="304">
        <f t="shared" ca="1" si="4"/>
        <v>10.977171096663476</v>
      </c>
      <c r="Y25" s="314" t="str">
        <f t="shared" ca="1" si="22"/>
        <v/>
      </c>
      <c r="Z25" s="315" t="str">
        <f t="shared" ca="1" si="23"/>
        <v/>
      </c>
      <c r="AA25" s="316" t="str">
        <f t="shared" ca="1" si="24"/>
        <v/>
      </c>
      <c r="AC25" s="310" t="e">
        <f t="shared" ca="1" si="25"/>
        <v>#N/A</v>
      </c>
      <c r="AD25" s="323" t="e">
        <f t="shared" ca="1" si="26"/>
        <v>#N/A</v>
      </c>
      <c r="AE25" s="324">
        <f t="shared" ca="1" si="5"/>
        <v>5.2496398651720773</v>
      </c>
      <c r="AG25" s="306">
        <f t="shared" ca="1" si="27"/>
        <v>279.29204595601038</v>
      </c>
      <c r="AH25" s="304">
        <f t="shared" ca="1" si="28"/>
        <v>288.95245665905748</v>
      </c>
    </row>
    <row r="26" spans="1:34" x14ac:dyDescent="0.2">
      <c r="A26" s="347">
        <f t="shared" ca="1" si="6"/>
        <v>0.01</v>
      </c>
      <c r="B26" s="304">
        <f t="shared" ca="1" si="7"/>
        <v>0.22000000000000006</v>
      </c>
      <c r="D26" s="306">
        <f t="shared" ca="1" si="8"/>
        <v>50.426474765157543</v>
      </c>
      <c r="E26" s="307">
        <f t="shared" ca="1" si="9"/>
        <v>275.10522284729649</v>
      </c>
      <c r="F26" s="304">
        <f t="shared" ca="1" si="10"/>
        <v>279.68860004494593</v>
      </c>
      <c r="G26" s="306">
        <f t="shared" ca="1" si="11"/>
        <v>9.9125568682248915</v>
      </c>
      <c r="H26" s="307">
        <f t="shared" ca="1" si="12"/>
        <v>55.908955068783406</v>
      </c>
      <c r="I26" s="304">
        <f t="shared" ca="1" si="13"/>
        <v>56.780895031242984</v>
      </c>
      <c r="J26" s="306">
        <f t="shared" ca="1" si="14"/>
        <v>1.0225614159018011</v>
      </c>
      <c r="K26" s="307">
        <f t="shared" ca="1" si="15"/>
        <v>5.7949741547175462</v>
      </c>
      <c r="L26" s="304">
        <f t="shared" ca="1" si="0"/>
        <v>5.8845014489874536</v>
      </c>
      <c r="M26" s="306">
        <f t="shared" ca="1" si="16"/>
        <v>1.3953216288227537</v>
      </c>
      <c r="N26" s="304">
        <f t="shared" ca="1" si="17"/>
        <v>79.946040394863388</v>
      </c>
      <c r="P26" s="310">
        <f t="shared" ca="1" si="18"/>
        <v>6</v>
      </c>
      <c r="Q26" s="304">
        <f t="shared" ca="1" si="19"/>
        <v>1312.89</v>
      </c>
      <c r="R26" s="306">
        <f t="shared" ca="1" si="20"/>
        <v>0.64519582679362963</v>
      </c>
      <c r="S26" s="307">
        <f t="shared" ca="1" si="21"/>
        <v>4.4995445731347283</v>
      </c>
      <c r="T26" s="304">
        <f t="shared" ca="1" si="1"/>
        <v>44.140532262451686</v>
      </c>
      <c r="U26" s="311">
        <f t="shared" ca="1" si="2"/>
        <v>0</v>
      </c>
      <c r="V26" s="306">
        <f t="shared" ca="1" si="3"/>
        <v>1.2242903212945351</v>
      </c>
      <c r="W26" s="304">
        <f t="shared" ca="1" si="4"/>
        <v>12.143395821553961</v>
      </c>
      <c r="Y26" s="314" t="str">
        <f t="shared" ca="1" si="22"/>
        <v/>
      </c>
      <c r="Z26" s="315" t="str">
        <f t="shared" ca="1" si="23"/>
        <v/>
      </c>
      <c r="AA26" s="316" t="str">
        <f t="shared" ca="1" si="24"/>
        <v/>
      </c>
      <c r="AC26" s="310" t="e">
        <f t="shared" ca="1" si="25"/>
        <v>#N/A</v>
      </c>
      <c r="AD26" s="323" t="e">
        <f t="shared" ca="1" si="26"/>
        <v>#N/A</v>
      </c>
      <c r="AE26" s="324">
        <f t="shared" ca="1" si="5"/>
        <v>5.7949741547175462</v>
      </c>
      <c r="AG26" s="306">
        <f t="shared" ca="1" si="27"/>
        <v>279.68337454519389</v>
      </c>
      <c r="AH26" s="304">
        <f t="shared" ca="1" si="28"/>
        <v>289.34324524233443</v>
      </c>
    </row>
    <row r="27" spans="1:34" x14ac:dyDescent="0.2">
      <c r="A27" s="347">
        <f t="shared" ca="1" si="6"/>
        <v>0.01</v>
      </c>
      <c r="B27" s="304">
        <f t="shared" ca="1" si="7"/>
        <v>0.23000000000000007</v>
      </c>
      <c r="D27" s="306">
        <f t="shared" ca="1" si="8"/>
        <v>50.578391721661113</v>
      </c>
      <c r="E27" s="307">
        <f t="shared" ca="1" si="9"/>
        <v>275.46301964665241</v>
      </c>
      <c r="F27" s="304">
        <f t="shared" ca="1" si="10"/>
        <v>280.06793622619819</v>
      </c>
      <c r="G27" s="306">
        <f t="shared" ca="1" si="11"/>
        <v>10.418340785441503</v>
      </c>
      <c r="H27" s="307">
        <f t="shared" ca="1" si="12"/>
        <v>58.663585265249928</v>
      </c>
      <c r="I27" s="304">
        <f t="shared" ca="1" si="13"/>
        <v>59.581524492873143</v>
      </c>
      <c r="J27" s="306">
        <f t="shared" ca="1" si="14"/>
        <v>1.124215904170133</v>
      </c>
      <c r="K27" s="307">
        <f t="shared" ca="1" si="15"/>
        <v>6.3678368563877132</v>
      </c>
      <c r="L27" s="304">
        <f t="shared" ca="1" si="0"/>
        <v>6.4663132949741016</v>
      </c>
      <c r="M27" s="306">
        <f t="shared" ca="1" si="16"/>
        <v>1.395034193021607</v>
      </c>
      <c r="N27" s="304">
        <f t="shared" ca="1" si="17"/>
        <v>79.929571536576717</v>
      </c>
      <c r="P27" s="310">
        <f t="shared" ca="1" si="18"/>
        <v>6</v>
      </c>
      <c r="Q27" s="304">
        <f t="shared" ca="1" si="19"/>
        <v>1313.89</v>
      </c>
      <c r="R27" s="306">
        <f t="shared" ca="1" si="20"/>
        <v>0.64568725854099129</v>
      </c>
      <c r="S27" s="307">
        <f t="shared" ca="1" si="21"/>
        <v>4.4930877005493182</v>
      </c>
      <c r="T27" s="304">
        <f t="shared" ca="1" si="1"/>
        <v>44.077190342388811</v>
      </c>
      <c r="U27" s="311">
        <f t="shared" ca="1" si="2"/>
        <v>0</v>
      </c>
      <c r="V27" s="306">
        <f t="shared" ca="1" si="3"/>
        <v>1.2242201882707859</v>
      </c>
      <c r="W27" s="304">
        <f t="shared" ca="1" si="4"/>
        <v>13.370080638422108</v>
      </c>
      <c r="Y27" s="314" t="str">
        <f t="shared" ca="1" si="22"/>
        <v/>
      </c>
      <c r="Z27" s="315" t="str">
        <f t="shared" ca="1" si="23"/>
        <v/>
      </c>
      <c r="AA27" s="316" t="str">
        <f t="shared" ca="1" si="24"/>
        <v/>
      </c>
      <c r="AC27" s="310" t="e">
        <f t="shared" ca="1" si="25"/>
        <v>#N/A</v>
      </c>
      <c r="AD27" s="323" t="e">
        <f t="shared" ca="1" si="26"/>
        <v>#N/A</v>
      </c>
      <c r="AE27" s="324">
        <f t="shared" ca="1" si="5"/>
        <v>6.3678368563877132</v>
      </c>
      <c r="AG27" s="306">
        <f t="shared" ca="1" si="27"/>
        <v>280.06270003370707</v>
      </c>
      <c r="AH27" s="304">
        <f t="shared" ca="1" si="28"/>
        <v>289.72205550746241</v>
      </c>
    </row>
    <row r="28" spans="1:34" x14ac:dyDescent="0.2">
      <c r="A28" s="347">
        <f t="shared" ca="1" si="6"/>
        <v>0.01</v>
      </c>
      <c r="B28" s="304">
        <f t="shared" ca="1" si="7"/>
        <v>0.24000000000000007</v>
      </c>
      <c r="D28" s="306">
        <f t="shared" ca="1" si="8"/>
        <v>50.724515420513406</v>
      </c>
      <c r="E28" s="307">
        <f t="shared" ca="1" si="9"/>
        <v>275.80956233644844</v>
      </c>
      <c r="F28" s="304">
        <f t="shared" ca="1" si="10"/>
        <v>280.43518171026466</v>
      </c>
      <c r="G28" s="306">
        <f t="shared" ca="1" si="11"/>
        <v>10.925585939646636</v>
      </c>
      <c r="H28" s="307">
        <f t="shared" ca="1" si="12"/>
        <v>61.421680888614411</v>
      </c>
      <c r="I28" s="304">
        <f t="shared" ca="1" si="13"/>
        <v>62.385826205215757</v>
      </c>
      <c r="J28" s="306">
        <f t="shared" ca="1" si="14"/>
        <v>1.2309355377955737</v>
      </c>
      <c r="K28" s="307">
        <f t="shared" ca="1" si="15"/>
        <v>6.9682631871570351</v>
      </c>
      <c r="L28" s="304">
        <f t="shared" ca="1" si="0"/>
        <v>7.0761496693962034</v>
      </c>
      <c r="M28" s="306">
        <f t="shared" ca="1" si="16"/>
        <v>1.3947592326982801</v>
      </c>
      <c r="N28" s="304">
        <f t="shared" ca="1" si="17"/>
        <v>79.913817470516534</v>
      </c>
      <c r="P28" s="310">
        <f t="shared" ca="1" si="18"/>
        <v>6</v>
      </c>
      <c r="Q28" s="304">
        <f t="shared" ca="1" si="19"/>
        <v>1314.89</v>
      </c>
      <c r="R28" s="306">
        <f t="shared" ca="1" si="20"/>
        <v>0.64617869028835295</v>
      </c>
      <c r="S28" s="307">
        <f t="shared" ca="1" si="21"/>
        <v>4.486625913646435</v>
      </c>
      <c r="T28" s="304">
        <f t="shared" ca="1" si="1"/>
        <v>44.01380021287153</v>
      </c>
      <c r="U28" s="311">
        <f t="shared" ca="1" si="2"/>
        <v>0</v>
      </c>
      <c r="V28" s="306">
        <f t="shared" ca="1" si="3"/>
        <v>1.2241466850657254</v>
      </c>
      <c r="W28" s="304">
        <f t="shared" ca="1" si="4"/>
        <v>14.657388195686284</v>
      </c>
      <c r="Y28" s="314" t="str">
        <f t="shared" ca="1" si="22"/>
        <v/>
      </c>
      <c r="Z28" s="315" t="str">
        <f t="shared" ca="1" si="23"/>
        <v/>
      </c>
      <c r="AA28" s="316" t="str">
        <f t="shared" ca="1" si="24"/>
        <v/>
      </c>
      <c r="AC28" s="310" t="e">
        <f t="shared" ca="1" si="25"/>
        <v>#N/A</v>
      </c>
      <c r="AD28" s="323" t="e">
        <f t="shared" ca="1" si="26"/>
        <v>#N/A</v>
      </c>
      <c r="AE28" s="324">
        <f t="shared" ca="1" si="5"/>
        <v>6.9682631871570351</v>
      </c>
      <c r="AG28" s="306">
        <f t="shared" ca="1" si="27"/>
        <v>280.42993540592238</v>
      </c>
      <c r="AH28" s="304">
        <f t="shared" ca="1" si="28"/>
        <v>290.08879822204483</v>
      </c>
    </row>
    <row r="29" spans="1:34" x14ac:dyDescent="0.2">
      <c r="A29" s="347">
        <f t="shared" ca="1" si="6"/>
        <v>0.01</v>
      </c>
      <c r="B29" s="304">
        <f t="shared" ca="1" si="7"/>
        <v>0.25000000000000006</v>
      </c>
      <c r="D29" s="306">
        <f t="shared" ca="1" si="8"/>
        <v>50.86514627067654</v>
      </c>
      <c r="E29" s="307">
        <f t="shared" ca="1" si="9"/>
        <v>276.14471216358731</v>
      </c>
      <c r="F29" s="304">
        <f t="shared" ca="1" si="10"/>
        <v>280.79025118591244</v>
      </c>
      <c r="G29" s="306">
        <f t="shared" ca="1" si="11"/>
        <v>11.434237402353402</v>
      </c>
      <c r="H29" s="307">
        <f t="shared" ca="1" si="12"/>
        <v>64.183128010250286</v>
      </c>
      <c r="I29" s="304">
        <f t="shared" ca="1" si="13"/>
        <v>65.193678421711667</v>
      </c>
      <c r="J29" s="306">
        <f t="shared" ca="1" si="14"/>
        <v>1.3427346545055738</v>
      </c>
      <c r="K29" s="307">
        <f t="shared" ca="1" si="15"/>
        <v>7.5962872316513588</v>
      </c>
      <c r="L29" s="304">
        <f t="shared" ca="1" si="0"/>
        <v>7.7140466720236835</v>
      </c>
      <c r="M29" s="306">
        <f t="shared" ca="1" si="16"/>
        <v>1.3944957073882394</v>
      </c>
      <c r="N29" s="304">
        <f t="shared" ca="1" si="17"/>
        <v>79.898718582456326</v>
      </c>
      <c r="P29" s="310">
        <f t="shared" ca="1" si="18"/>
        <v>6</v>
      </c>
      <c r="Q29" s="304">
        <f t="shared" ca="1" si="19"/>
        <v>1315.89</v>
      </c>
      <c r="R29" s="306">
        <f t="shared" ca="1" si="20"/>
        <v>0.64667012203571461</v>
      </c>
      <c r="S29" s="307">
        <f t="shared" ca="1" si="21"/>
        <v>4.4801592124260781</v>
      </c>
      <c r="T29" s="304">
        <f t="shared" ca="1" si="1"/>
        <v>43.95036187389983</v>
      </c>
      <c r="U29" s="311">
        <f t="shared" ca="1" si="2"/>
        <v>0</v>
      </c>
      <c r="V29" s="306">
        <f t="shared" ca="1" si="3"/>
        <v>1.2240698081143599</v>
      </c>
      <c r="W29" s="304">
        <f t="shared" ca="1" si="4"/>
        <v>16.005469759553314</v>
      </c>
      <c r="Y29" s="314" t="str">
        <f t="shared" ca="1" si="22"/>
        <v/>
      </c>
      <c r="Z29" s="315" t="str">
        <f t="shared" ca="1" si="23"/>
        <v/>
      </c>
      <c r="AA29" s="316" t="str">
        <f t="shared" ca="1" si="24"/>
        <v/>
      </c>
      <c r="AC29" s="310" t="e">
        <f t="shared" ca="1" si="25"/>
        <v>#N/A</v>
      </c>
      <c r="AD29" s="323" t="e">
        <f t="shared" ca="1" si="26"/>
        <v>#N/A</v>
      </c>
      <c r="AE29" s="324">
        <f t="shared" ca="1" si="5"/>
        <v>7.5962872316513588</v>
      </c>
      <c r="AG29" s="306">
        <f t="shared" ca="1" si="27"/>
        <v>280.78499527892131</v>
      </c>
      <c r="AH29" s="304">
        <f t="shared" ca="1" si="28"/>
        <v>290.4433860732542</v>
      </c>
    </row>
    <row r="30" spans="1:34" x14ac:dyDescent="0.2">
      <c r="A30" s="347">
        <f t="shared" ca="1" si="6"/>
        <v>0.01</v>
      </c>
      <c r="B30" s="304">
        <f t="shared" ca="1" si="7"/>
        <v>0.26000000000000006</v>
      </c>
      <c r="D30" s="306">
        <f t="shared" ca="1" si="8"/>
        <v>51.00054472957487</v>
      </c>
      <c r="E30" s="307">
        <f t="shared" ca="1" si="9"/>
        <v>276.46833897318521</v>
      </c>
      <c r="F30" s="304">
        <f t="shared" ca="1" si="10"/>
        <v>281.13306105349011</v>
      </c>
      <c r="G30" s="306">
        <f t="shared" ca="1" si="11"/>
        <v>11.94424284964915</v>
      </c>
      <c r="H30" s="307">
        <f t="shared" ca="1" si="12"/>
        <v>66.947811399982143</v>
      </c>
      <c r="I30" s="304">
        <f t="shared" ca="1" si="13"/>
        <v>68.004958558174081</v>
      </c>
      <c r="J30" s="306">
        <f t="shared" ca="1" si="14"/>
        <v>1.4596270557655866</v>
      </c>
      <c r="K30" s="307">
        <f t="shared" ca="1" si="15"/>
        <v>8.2519419287025215</v>
      </c>
      <c r="L30" s="304">
        <f t="shared" ca="1" si="0"/>
        <v>8.380039184669819</v>
      </c>
      <c r="M30" s="306">
        <f t="shared" ca="1" si="16"/>
        <v>1.3942427017784174</v>
      </c>
      <c r="N30" s="304">
        <f t="shared" ca="1" si="17"/>
        <v>79.884222428820394</v>
      </c>
      <c r="P30" s="310">
        <f t="shared" ca="1" si="18"/>
        <v>6</v>
      </c>
      <c r="Q30" s="304">
        <f t="shared" ca="1" si="19"/>
        <v>1316.89</v>
      </c>
      <c r="R30" s="306">
        <f t="shared" ca="1" si="20"/>
        <v>0.64716155378307627</v>
      </c>
      <c r="S30" s="307">
        <f t="shared" ca="1" si="21"/>
        <v>4.4736875968882472</v>
      </c>
      <c r="T30" s="304">
        <f t="shared" ca="1" si="1"/>
        <v>43.88687532547371</v>
      </c>
      <c r="U30" s="311">
        <f t="shared" ca="1" si="2"/>
        <v>0</v>
      </c>
      <c r="V30" s="306">
        <f t="shared" ca="1" si="3"/>
        <v>1.2239895540208112</v>
      </c>
      <c r="W30" s="304">
        <f t="shared" ca="1" si="4"/>
        <v>17.414465096998121</v>
      </c>
      <c r="Y30" s="314" t="str">
        <f t="shared" ca="1" si="22"/>
        <v/>
      </c>
      <c r="Z30" s="315" t="str">
        <f t="shared" ca="1" si="23"/>
        <v/>
      </c>
      <c r="AA30" s="316" t="str">
        <f t="shared" ca="1" si="24"/>
        <v/>
      </c>
      <c r="AC30" s="310" t="e">
        <f t="shared" ca="1" si="25"/>
        <v>#N/A</v>
      </c>
      <c r="AD30" s="323" t="e">
        <f t="shared" ca="1" si="26"/>
        <v>#N/A</v>
      </c>
      <c r="AE30" s="324">
        <f t="shared" ca="1" si="5"/>
        <v>8.2519419287025215</v>
      </c>
      <c r="AG30" s="306">
        <f t="shared" ca="1" si="27"/>
        <v>281.12779599012111</v>
      </c>
      <c r="AH30" s="304">
        <f t="shared" ca="1" si="28"/>
        <v>290.78573370775825</v>
      </c>
    </row>
    <row r="31" spans="1:34" x14ac:dyDescent="0.2">
      <c r="A31" s="347">
        <f t="shared" ca="1" si="6"/>
        <v>0.01</v>
      </c>
      <c r="B31" s="304">
        <f t="shared" ca="1" si="7"/>
        <v>0.27000000000000007</v>
      </c>
      <c r="D31" s="306">
        <f t="shared" ca="1" si="8"/>
        <v>51.130937830126925</v>
      </c>
      <c r="E31" s="307">
        <f t="shared" ca="1" si="9"/>
        <v>276.78032017723086</v>
      </c>
      <c r="F31" s="304">
        <f t="shared" ca="1" si="10"/>
        <v>281.46352950391059</v>
      </c>
      <c r="G31" s="306">
        <f t="shared" ca="1" si="11"/>
        <v>12.45555222795042</v>
      </c>
      <c r="H31" s="307">
        <f t="shared" ca="1" si="12"/>
        <v>69.715614601754453</v>
      </c>
      <c r="I31" s="304">
        <f t="shared" ca="1" si="13"/>
        <v>70.819543210921367</v>
      </c>
      <c r="J31" s="306">
        <f t="shared" ca="1" si="14"/>
        <v>1.5816260311535844</v>
      </c>
      <c r="K31" s="307">
        <f t="shared" ca="1" si="15"/>
        <v>8.9352590587112051</v>
      </c>
      <c r="L31" s="304">
        <f t="shared" ca="1" si="0"/>
        <v>9.0741608619587115</v>
      </c>
      <c r="M31" s="306">
        <f t="shared" ca="1" si="16"/>
        <v>1.3939994063575571</v>
      </c>
      <c r="N31" s="304">
        <f t="shared" ca="1" si="17"/>
        <v>79.870282628030239</v>
      </c>
      <c r="P31" s="310">
        <f t="shared" ca="1" si="18"/>
        <v>6</v>
      </c>
      <c r="Q31" s="304">
        <f t="shared" ca="1" si="19"/>
        <v>1317.89</v>
      </c>
      <c r="R31" s="306">
        <f t="shared" ca="1" si="20"/>
        <v>0.64765298553043793</v>
      </c>
      <c r="S31" s="307">
        <f t="shared" ca="1" si="21"/>
        <v>4.4672110670329426</v>
      </c>
      <c r="T31" s="304">
        <f t="shared" ca="1" si="1"/>
        <v>43.823340567593171</v>
      </c>
      <c r="U31" s="311">
        <f t="shared" ca="1" si="2"/>
        <v>0</v>
      </c>
      <c r="V31" s="306">
        <f t="shared" ca="1" si="3"/>
        <v>1.2239059195599162</v>
      </c>
      <c r="W31" s="304">
        <f t="shared" ca="1" si="4"/>
        <v>18.884502362730775</v>
      </c>
      <c r="Y31" s="314" t="str">
        <f t="shared" ca="1" si="22"/>
        <v/>
      </c>
      <c r="Z31" s="315" t="str">
        <f t="shared" ca="1" si="23"/>
        <v/>
      </c>
      <c r="AA31" s="316" t="str">
        <f t="shared" ca="1" si="24"/>
        <v/>
      </c>
      <c r="AC31" s="310" t="e">
        <f t="shared" ca="1" si="25"/>
        <v>#N/A</v>
      </c>
      <c r="AD31" s="323" t="e">
        <f t="shared" ca="1" si="26"/>
        <v>#N/A</v>
      </c>
      <c r="AE31" s="324">
        <f t="shared" ca="1" si="5"/>
        <v>8.9352590587112051</v>
      </c>
      <c r="AG31" s="306">
        <f t="shared" ca="1" si="27"/>
        <v>281.45825567486668</v>
      </c>
      <c r="AH31" s="304">
        <f t="shared" ca="1" si="28"/>
        <v>291.11575777115883</v>
      </c>
    </row>
    <row r="32" spans="1:34" x14ac:dyDescent="0.2">
      <c r="A32" s="347">
        <f t="shared" ca="1" si="6"/>
        <v>0.01</v>
      </c>
      <c r="B32" s="304">
        <f t="shared" ca="1" si="7"/>
        <v>0.28000000000000008</v>
      </c>
      <c r="D32" s="306">
        <f t="shared" ca="1" si="8"/>
        <v>51.256524441553431</v>
      </c>
      <c r="E32" s="307">
        <f t="shared" ca="1" si="9"/>
        <v>277.08053992917604</v>
      </c>
      <c r="F32" s="304">
        <f t="shared" ca="1" si="10"/>
        <v>281.78157658951244</v>
      </c>
      <c r="G32" s="306">
        <f t="shared" ca="1" si="11"/>
        <v>12.968117472365954</v>
      </c>
      <c r="H32" s="307">
        <f t="shared" ca="1" si="12"/>
        <v>72.486420001046213</v>
      </c>
      <c r="I32" s="304">
        <f t="shared" ca="1" si="13"/>
        <v>73.637308175578738</v>
      </c>
      <c r="J32" s="306">
        <f t="shared" ca="1" si="14"/>
        <v>1.7087443796551662</v>
      </c>
      <c r="K32" s="307">
        <f t="shared" ca="1" si="15"/>
        <v>9.6462692317252081</v>
      </c>
      <c r="L32" s="304">
        <f t="shared" ca="1" si="0"/>
        <v>9.7964441225340302</v>
      </c>
      <c r="M32" s="306">
        <f t="shared" ca="1" si="16"/>
        <v>1.3937651016723889</v>
      </c>
      <c r="N32" s="304">
        <f t="shared" ca="1" si="17"/>
        <v>79.856857958449964</v>
      </c>
      <c r="P32" s="310">
        <f t="shared" ca="1" si="18"/>
        <v>6</v>
      </c>
      <c r="Q32" s="304">
        <f t="shared" ca="1" si="19"/>
        <v>1318.89</v>
      </c>
      <c r="R32" s="306">
        <f t="shared" ca="1" si="20"/>
        <v>0.64814441727779959</v>
      </c>
      <c r="S32" s="307">
        <f t="shared" ca="1" si="21"/>
        <v>4.4607296228601649</v>
      </c>
      <c r="T32" s="304">
        <f t="shared" ca="1" si="1"/>
        <v>43.759757600258219</v>
      </c>
      <c r="U32" s="311">
        <f t="shared" ca="1" si="2"/>
        <v>0</v>
      </c>
      <c r="V32" s="306">
        <f t="shared" ca="1" si="3"/>
        <v>1.2238189016787335</v>
      </c>
      <c r="W32" s="304">
        <f t="shared" ca="1" si="4"/>
        <v>20.415697990265766</v>
      </c>
      <c r="Y32" s="314" t="str">
        <f t="shared" ca="1" si="22"/>
        <v/>
      </c>
      <c r="Z32" s="315" t="str">
        <f t="shared" ca="1" si="23"/>
        <v/>
      </c>
      <c r="AA32" s="316" t="str">
        <f t="shared" ca="1" si="24"/>
        <v/>
      </c>
      <c r="AC32" s="310" t="e">
        <f t="shared" ca="1" si="25"/>
        <v>#N/A</v>
      </c>
      <c r="AD32" s="323" t="e">
        <f t="shared" ca="1" si="26"/>
        <v>#N/A</v>
      </c>
      <c r="AE32" s="324">
        <f t="shared" ca="1" si="5"/>
        <v>9.6462692317252081</v>
      </c>
      <c r="AG32" s="306">
        <f t="shared" ca="1" si="27"/>
        <v>281.77629433616676</v>
      </c>
      <c r="AH32" s="304">
        <f t="shared" ca="1" si="28"/>
        <v>291.43337694691343</v>
      </c>
    </row>
    <row r="33" spans="1:34" x14ac:dyDescent="0.2">
      <c r="A33" s="347">
        <f t="shared" ca="1" si="6"/>
        <v>0.01</v>
      </c>
      <c r="B33" s="304">
        <f t="shared" ca="1" si="7"/>
        <v>0.29000000000000009</v>
      </c>
      <c r="D33" s="306">
        <f t="shared" ca="1" si="8"/>
        <v>51.377479548000863</v>
      </c>
      <c r="E33" s="307">
        <f t="shared" ca="1" si="9"/>
        <v>277.36888845836455</v>
      </c>
      <c r="F33" s="304">
        <f t="shared" ca="1" si="10"/>
        <v>282.0871242884615</v>
      </c>
      <c r="G33" s="306">
        <f t="shared" ca="1" si="11"/>
        <v>13.481892267845963</v>
      </c>
      <c r="H33" s="307">
        <f t="shared" ca="1" si="12"/>
        <v>75.260108885629862</v>
      </c>
      <c r="I33" s="304">
        <f t="shared" ca="1" si="13"/>
        <v>76.458128466492482</v>
      </c>
      <c r="J33" s="306">
        <f t="shared" ca="1" si="14"/>
        <v>1.8409944283562258</v>
      </c>
      <c r="K33" s="307">
        <f t="shared" ca="1" si="15"/>
        <v>10.385001876158588</v>
      </c>
      <c r="L33" s="304">
        <f t="shared" ca="1" si="0"/>
        <v>10.546920140640871</v>
      </c>
      <c r="M33" s="306">
        <f t="shared" ca="1" si="16"/>
        <v>1.3935391454115236</v>
      </c>
      <c r="N33" s="304">
        <f t="shared" ca="1" si="17"/>
        <v>79.843911618347818</v>
      </c>
      <c r="P33" s="310">
        <f t="shared" ca="1" si="18"/>
        <v>6</v>
      </c>
      <c r="Q33" s="304">
        <f t="shared" ca="1" si="19"/>
        <v>1319.89</v>
      </c>
      <c r="R33" s="306">
        <f t="shared" ca="1" si="20"/>
        <v>0.64863584902516114</v>
      </c>
      <c r="S33" s="307">
        <f t="shared" ca="1" si="21"/>
        <v>4.4542432643699135</v>
      </c>
      <c r="T33" s="304">
        <f t="shared" ca="1" si="1"/>
        <v>43.696126423468854</v>
      </c>
      <c r="U33" s="311">
        <f t="shared" ca="1" si="2"/>
        <v>0</v>
      </c>
      <c r="V33" s="306">
        <f t="shared" ca="1" si="3"/>
        <v>1.2237284974979641</v>
      </c>
      <c r="W33" s="304">
        <f t="shared" ca="1" si="4"/>
        <v>22.00815658720385</v>
      </c>
      <c r="Y33" s="314" t="str">
        <f t="shared" ca="1" si="22"/>
        <v/>
      </c>
      <c r="Z33" s="315" t="str">
        <f t="shared" ca="1" si="23"/>
        <v/>
      </c>
      <c r="AA33" s="316" t="str">
        <f t="shared" ca="1" si="24"/>
        <v/>
      </c>
      <c r="AC33" s="310" t="e">
        <f t="shared" ca="1" si="25"/>
        <v>#N/A</v>
      </c>
      <c r="AD33" s="323" t="e">
        <f t="shared" ca="1" si="26"/>
        <v>#N/A</v>
      </c>
      <c r="AE33" s="324">
        <f t="shared" ca="1" si="5"/>
        <v>10.385001876158588</v>
      </c>
      <c r="AG33" s="306">
        <f t="shared" ca="1" si="27"/>
        <v>282.08183390817783</v>
      </c>
      <c r="AH33" s="304">
        <f t="shared" ca="1" si="28"/>
        <v>291.73851199470914</v>
      </c>
    </row>
    <row r="34" spans="1:34" x14ac:dyDescent="0.2">
      <c r="A34" s="347">
        <f t="shared" ca="1" si="6"/>
        <v>0.01</v>
      </c>
      <c r="B34" s="304">
        <f t="shared" ca="1" si="7"/>
        <v>0.3000000000000001</v>
      </c>
      <c r="D34" s="306">
        <f t="shared" ca="1" si="8"/>
        <v>51.493957757347182</v>
      </c>
      <c r="E34" s="307">
        <f t="shared" ca="1" si="9"/>
        <v>277.64526152977948</v>
      </c>
      <c r="F34" s="304">
        <f t="shared" ca="1" si="10"/>
        <v>282.3800965639312</v>
      </c>
      <c r="G34" s="306">
        <f t="shared" ca="1" si="11"/>
        <v>13.996831845419434</v>
      </c>
      <c r="H34" s="307">
        <f t="shared" ca="1" si="12"/>
        <v>78.036561500927661</v>
      </c>
      <c r="I34" s="304">
        <f t="shared" ca="1" si="13"/>
        <v>79.28187833671079</v>
      </c>
      <c r="J34" s="306">
        <f t="shared" ca="1" si="14"/>
        <v>1.9783880489225529</v>
      </c>
      <c r="K34" s="307">
        <f t="shared" ca="1" si="15"/>
        <v>11.151485228091376</v>
      </c>
      <c r="L34" s="304">
        <f t="shared" ca="1" si="0"/>
        <v>11.325618838035286</v>
      </c>
      <c r="M34" s="306">
        <f t="shared" ca="1" si="16"/>
        <v>1.3933209617281688</v>
      </c>
      <c r="N34" s="304">
        <f t="shared" ca="1" si="17"/>
        <v>79.831410614132977</v>
      </c>
      <c r="P34" s="310">
        <f t="shared" ca="1" si="18"/>
        <v>6</v>
      </c>
      <c r="Q34" s="304">
        <f t="shared" ca="1" si="19"/>
        <v>1320.89</v>
      </c>
      <c r="R34" s="306">
        <f t="shared" ca="1" si="20"/>
        <v>0.6491272807725228</v>
      </c>
      <c r="S34" s="307">
        <f t="shared" ca="1" si="21"/>
        <v>4.4477519915621881</v>
      </c>
      <c r="T34" s="304">
        <f t="shared" ca="1" si="1"/>
        <v>43.63244703722507</v>
      </c>
      <c r="U34" s="311">
        <f t="shared" ca="1" si="2"/>
        <v>0</v>
      </c>
      <c r="V34" s="306">
        <f t="shared" ca="1" si="3"/>
        <v>1.2236347043132929</v>
      </c>
      <c r="W34" s="304">
        <f t="shared" ca="1" si="4"/>
        <v>23.661970834832609</v>
      </c>
      <c r="Y34" s="314" t="str">
        <f t="shared" ca="1" si="22"/>
        <v/>
      </c>
      <c r="Z34" s="315" t="str">
        <f t="shared" ca="1" si="23"/>
        <v/>
      </c>
      <c r="AA34" s="316" t="str">
        <f t="shared" ca="1" si="24"/>
        <v/>
      </c>
      <c r="AC34" s="310" t="e">
        <f t="shared" ca="1" si="25"/>
        <v>#N/A</v>
      </c>
      <c r="AD34" s="323" t="e">
        <f t="shared" ca="1" si="26"/>
        <v>#N/A</v>
      </c>
      <c r="AE34" s="324">
        <f t="shared" ca="1" si="5"/>
        <v>11.151485228091376</v>
      </c>
      <c r="AG34" s="306">
        <f t="shared" ca="1" si="27"/>
        <v>282.37479831463082</v>
      </c>
      <c r="AH34" s="304">
        <f t="shared" ca="1" si="28"/>
        <v>292.03108578825879</v>
      </c>
    </row>
    <row r="35" spans="1:34" x14ac:dyDescent="0.2">
      <c r="A35" s="347">
        <f t="shared" ca="1" si="6"/>
        <v>0.01</v>
      </c>
      <c r="B35" s="304">
        <f t="shared" ca="1" si="7"/>
        <v>0.31000000000000011</v>
      </c>
      <c r="D35" s="306">
        <f t="shared" ca="1" si="8"/>
        <v>51.60609620083622</v>
      </c>
      <c r="E35" s="307">
        <f t="shared" ca="1" si="9"/>
        <v>277.90956000294915</v>
      </c>
      <c r="F35" s="304">
        <f t="shared" ca="1" si="10"/>
        <v>282.66041941899607</v>
      </c>
      <c r="G35" s="306">
        <f t="shared" ca="1" si="11"/>
        <v>14.512892807427797</v>
      </c>
      <c r="H35" s="307">
        <f t="shared" ca="1" si="12"/>
        <v>80.815657100957154</v>
      </c>
      <c r="I35" s="304">
        <f t="shared" ca="1" si="13"/>
        <v>82.108431298493187</v>
      </c>
      <c r="J35" s="306">
        <f t="shared" ca="1" si="14"/>
        <v>2.1209366721867893</v>
      </c>
      <c r="K35" s="307">
        <f t="shared" ca="1" si="15"/>
        <v>11.945746321100801</v>
      </c>
      <c r="L35" s="304">
        <f t="shared" ca="1" si="0"/>
        <v>12.132568876191064</v>
      </c>
      <c r="M35" s="306">
        <f t="shared" ca="1" si="16"/>
        <v>1.3931100323511501</v>
      </c>
      <c r="N35" s="304">
        <f t="shared" ca="1" si="17"/>
        <v>79.81932525105448</v>
      </c>
      <c r="P35" s="310">
        <f t="shared" ca="1" si="18"/>
        <v>6</v>
      </c>
      <c r="Q35" s="304">
        <f t="shared" ca="1" si="19"/>
        <v>1321.89</v>
      </c>
      <c r="R35" s="306">
        <f t="shared" ca="1" si="20"/>
        <v>0.64961871251988446</v>
      </c>
      <c r="S35" s="307">
        <f t="shared" ca="1" si="21"/>
        <v>4.441255804436989</v>
      </c>
      <c r="T35" s="304">
        <f t="shared" ca="1" si="1"/>
        <v>43.568719441526866</v>
      </c>
      <c r="U35" s="311">
        <f t="shared" ca="1" si="2"/>
        <v>0</v>
      </c>
      <c r="V35" s="306">
        <f t="shared" ca="1" si="3"/>
        <v>1.2235375195966602</v>
      </c>
      <c r="W35" s="304">
        <f t="shared" ca="1" si="4"/>
        <v>25.377221392148041</v>
      </c>
      <c r="Y35" s="314" t="str">
        <f t="shared" ca="1" si="22"/>
        <v/>
      </c>
      <c r="Z35" s="315" t="str">
        <f t="shared" ca="1" si="23"/>
        <v/>
      </c>
      <c r="AA35" s="316" t="str">
        <f t="shared" ca="1" si="24"/>
        <v/>
      </c>
      <c r="AC35" s="310" t="e">
        <f t="shared" ca="1" si="25"/>
        <v>#N/A</v>
      </c>
      <c r="AD35" s="323" t="e">
        <f t="shared" ca="1" si="26"/>
        <v>#N/A</v>
      </c>
      <c r="AE35" s="324">
        <f t="shared" ca="1" si="5"/>
        <v>11.945746321100801</v>
      </c>
      <c r="AG35" s="306">
        <f t="shared" ca="1" si="27"/>
        <v>282.6551135230992</v>
      </c>
      <c r="AH35" s="304">
        <f t="shared" ca="1" si="28"/>
        <v>292.31102335249113</v>
      </c>
    </row>
    <row r="36" spans="1:34" x14ac:dyDescent="0.2">
      <c r="A36" s="347">
        <f t="shared" ca="1" si="6"/>
        <v>0.01</v>
      </c>
      <c r="B36" s="304">
        <f t="shared" ca="1" si="7"/>
        <v>0.32000000000000012</v>
      </c>
      <c r="D36" s="306">
        <f t="shared" ca="1" si="8"/>
        <v>51.714016946378727</v>
      </c>
      <c r="E36" s="307">
        <f t="shared" ca="1" si="9"/>
        <v>278.16168946997493</v>
      </c>
      <c r="F36" s="304">
        <f t="shared" ca="1" si="10"/>
        <v>282.92802094794553</v>
      </c>
      <c r="G36" s="306">
        <f t="shared" ca="1" si="11"/>
        <v>15.030032976891583</v>
      </c>
      <c r="H36" s="307">
        <f t="shared" ca="1" si="12"/>
        <v>83.597273995656906</v>
      </c>
      <c r="I36" s="304">
        <f t="shared" ca="1" si="13"/>
        <v>84.937660144316325</v>
      </c>
      <c r="J36" s="306">
        <f t="shared" ca="1" si="14"/>
        <v>2.268651301108386</v>
      </c>
      <c r="K36" s="307">
        <f t="shared" ca="1" si="15"/>
        <v>12.767810976583871</v>
      </c>
      <c r="L36" s="304">
        <f t="shared" ca="1" si="0"/>
        <v>12.967797648783558</v>
      </c>
      <c r="M36" s="306">
        <f t="shared" ca="1" si="16"/>
        <v>1.3929058891361221</v>
      </c>
      <c r="N36" s="304">
        <f t="shared" ca="1" si="17"/>
        <v>79.807628706417148</v>
      </c>
      <c r="P36" s="310">
        <f t="shared" ca="1" si="18"/>
        <v>6</v>
      </c>
      <c r="Q36" s="304">
        <f t="shared" ca="1" si="19"/>
        <v>1322.89</v>
      </c>
      <c r="R36" s="306">
        <f t="shared" ca="1" si="20"/>
        <v>0.65011014426724612</v>
      </c>
      <c r="S36" s="307">
        <f t="shared" ca="1" si="21"/>
        <v>4.4347547029943168</v>
      </c>
      <c r="T36" s="304">
        <f t="shared" ca="1" si="1"/>
        <v>43.50494363637425</v>
      </c>
      <c r="U36" s="311">
        <f t="shared" ca="1" si="2"/>
        <v>0</v>
      </c>
      <c r="V36" s="306">
        <f t="shared" ca="1" si="3"/>
        <v>1.223436940997463</v>
      </c>
      <c r="W36" s="304">
        <f t="shared" ca="1" si="4"/>
        <v>27.153976804395487</v>
      </c>
      <c r="Y36" s="314" t="str">
        <f t="shared" ca="1" si="22"/>
        <v/>
      </c>
      <c r="Z36" s="315" t="str">
        <f t="shared" ca="1" si="23"/>
        <v/>
      </c>
      <c r="AA36" s="316" t="str">
        <f t="shared" ca="1" si="24"/>
        <v/>
      </c>
      <c r="AC36" s="310" t="e">
        <f t="shared" ca="1" si="25"/>
        <v>#N/A</v>
      </c>
      <c r="AD36" s="323" t="e">
        <f t="shared" ca="1" si="26"/>
        <v>#N/A</v>
      </c>
      <c r="AE36" s="324">
        <f t="shared" ca="1" si="5"/>
        <v>12.767810976583871</v>
      </c>
      <c r="AG36" s="306">
        <f t="shared" ca="1" si="27"/>
        <v>282.92270759579145</v>
      </c>
      <c r="AH36" s="304">
        <f t="shared" ca="1" si="28"/>
        <v>292.57825190010624</v>
      </c>
    </row>
    <row r="37" spans="1:34" x14ac:dyDescent="0.2">
      <c r="A37" s="347">
        <f t="shared" ca="1" si="6"/>
        <v>0.01</v>
      </c>
      <c r="B37" s="304">
        <f t="shared" ca="1" si="7"/>
        <v>0.33000000000000013</v>
      </c>
      <c r="D37" s="306">
        <f t="shared" ca="1" si="8"/>
        <v>51.817829020391244</v>
      </c>
      <c r="E37" s="307">
        <f t="shared" ca="1" si="9"/>
        <v>278.40155995717771</v>
      </c>
      <c r="F37" s="304">
        <f t="shared" ca="1" si="10"/>
        <v>283.1828313845607</v>
      </c>
      <c r="G37" s="306">
        <f t="shared" ca="1" si="11"/>
        <v>15.548211267095496</v>
      </c>
      <c r="H37" s="307">
        <f t="shared" ca="1" si="12"/>
        <v>86.381289595228679</v>
      </c>
      <c r="I37" s="304">
        <f t="shared" ca="1" si="13"/>
        <v>87.769436968349055</v>
      </c>
      <c r="J37" s="306">
        <f t="shared" ca="1" si="14"/>
        <v>2.4215425223283216</v>
      </c>
      <c r="K37" s="307">
        <f t="shared" ca="1" si="15"/>
        <v>13.617703794538299</v>
      </c>
      <c r="L37" s="304">
        <f t="shared" ca="1" si="0"/>
        <v>13.831331274437288</v>
      </c>
      <c r="M37" s="306">
        <f t="shared" ca="1" si="16"/>
        <v>1.3927081077854804</v>
      </c>
      <c r="N37" s="304">
        <f t="shared" ca="1" si="17"/>
        <v>79.796296669758974</v>
      </c>
      <c r="P37" s="310">
        <f t="shared" ca="1" si="18"/>
        <v>6</v>
      </c>
      <c r="Q37" s="304">
        <f t="shared" ca="1" si="19"/>
        <v>1323.89</v>
      </c>
      <c r="R37" s="306">
        <f t="shared" ca="1" si="20"/>
        <v>0.65060157601460777</v>
      </c>
      <c r="S37" s="307">
        <f t="shared" ca="1" si="21"/>
        <v>4.4282486872341709</v>
      </c>
      <c r="T37" s="304">
        <f t="shared" ca="1" si="1"/>
        <v>43.441119621767221</v>
      </c>
      <c r="U37" s="311">
        <f t="shared" ca="1" si="2"/>
        <v>0</v>
      </c>
      <c r="V37" s="306">
        <f t="shared" ca="1" si="3"/>
        <v>1.2233329663436965</v>
      </c>
      <c r="W37" s="304">
        <f t="shared" ca="1" si="4"/>
        <v>28.992293416225184</v>
      </c>
      <c r="Y37" s="314" t="str">
        <f t="shared" ca="1" si="22"/>
        <v/>
      </c>
      <c r="Z37" s="315" t="str">
        <f t="shared" ca="1" si="23"/>
        <v/>
      </c>
      <c r="AA37" s="316" t="str">
        <f t="shared" ca="1" si="24"/>
        <v/>
      </c>
      <c r="AC37" s="310" t="e">
        <f t="shared" ca="1" si="25"/>
        <v>#N/A</v>
      </c>
      <c r="AD37" s="323" t="e">
        <f t="shared" ca="1" si="26"/>
        <v>#N/A</v>
      </c>
      <c r="AE37" s="324">
        <f t="shared" ca="1" si="5"/>
        <v>13.617703794538299</v>
      </c>
      <c r="AG37" s="306">
        <f t="shared" ca="1" si="27"/>
        <v>283.17751073738975</v>
      </c>
      <c r="AH37" s="304">
        <f t="shared" ca="1" si="28"/>
        <v>292.83270086746859</v>
      </c>
    </row>
    <row r="38" spans="1:34" x14ac:dyDescent="0.2">
      <c r="A38" s="347">
        <f t="shared" ca="1" si="6"/>
        <v>0.01</v>
      </c>
      <c r="B38" s="304">
        <f t="shared" ca="1" si="7"/>
        <v>0.34000000000000014</v>
      </c>
      <c r="D38" s="306">
        <f t="shared" ca="1" si="8"/>
        <v>51.917630112124634</v>
      </c>
      <c r="E38" s="307">
        <f t="shared" ca="1" si="9"/>
        <v>278.62908567825724</v>
      </c>
      <c r="F38" s="304">
        <f t="shared" ca="1" si="10"/>
        <v>283.424783147771</v>
      </c>
      <c r="G38" s="306">
        <f t="shared" ca="1" si="11"/>
        <v>16.067387568216741</v>
      </c>
      <c r="H38" s="307">
        <f t="shared" ca="1" si="12"/>
        <v>89.167580452011251</v>
      </c>
      <c r="I38" s="304">
        <f t="shared" ca="1" si="13"/>
        <v>90.603633188372669</v>
      </c>
      <c r="J38" s="306">
        <f t="shared" ca="1" si="14"/>
        <v>2.5796205165048827</v>
      </c>
      <c r="K38" s="307">
        <f t="shared" ca="1" si="15"/>
        <v>14.495448144774498</v>
      </c>
      <c r="L38" s="304">
        <f t="shared" ca="1" si="0"/>
        <v>14.723194589728799</v>
      </c>
      <c r="M38" s="306">
        <f t="shared" ca="1" si="16"/>
        <v>1.3925163025234142</v>
      </c>
      <c r="N38" s="304">
        <f t="shared" ca="1" si="17"/>
        <v>79.78530703775418</v>
      </c>
      <c r="P38" s="310">
        <f t="shared" ca="1" si="18"/>
        <v>6</v>
      </c>
      <c r="Q38" s="304">
        <f t="shared" ca="1" si="19"/>
        <v>1324.89</v>
      </c>
      <c r="R38" s="306">
        <f t="shared" ca="1" si="20"/>
        <v>0.65109300776196943</v>
      </c>
      <c r="S38" s="307">
        <f t="shared" ca="1" si="21"/>
        <v>4.421737757156551</v>
      </c>
      <c r="T38" s="304">
        <f t="shared" ca="1" si="1"/>
        <v>43.377247397705766</v>
      </c>
      <c r="U38" s="311">
        <f t="shared" ca="1" si="2"/>
        <v>0</v>
      </c>
      <c r="V38" s="306">
        <f t="shared" ca="1" si="3"/>
        <v>1.2232255936430318</v>
      </c>
      <c r="W38" s="304">
        <f t="shared" ca="1" si="4"/>
        <v>30.892215289553757</v>
      </c>
      <c r="Y38" s="314" t="str">
        <f t="shared" ca="1" si="22"/>
        <v/>
      </c>
      <c r="Z38" s="315" t="str">
        <f t="shared" ca="1" si="23"/>
        <v/>
      </c>
      <c r="AA38" s="316" t="str">
        <f t="shared" ca="1" si="24"/>
        <v/>
      </c>
      <c r="AC38" s="310" t="e">
        <f t="shared" ca="1" si="25"/>
        <v>#N/A</v>
      </c>
      <c r="AD38" s="323" t="e">
        <f t="shared" ca="1" si="26"/>
        <v>#N/A</v>
      </c>
      <c r="AE38" s="324">
        <f t="shared" ca="1" si="5"/>
        <v>14.495448144774498</v>
      </c>
      <c r="AG38" s="306">
        <f t="shared" ca="1" si="27"/>
        <v>283.41945534033732</v>
      </c>
      <c r="AH38" s="304">
        <f t="shared" ca="1" si="28"/>
        <v>293.07430194981004</v>
      </c>
    </row>
    <row r="39" spans="1:34" x14ac:dyDescent="0.2">
      <c r="A39" s="347">
        <f t="shared" ca="1" si="6"/>
        <v>0.01</v>
      </c>
      <c r="B39" s="304">
        <f t="shared" ca="1" si="7"/>
        <v>0.35000000000000014</v>
      </c>
      <c r="D39" s="306">
        <f t="shared" ca="1" si="8"/>
        <v>52.013508018625231</v>
      </c>
      <c r="E39" s="307">
        <f t="shared" ca="1" si="9"/>
        <v>278.84418482942874</v>
      </c>
      <c r="F39" s="304">
        <f t="shared" ca="1" si="10"/>
        <v>283.65381088501562</v>
      </c>
      <c r="G39" s="306">
        <f t="shared" ca="1" si="11"/>
        <v>16.587522648402995</v>
      </c>
      <c r="H39" s="307">
        <f t="shared" ca="1" si="12"/>
        <v>91.956022300305534</v>
      </c>
      <c r="I39" s="304">
        <f t="shared" ca="1" si="13"/>
        <v>93.440119568125397</v>
      </c>
      <c r="J39" s="306">
        <f t="shared" ca="1" si="14"/>
        <v>2.7428950675879813</v>
      </c>
      <c r="K39" s="307">
        <f t="shared" ca="1" si="15"/>
        <v>15.401066158536082</v>
      </c>
      <c r="L39" s="304">
        <f t="shared" ca="1" si="0"/>
        <v>15.643411142439613</v>
      </c>
      <c r="M39" s="306">
        <f t="shared" ca="1" si="16"/>
        <v>1.3923301215567558</v>
      </c>
      <c r="N39" s="304">
        <f t="shared" ca="1" si="17"/>
        <v>79.774639654138994</v>
      </c>
      <c r="P39" s="310">
        <f t="shared" ca="1" si="18"/>
        <v>6</v>
      </c>
      <c r="Q39" s="304">
        <f t="shared" ca="1" si="19"/>
        <v>1325.89</v>
      </c>
      <c r="R39" s="306">
        <f t="shared" ca="1" si="20"/>
        <v>0.65158443950933109</v>
      </c>
      <c r="S39" s="307">
        <f t="shared" ca="1" si="21"/>
        <v>4.4152219127614574</v>
      </c>
      <c r="T39" s="304">
        <f t="shared" ca="1" si="1"/>
        <v>43.313326964189898</v>
      </c>
      <c r="U39" s="311">
        <f t="shared" ca="1" si="2"/>
        <v>0</v>
      </c>
      <c r="V39" s="306">
        <f t="shared" ca="1" si="3"/>
        <v>1.2231148210838401</v>
      </c>
      <c r="W39" s="304">
        <f t="shared" ca="1" si="4"/>
        <v>32.853774126219768</v>
      </c>
      <c r="Y39" s="314" t="str">
        <f t="shared" ca="1" si="22"/>
        <v/>
      </c>
      <c r="Z39" s="315" t="str">
        <f t="shared" ca="1" si="23"/>
        <v/>
      </c>
      <c r="AA39" s="316" t="str">
        <f t="shared" ca="1" si="24"/>
        <v/>
      </c>
      <c r="AC39" s="310" t="e">
        <f t="shared" ca="1" si="25"/>
        <v>#N/A</v>
      </c>
      <c r="AD39" s="323" t="e">
        <f t="shared" ca="1" si="26"/>
        <v>#N/A</v>
      </c>
      <c r="AE39" s="324">
        <f t="shared" ca="1" si="5"/>
        <v>15.401066158536082</v>
      </c>
      <c r="AG39" s="306">
        <f t="shared" ca="1" si="27"/>
        <v>283.64847602788467</v>
      </c>
      <c r="AH39" s="304">
        <f t="shared" ca="1" si="28"/>
        <v>293.30298913571539</v>
      </c>
    </row>
    <row r="40" spans="1:34" x14ac:dyDescent="0.2">
      <c r="A40" s="347">
        <f t="shared" ca="1" si="6"/>
        <v>0.01</v>
      </c>
      <c r="B40" s="304">
        <f t="shared" ca="1" si="7"/>
        <v>0.36000000000000015</v>
      </c>
      <c r="D40" s="306">
        <f t="shared" ca="1" si="8"/>
        <v>52.105541876411678</v>
      </c>
      <c r="E40" s="307">
        <f t="shared" ca="1" si="9"/>
        <v>279.04677941896432</v>
      </c>
      <c r="F40" s="304">
        <f t="shared" ca="1" si="10"/>
        <v>283.86985151356004</v>
      </c>
      <c r="G40" s="306">
        <f t="shared" ca="1" si="11"/>
        <v>17.108578067167112</v>
      </c>
      <c r="H40" s="307">
        <f t="shared" ca="1" si="12"/>
        <v>94.746490094495172</v>
      </c>
      <c r="I40" s="304">
        <f t="shared" ca="1" si="13"/>
        <v>96.278766240052249</v>
      </c>
      <c r="J40" s="306">
        <f t="shared" ca="1" si="14"/>
        <v>2.911375571165832</v>
      </c>
      <c r="K40" s="307">
        <f t="shared" ca="1" si="15"/>
        <v>16.334578720510084</v>
      </c>
      <c r="L40" s="304">
        <f t="shared" ca="1" si="0"/>
        <v>16.592003185056409</v>
      </c>
      <c r="M40" s="306">
        <f t="shared" ca="1" si="16"/>
        <v>1.3921492431863256</v>
      </c>
      <c r="N40" s="304">
        <f t="shared" ca="1" si="17"/>
        <v>79.76427608690814</v>
      </c>
      <c r="P40" s="310">
        <f t="shared" ca="1" si="18"/>
        <v>6</v>
      </c>
      <c r="Q40" s="304">
        <f t="shared" ca="1" si="19"/>
        <v>1326.89</v>
      </c>
      <c r="R40" s="306">
        <f t="shared" ca="1" si="20"/>
        <v>0.65207587125669264</v>
      </c>
      <c r="S40" s="307">
        <f t="shared" ca="1" si="21"/>
        <v>4.4087011540488907</v>
      </c>
      <c r="T40" s="304">
        <f t="shared" ca="1" si="1"/>
        <v>43.249358321219617</v>
      </c>
      <c r="U40" s="311">
        <f t="shared" ca="1" si="2"/>
        <v>0</v>
      </c>
      <c r="V40" s="306">
        <f t="shared" ca="1" si="3"/>
        <v>1.2230006470361565</v>
      </c>
      <c r="W40" s="304">
        <f t="shared" ca="1" si="4"/>
        <v>34.876989195518057</v>
      </c>
      <c r="Y40" s="314" t="str">
        <f t="shared" ca="1" si="22"/>
        <v/>
      </c>
      <c r="Z40" s="315" t="str">
        <f t="shared" ca="1" si="23"/>
        <v/>
      </c>
      <c r="AA40" s="316" t="str">
        <f t="shared" ca="1" si="24"/>
        <v/>
      </c>
      <c r="AC40" s="310" t="e">
        <f t="shared" ca="1" si="25"/>
        <v>#N/A</v>
      </c>
      <c r="AD40" s="323" t="e">
        <f t="shared" ca="1" si="26"/>
        <v>#N/A</v>
      </c>
      <c r="AE40" s="324">
        <f t="shared" ca="1" si="5"/>
        <v>16.334578720510084</v>
      </c>
      <c r="AG40" s="306">
        <f t="shared" ca="1" si="27"/>
        <v>283.86450969513822</v>
      </c>
      <c r="AH40" s="304">
        <f t="shared" ca="1" si="28"/>
        <v>293.51869874086503</v>
      </c>
    </row>
    <row r="41" spans="1:34" x14ac:dyDescent="0.2">
      <c r="A41" s="347">
        <f t="shared" ca="1" si="6"/>
        <v>0.01</v>
      </c>
      <c r="B41" s="304">
        <f t="shared" ca="1" si="7"/>
        <v>0.37000000000000016</v>
      </c>
      <c r="D41" s="306">
        <f t="shared" ca="1" si="8"/>
        <v>52.193803216666346</v>
      </c>
      <c r="E41" s="307">
        <f t="shared" ca="1" si="9"/>
        <v>279.23679512508119</v>
      </c>
      <c r="F41" s="304">
        <f t="shared" ca="1" si="10"/>
        <v>284.07284425996556</v>
      </c>
      <c r="G41" s="306">
        <f t="shared" ca="1" si="11"/>
        <v>17.630516099333775</v>
      </c>
      <c r="H41" s="307">
        <f t="shared" ca="1" si="12"/>
        <v>97.538858045745982</v>
      </c>
      <c r="I41" s="304">
        <f t="shared" ca="1" si="13"/>
        <v>99.119442728442806</v>
      </c>
      <c r="J41" s="306">
        <f t="shared" ca="1" si="14"/>
        <v>3.0850710419983365</v>
      </c>
      <c r="K41" s="307">
        <f t="shared" ca="1" si="15"/>
        <v>17.296005461211291</v>
      </c>
      <c r="L41" s="304">
        <f t="shared" ca="1" si="0"/>
        <v>17.568991668517217</v>
      </c>
      <c r="M41" s="306">
        <f t="shared" ca="1" si="16"/>
        <v>1.3919733724599128</v>
      </c>
      <c r="N41" s="304">
        <f t="shared" ca="1" si="17"/>
        <v>79.754199436544781</v>
      </c>
      <c r="P41" s="310">
        <f t="shared" ca="1" si="18"/>
        <v>6</v>
      </c>
      <c r="Q41" s="304">
        <f t="shared" ca="1" si="19"/>
        <v>1327.89</v>
      </c>
      <c r="R41" s="306">
        <f t="shared" ca="1" si="20"/>
        <v>0.6525673030040543</v>
      </c>
      <c r="S41" s="307">
        <f t="shared" ca="1" si="21"/>
        <v>4.4021754810188503</v>
      </c>
      <c r="T41" s="304">
        <f t="shared" ca="1" si="1"/>
        <v>43.185341468794924</v>
      </c>
      <c r="U41" s="311">
        <f t="shared" ca="1" si="2"/>
        <v>0</v>
      </c>
      <c r="V41" s="306">
        <f t="shared" ca="1" si="3"/>
        <v>1.2228830700525981</v>
      </c>
      <c r="W41" s="304">
        <f t="shared" ca="1" si="4"/>
        <v>36.961867266694092</v>
      </c>
      <c r="Y41" s="314" t="str">
        <f t="shared" ca="1" si="22"/>
        <v/>
      </c>
      <c r="Z41" s="315" t="str">
        <f t="shared" ca="1" si="23"/>
        <v/>
      </c>
      <c r="AA41" s="316" t="str">
        <f t="shared" ca="1" si="24"/>
        <v/>
      </c>
      <c r="AC41" s="310" t="e">
        <f t="shared" ca="1" si="25"/>
        <v>#N/A</v>
      </c>
      <c r="AD41" s="323" t="e">
        <f t="shared" ca="1" si="26"/>
        <v>#N/A</v>
      </c>
      <c r="AE41" s="324">
        <f t="shared" ca="1" si="5"/>
        <v>17.296005461211291</v>
      </c>
      <c r="AG41" s="306">
        <f t="shared" ca="1" si="27"/>
        <v>284.06749554829918</v>
      </c>
      <c r="AH41" s="304">
        <f t="shared" ca="1" si="28"/>
        <v>293.72136944100737</v>
      </c>
    </row>
    <row r="42" spans="1:34" x14ac:dyDescent="0.2">
      <c r="A42" s="347">
        <f t="shared" ca="1" si="6"/>
        <v>0.01</v>
      </c>
      <c r="B42" s="304">
        <f t="shared" ca="1" si="7"/>
        <v>0.38000000000000017</v>
      </c>
      <c r="D42" s="306">
        <f t="shared" ca="1" si="8"/>
        <v>52.278356873534811</v>
      </c>
      <c r="E42" s="307">
        <f t="shared" ca="1" si="9"/>
        <v>279.4141611772925</v>
      </c>
      <c r="F42" s="304">
        <f t="shared" ca="1" si="10"/>
        <v>284.26273069786453</v>
      </c>
      <c r="G42" s="306">
        <f t="shared" ca="1" si="11"/>
        <v>18.153299668069124</v>
      </c>
      <c r="H42" s="307">
        <f t="shared" ca="1" si="12"/>
        <v>100.33299965751891</v>
      </c>
      <c r="I42" s="304">
        <f t="shared" ca="1" si="13"/>
        <v>101.96201797294131</v>
      </c>
      <c r="J42" s="306">
        <f t="shared" ca="1" si="14"/>
        <v>3.2639901208353508</v>
      </c>
      <c r="K42" s="307">
        <f t="shared" ca="1" si="15"/>
        <v>18.285364749727616</v>
      </c>
      <c r="L42" s="304">
        <f t="shared" ca="1" si="0"/>
        <v>18.574396236203537</v>
      </c>
      <c r="M42" s="306">
        <f t="shared" ca="1" si="16"/>
        <v>1.391802238278725</v>
      </c>
      <c r="N42" s="304">
        <f t="shared" ca="1" si="17"/>
        <v>79.744394170232297</v>
      </c>
      <c r="P42" s="310">
        <f t="shared" ca="1" si="18"/>
        <v>6</v>
      </c>
      <c r="Q42" s="304">
        <f t="shared" ca="1" si="19"/>
        <v>1328.89</v>
      </c>
      <c r="R42" s="306">
        <f t="shared" ca="1" si="20"/>
        <v>0.65305873475141596</v>
      </c>
      <c r="S42" s="307">
        <f t="shared" ca="1" si="21"/>
        <v>4.3956448936713359</v>
      </c>
      <c r="T42" s="304">
        <f t="shared" ca="1" si="1"/>
        <v>43.121276406915804</v>
      </c>
      <c r="U42" s="311">
        <f t="shared" ca="1" si="2"/>
        <v>0</v>
      </c>
      <c r="V42" s="306">
        <f t="shared" ca="1" si="3"/>
        <v>1.2227620888692234</v>
      </c>
      <c r="W42" s="304">
        <f t="shared" ca="1" si="4"/>
        <v>39.108402546475986</v>
      </c>
      <c r="Y42" s="314" t="str">
        <f t="shared" ca="1" si="22"/>
        <v/>
      </c>
      <c r="Z42" s="315" t="str">
        <f t="shared" ca="1" si="23"/>
        <v/>
      </c>
      <c r="AA42" s="316" t="str">
        <f t="shared" ca="1" si="24"/>
        <v/>
      </c>
      <c r="AC42" s="310" t="e">
        <f t="shared" ca="1" si="25"/>
        <v>#N/A</v>
      </c>
      <c r="AD42" s="323" t="e">
        <f t="shared" ca="1" si="26"/>
        <v>#N/A</v>
      </c>
      <c r="AE42" s="324">
        <f t="shared" ca="1" si="5"/>
        <v>18.285364749727616</v>
      </c>
      <c r="AG42" s="306">
        <f t="shared" ca="1" si="27"/>
        <v>284.25737514223954</v>
      </c>
      <c r="AH42" s="304">
        <f t="shared" ca="1" si="28"/>
        <v>293.91094230413597</v>
      </c>
    </row>
    <row r="43" spans="1:34" x14ac:dyDescent="0.2">
      <c r="A43" s="347">
        <f t="shared" ca="1" si="6"/>
        <v>0.01</v>
      </c>
      <c r="B43" s="304">
        <f t="shared" ca="1" si="7"/>
        <v>0.39000000000000018</v>
      </c>
      <c r="D43" s="306">
        <f t="shared" ca="1" si="8"/>
        <v>52.359261769488675</v>
      </c>
      <c r="E43" s="307">
        <f t="shared" ca="1" si="9"/>
        <v>279.57881025726073</v>
      </c>
      <c r="F43" s="304">
        <f t="shared" ca="1" si="10"/>
        <v>284.4394547841618</v>
      </c>
      <c r="G43" s="306">
        <f t="shared" ca="1" si="11"/>
        <v>18.676892285764012</v>
      </c>
      <c r="H43" s="307">
        <f t="shared" ca="1" si="12"/>
        <v>103.12878776009151</v>
      </c>
      <c r="I43" s="304">
        <f t="shared" ca="1" si="13"/>
        <v>104.80636035241388</v>
      </c>
      <c r="J43" s="306">
        <f t="shared" ca="1" si="14"/>
        <v>3.4481410806045165</v>
      </c>
      <c r="K43" s="307">
        <f t="shared" ca="1" si="15"/>
        <v>19.30267368681567</v>
      </c>
      <c r="L43" s="304">
        <f t="shared" ca="1" si="0"/>
        <v>19.608235218179082</v>
      </c>
      <c r="M43" s="306">
        <f t="shared" ca="1" si="16"/>
        <v>1.3916355908854512</v>
      </c>
      <c r="N43" s="304">
        <f t="shared" ca="1" si="17"/>
        <v>79.734845977930846</v>
      </c>
      <c r="P43" s="310">
        <f t="shared" ca="1" si="18"/>
        <v>6</v>
      </c>
      <c r="Q43" s="304">
        <f t="shared" ca="1" si="19"/>
        <v>1329.89</v>
      </c>
      <c r="R43" s="306">
        <f t="shared" ca="1" si="20"/>
        <v>0.65355016649877762</v>
      </c>
      <c r="S43" s="307">
        <f t="shared" ca="1" si="21"/>
        <v>4.3891093920063478</v>
      </c>
      <c r="T43" s="304">
        <f t="shared" ca="1" si="1"/>
        <v>43.057163135582272</v>
      </c>
      <c r="U43" s="311">
        <f t="shared" ca="1" si="2"/>
        <v>0</v>
      </c>
      <c r="V43" s="306">
        <f t="shared" ca="1" si="3"/>
        <v>1.2226377024063453</v>
      </c>
      <c r="W43" s="304">
        <f t="shared" ca="1" si="4"/>
        <v>41.316576621718696</v>
      </c>
      <c r="Y43" s="314" t="str">
        <f t="shared" ca="1" si="22"/>
        <v/>
      </c>
      <c r="Z43" s="315" t="str">
        <f t="shared" ca="1" si="23"/>
        <v/>
      </c>
      <c r="AA43" s="316" t="str">
        <f t="shared" ca="1" si="24"/>
        <v/>
      </c>
      <c r="AC43" s="310" t="e">
        <f t="shared" ca="1" si="25"/>
        <v>#N/A</v>
      </c>
      <c r="AD43" s="323" t="e">
        <f t="shared" ca="1" si="26"/>
        <v>#N/A</v>
      </c>
      <c r="AE43" s="324">
        <f t="shared" ca="1" si="5"/>
        <v>19.30267368681567</v>
      </c>
      <c r="AG43" s="306">
        <f t="shared" ca="1" si="27"/>
        <v>284.434092416532</v>
      </c>
      <c r="AH43" s="304">
        <f t="shared" ca="1" si="28"/>
        <v>294.08736082184606</v>
      </c>
    </row>
    <row r="44" spans="1:34" x14ac:dyDescent="0.2">
      <c r="A44" s="347">
        <f t="shared" ca="1" si="6"/>
        <v>0.01</v>
      </c>
      <c r="B44" s="304">
        <f t="shared" ca="1" si="7"/>
        <v>0.40000000000000019</v>
      </c>
      <c r="D44" s="306">
        <f t="shared" ca="1" si="8"/>
        <v>52.436571597264468</v>
      </c>
      <c r="E44" s="307">
        <f t="shared" ca="1" si="9"/>
        <v>279.73067841591762</v>
      </c>
      <c r="F44" s="304">
        <f t="shared" ca="1" si="10"/>
        <v>284.60296289375583</v>
      </c>
      <c r="G44" s="306">
        <f t="shared" ca="1" si="11"/>
        <v>19.201258001736658</v>
      </c>
      <c r="H44" s="307">
        <f t="shared" ca="1" si="12"/>
        <v>105.92609454425069</v>
      </c>
      <c r="I44" s="304">
        <f t="shared" ca="1" si="13"/>
        <v>107.65233770915889</v>
      </c>
      <c r="J44" s="306">
        <f t="shared" ca="1" si="14"/>
        <v>3.6375318320420198</v>
      </c>
      <c r="K44" s="307">
        <f t="shared" ca="1" si="15"/>
        <v>20.34794809833738</v>
      </c>
      <c r="L44" s="304">
        <f t="shared" ca="1" si="0"/>
        <v>20.670525625676547</v>
      </c>
      <c r="M44" s="306">
        <f t="shared" ca="1" si="16"/>
        <v>1.3914731996750342</v>
      </c>
      <c r="N44" s="304">
        <f t="shared" ca="1" si="17"/>
        <v>79.725541646943938</v>
      </c>
      <c r="P44" s="310">
        <f t="shared" ca="1" si="18"/>
        <v>6</v>
      </c>
      <c r="Q44" s="304">
        <f t="shared" ca="1" si="19"/>
        <v>1330.89</v>
      </c>
      <c r="R44" s="306">
        <f t="shared" ca="1" si="20"/>
        <v>0.65404159824613928</v>
      </c>
      <c r="S44" s="307">
        <f t="shared" ca="1" si="21"/>
        <v>4.3825689760238866</v>
      </c>
      <c r="T44" s="304">
        <f t="shared" ca="1" si="1"/>
        <v>42.993001654794327</v>
      </c>
      <c r="U44" s="311">
        <f t="shared" ca="1" si="2"/>
        <v>0</v>
      </c>
      <c r="V44" s="306">
        <f t="shared" ca="1" si="3"/>
        <v>1.2225099097692924</v>
      </c>
      <c r="W44" s="304">
        <f t="shared" ca="1" si="4"/>
        <v>43.586358407230719</v>
      </c>
      <c r="Y44" s="314" t="str">
        <f t="shared" ca="1" si="22"/>
        <v/>
      </c>
      <c r="Z44" s="315" t="str">
        <f t="shared" ca="1" si="23"/>
        <v/>
      </c>
      <c r="AA44" s="316" t="str">
        <f t="shared" ca="1" si="24"/>
        <v/>
      </c>
      <c r="AC44" s="310" t="e">
        <f t="shared" ca="1" si="25"/>
        <v>#N/A</v>
      </c>
      <c r="AD44" s="323" t="e">
        <f t="shared" ca="1" si="26"/>
        <v>#N/A</v>
      </c>
      <c r="AE44" s="324">
        <f t="shared" ca="1" si="5"/>
        <v>20.34794809833738</v>
      </c>
      <c r="AG44" s="306">
        <f t="shared" ca="1" si="27"/>
        <v>284.59759373002078</v>
      </c>
      <c r="AH44" s="304">
        <f t="shared" ca="1" si="28"/>
        <v>294.2505709398452</v>
      </c>
    </row>
    <row r="45" spans="1:34" x14ac:dyDescent="0.2">
      <c r="A45" s="347">
        <f t="shared" ca="1" si="6"/>
        <v>0.01</v>
      </c>
      <c r="B45" s="304">
        <f t="shared" ca="1" si="7"/>
        <v>0.4100000000000002</v>
      </c>
      <c r="D45" s="306">
        <f t="shared" ca="1" si="8"/>
        <v>52.475991987756238</v>
      </c>
      <c r="E45" s="307">
        <f t="shared" ca="1" si="9"/>
        <v>279.68024527953656</v>
      </c>
      <c r="F45" s="304">
        <f t="shared" ca="1" si="10"/>
        <v>284.56066020221556</v>
      </c>
      <c r="G45" s="306">
        <f t="shared" ca="1" si="11"/>
        <v>19.726017921614222</v>
      </c>
      <c r="H45" s="307">
        <f t="shared" ca="1" si="12"/>
        <v>108.72289699704605</v>
      </c>
      <c r="I45" s="304">
        <f t="shared" ca="1" si="13"/>
        <v>110.49789190058846</v>
      </c>
      <c r="J45" s="306">
        <f t="shared" ca="1" si="14"/>
        <v>3.8321682116587743</v>
      </c>
      <c r="K45" s="307">
        <f t="shared" ca="1" si="15"/>
        <v>21.421193056043862</v>
      </c>
      <c r="L45" s="304">
        <f t="shared" ca="1" si="0"/>
        <v>21.761273518494956</v>
      </c>
      <c r="M45" s="306">
        <f t="shared" ca="1" si="16"/>
        <v>1.39131484852031</v>
      </c>
      <c r="N45" s="304">
        <f t="shared" ca="1" si="17"/>
        <v>79.71646879409721</v>
      </c>
      <c r="P45" s="310">
        <f t="shared" ca="1" si="18"/>
        <v>7</v>
      </c>
      <c r="Q45" s="304">
        <f t="shared" ca="1" si="19"/>
        <v>1331.0486250000001</v>
      </c>
      <c r="R45" s="306">
        <f t="shared" ca="1" si="20"/>
        <v>0.65411955160706448</v>
      </c>
      <c r="S45" s="307">
        <f t="shared" ca="1" si="21"/>
        <v>4.3760277805078163</v>
      </c>
      <c r="T45" s="304">
        <f t="shared" ca="1" si="1"/>
        <v>42.928832526781683</v>
      </c>
      <c r="U45" s="311">
        <f t="shared" ca="1" si="2"/>
        <v>0</v>
      </c>
      <c r="V45" s="306">
        <f t="shared" ca="1" si="3"/>
        <v>1.2223787114070848</v>
      </c>
      <c r="W45" s="304">
        <f t="shared" ca="1" si="4"/>
        <v>45.916103913048168</v>
      </c>
      <c r="Y45" s="314" t="str">
        <f t="shared" ca="1" si="22"/>
        <v/>
      </c>
      <c r="Z45" s="315" t="str">
        <f t="shared" ca="1" si="23"/>
        <v/>
      </c>
      <c r="AA45" s="316" t="str">
        <f t="shared" ca="1" si="24"/>
        <v/>
      </c>
      <c r="AC45" s="310" t="e">
        <f t="shared" ca="1" si="25"/>
        <v>#N/A</v>
      </c>
      <c r="AD45" s="323" t="e">
        <f t="shared" ca="1" si="26"/>
        <v>#N/A</v>
      </c>
      <c r="AE45" s="324">
        <f t="shared" ca="1" si="5"/>
        <v>21.421193056043862</v>
      </c>
      <c r="AG45" s="306">
        <f t="shared" ca="1" si="27"/>
        <v>284.55528060573806</v>
      </c>
      <c r="AH45" s="304">
        <f t="shared" ca="1" si="28"/>
        <v>294.20797379932668</v>
      </c>
    </row>
    <row r="46" spans="1:34" x14ac:dyDescent="0.2">
      <c r="A46" s="347">
        <f t="shared" ca="1" si="6"/>
        <v>0.01</v>
      </c>
      <c r="B46" s="304">
        <f t="shared" ca="1" si="7"/>
        <v>0.42000000000000021</v>
      </c>
      <c r="D46" s="306">
        <f t="shared" ca="1" si="8"/>
        <v>52.477339938941348</v>
      </c>
      <c r="E46" s="307">
        <f t="shared" ca="1" si="9"/>
        <v>279.42670492101013</v>
      </c>
      <c r="F46" s="304">
        <f t="shared" ca="1" si="10"/>
        <v>284.31172088058639</v>
      </c>
      <c r="G46" s="306">
        <f t="shared" ca="1" si="11"/>
        <v>20.250791321003636</v>
      </c>
      <c r="H46" s="307">
        <f t="shared" ca="1" si="12"/>
        <v>111.51716404625616</v>
      </c>
      <c r="I46" s="304">
        <f t="shared" ca="1" si="13"/>
        <v>113.34095652519632</v>
      </c>
      <c r="J46" s="306">
        <f t="shared" ca="1" si="14"/>
        <v>4.0320522578718636</v>
      </c>
      <c r="K46" s="307">
        <f t="shared" ca="1" si="15"/>
        <v>22.522393361260374</v>
      </c>
      <c r="L46" s="304">
        <f t="shared" ca="1" si="0"/>
        <v>22.880464333783852</v>
      </c>
      <c r="M46" s="306">
        <f t="shared" ca="1" si="16"/>
        <v>1.3911603346160497</v>
      </c>
      <c r="N46" s="304">
        <f t="shared" ca="1" si="17"/>
        <v>79.70761579950701</v>
      </c>
      <c r="P46" s="310">
        <f t="shared" ca="1" si="18"/>
        <v>7</v>
      </c>
      <c r="Q46" s="304">
        <f t="shared" ca="1" si="19"/>
        <v>1330.3658750000002</v>
      </c>
      <c r="R46" s="306">
        <f t="shared" ca="1" si="20"/>
        <v>0.65378402658155343</v>
      </c>
      <c r="S46" s="307">
        <f t="shared" ca="1" si="21"/>
        <v>4.3694899402420004</v>
      </c>
      <c r="T46" s="304">
        <f t="shared" ca="1" si="1"/>
        <v>42.864696313774026</v>
      </c>
      <c r="U46" s="311">
        <f t="shared" ca="1" si="2"/>
        <v>0</v>
      </c>
      <c r="V46" s="306">
        <f t="shared" ca="1" si="3"/>
        <v>1.222244110274868</v>
      </c>
      <c r="W46" s="304">
        <f t="shared" ca="1" si="4"/>
        <v>48.303985728767167</v>
      </c>
      <c r="Y46" s="314" t="str">
        <f t="shared" ca="1" si="22"/>
        <v/>
      </c>
      <c r="Z46" s="315" t="str">
        <f t="shared" ca="1" si="23"/>
        <v/>
      </c>
      <c r="AA46" s="316" t="str">
        <f t="shared" ca="1" si="24"/>
        <v/>
      </c>
      <c r="AC46" s="310" t="e">
        <f t="shared" ca="1" si="25"/>
        <v>#N/A</v>
      </c>
      <c r="AD46" s="323" t="e">
        <f t="shared" ca="1" si="26"/>
        <v>#N/A</v>
      </c>
      <c r="AE46" s="324">
        <f t="shared" ca="1" si="5"/>
        <v>22.522393361260374</v>
      </c>
      <c r="AG46" s="306">
        <f t="shared" ca="1" si="27"/>
        <v>284.30632716258964</v>
      </c>
      <c r="AH46" s="304">
        <f t="shared" ca="1" si="28"/>
        <v>293.95874316072093</v>
      </c>
    </row>
    <row r="47" spans="1:34" x14ac:dyDescent="0.2">
      <c r="A47" s="347">
        <f t="shared" ca="1" si="6"/>
        <v>0.01</v>
      </c>
      <c r="B47" s="304">
        <f t="shared" ca="1" si="7"/>
        <v>0.43000000000000022</v>
      </c>
      <c r="D47" s="306">
        <f t="shared" ca="1" si="8"/>
        <v>52.474945401673914</v>
      </c>
      <c r="E47" s="307">
        <f t="shared" ca="1" si="9"/>
        <v>279.15930504673167</v>
      </c>
      <c r="F47" s="304">
        <f t="shared" ca="1" si="10"/>
        <v>284.04847735744482</v>
      </c>
      <c r="G47" s="306">
        <f t="shared" ca="1" si="11"/>
        <v>20.775540775020374</v>
      </c>
      <c r="H47" s="307">
        <f t="shared" ca="1" si="12"/>
        <v>114.30875709672347</v>
      </c>
      <c r="I47" s="304">
        <f t="shared" ca="1" si="13"/>
        <v>116.1813885417637</v>
      </c>
      <c r="J47" s="306">
        <f t="shared" ca="1" si="14"/>
        <v>4.2371839183519837</v>
      </c>
      <c r="K47" s="307">
        <f t="shared" ca="1" si="15"/>
        <v>23.651522966975271</v>
      </c>
      <c r="L47" s="304">
        <f t="shared" ca="1" si="0"/>
        <v>24.028072461504262</v>
      </c>
      <c r="M47" s="306">
        <f t="shared" ca="1" si="16"/>
        <v>1.391009469937655</v>
      </c>
      <c r="N47" s="304">
        <f t="shared" ca="1" si="17"/>
        <v>79.698971890157395</v>
      </c>
      <c r="P47" s="310">
        <f t="shared" ca="1" si="18"/>
        <v>7</v>
      </c>
      <c r="Q47" s="304">
        <f t="shared" ca="1" si="19"/>
        <v>1329.683125</v>
      </c>
      <c r="R47" s="306">
        <f t="shared" ca="1" si="20"/>
        <v>0.65344850155604217</v>
      </c>
      <c r="S47" s="307">
        <f t="shared" ca="1" si="21"/>
        <v>4.36295545522644</v>
      </c>
      <c r="T47" s="304">
        <f t="shared" ca="1" si="1"/>
        <v>42.800593015771376</v>
      </c>
      <c r="U47" s="311">
        <f t="shared" ca="1" si="2"/>
        <v>0</v>
      </c>
      <c r="V47" s="306">
        <f t="shared" ca="1" si="3"/>
        <v>1.2221061106810303</v>
      </c>
      <c r="W47" s="304">
        <f t="shared" ca="1" si="4"/>
        <v>50.749679995863957</v>
      </c>
      <c r="Y47" s="314" t="str">
        <f t="shared" ca="1" si="22"/>
        <v/>
      </c>
      <c r="Z47" s="315" t="str">
        <f t="shared" ca="1" si="23"/>
        <v/>
      </c>
      <c r="AA47" s="316" t="str">
        <f t="shared" ca="1" si="24"/>
        <v/>
      </c>
      <c r="AC47" s="310" t="e">
        <f t="shared" ca="1" si="25"/>
        <v>#N/A</v>
      </c>
      <c r="AD47" s="323" t="e">
        <f t="shared" ca="1" si="26"/>
        <v>#N/A</v>
      </c>
      <c r="AE47" s="324">
        <f t="shared" ca="1" si="5"/>
        <v>23.651522966975271</v>
      </c>
      <c r="AG47" s="306">
        <f t="shared" ca="1" si="27"/>
        <v>284.04306944144025</v>
      </c>
      <c r="AH47" s="304">
        <f t="shared" ca="1" si="28"/>
        <v>293.6952147279552</v>
      </c>
    </row>
    <row r="48" spans="1:34" x14ac:dyDescent="0.2">
      <c r="A48" s="347">
        <f t="shared" ca="1" si="6"/>
        <v>0.01</v>
      </c>
      <c r="B48" s="304">
        <f t="shared" ca="1" si="7"/>
        <v>0.44000000000000022</v>
      </c>
      <c r="D48" s="306">
        <f t="shared" ca="1" si="8"/>
        <v>52.468861113293599</v>
      </c>
      <c r="E48" s="307">
        <f t="shared" ca="1" si="9"/>
        <v>278.87804740584738</v>
      </c>
      <c r="F48" s="304">
        <f t="shared" ca="1" si="10"/>
        <v>283.77094056901626</v>
      </c>
      <c r="G48" s="306">
        <f t="shared" ca="1" si="11"/>
        <v>21.300229386153312</v>
      </c>
      <c r="H48" s="307">
        <f t="shared" ca="1" si="12"/>
        <v>117.09753757078194</v>
      </c>
      <c r="I48" s="304">
        <f t="shared" ca="1" si="13"/>
        <v>119.01904501819629</v>
      </c>
      <c r="J48" s="306">
        <f t="shared" ca="1" si="14"/>
        <v>4.4475627691578525</v>
      </c>
      <c r="K48" s="307">
        <f t="shared" ca="1" si="15"/>
        <v>24.808554440312797</v>
      </c>
      <c r="L48" s="304">
        <f t="shared" ca="1" si="0"/>
        <v>25.204070861739037</v>
      </c>
      <c r="M48" s="306">
        <f t="shared" ca="1" si="16"/>
        <v>1.3908620798347469</v>
      </c>
      <c r="N48" s="304">
        <f t="shared" ca="1" si="17"/>
        <v>79.690527059318754</v>
      </c>
      <c r="P48" s="310">
        <f t="shared" ca="1" si="18"/>
        <v>7</v>
      </c>
      <c r="Q48" s="304">
        <f t="shared" ca="1" si="19"/>
        <v>1329.0003750000001</v>
      </c>
      <c r="R48" s="306">
        <f t="shared" ca="1" si="20"/>
        <v>0.65311297653053102</v>
      </c>
      <c r="S48" s="307">
        <f t="shared" ca="1" si="21"/>
        <v>4.356424325461135</v>
      </c>
      <c r="T48" s="304">
        <f t="shared" ca="1" si="1"/>
        <v>42.736522632773735</v>
      </c>
      <c r="U48" s="311">
        <f t="shared" ca="1" si="2"/>
        <v>0</v>
      </c>
      <c r="V48" s="306">
        <f t="shared" ca="1" si="3"/>
        <v>1.221964717130078</v>
      </c>
      <c r="W48" s="304">
        <f t="shared" ca="1" si="4"/>
        <v>53.252850078941165</v>
      </c>
      <c r="Y48" s="314" t="str">
        <f t="shared" ca="1" si="22"/>
        <v/>
      </c>
      <c r="Z48" s="315" t="str">
        <f t="shared" ca="1" si="23"/>
        <v/>
      </c>
      <c r="AA48" s="316" t="str">
        <f t="shared" ca="1" si="24"/>
        <v/>
      </c>
      <c r="AC48" s="310" t="e">
        <f t="shared" ca="1" si="25"/>
        <v>#N/A</v>
      </c>
      <c r="AD48" s="323" t="e">
        <f t="shared" ca="1" si="26"/>
        <v>#N/A</v>
      </c>
      <c r="AE48" s="324">
        <f t="shared" ca="1" si="5"/>
        <v>24.808554440312797</v>
      </c>
      <c r="AG48" s="306">
        <f t="shared" ca="1" si="27"/>
        <v>283.76551836571099</v>
      </c>
      <c r="AH48" s="304">
        <f t="shared" ca="1" si="28"/>
        <v>293.417399111789</v>
      </c>
    </row>
    <row r="49" spans="1:34" x14ac:dyDescent="0.2">
      <c r="A49" s="347">
        <f t="shared" ca="1" si="6"/>
        <v>0.01</v>
      </c>
      <c r="B49" s="304">
        <f t="shared" ca="1" si="7"/>
        <v>0.45000000000000023</v>
      </c>
      <c r="D49" s="306">
        <f t="shared" ca="1" si="8"/>
        <v>52.459136608955788</v>
      </c>
      <c r="E49" s="307">
        <f t="shared" ca="1" si="9"/>
        <v>278.58293740147565</v>
      </c>
      <c r="F49" s="304">
        <f t="shared" ca="1" si="10"/>
        <v>283.47912449595225</v>
      </c>
      <c r="G49" s="306">
        <f t="shared" ca="1" si="11"/>
        <v>21.824820752242871</v>
      </c>
      <c r="H49" s="307">
        <f t="shared" ca="1" si="12"/>
        <v>119.88336694479669</v>
      </c>
      <c r="I49" s="304">
        <f t="shared" ca="1" si="13"/>
        <v>121.853783161986</v>
      </c>
      <c r="J49" s="306">
        <f t="shared" ca="1" si="14"/>
        <v>4.6631880198498337</v>
      </c>
      <c r="K49" s="307">
        <f t="shared" ca="1" si="15"/>
        <v>25.993458962890688</v>
      </c>
      <c r="L49" s="304">
        <f t="shared" ca="1" si="0"/>
        <v>26.408431065929555</v>
      </c>
      <c r="M49" s="306">
        <f t="shared" ca="1" si="16"/>
        <v>1.3907180017884089</v>
      </c>
      <c r="N49" s="304">
        <f t="shared" ca="1" si="17"/>
        <v>79.6822719953431</v>
      </c>
      <c r="P49" s="310">
        <f t="shared" ca="1" si="18"/>
        <v>7</v>
      </c>
      <c r="Q49" s="304">
        <f t="shared" ca="1" si="19"/>
        <v>1328.3176250000001</v>
      </c>
      <c r="R49" s="306">
        <f t="shared" ca="1" si="20"/>
        <v>0.65277745150501987</v>
      </c>
      <c r="S49" s="307">
        <f t="shared" ca="1" si="21"/>
        <v>4.3498965509460845</v>
      </c>
      <c r="T49" s="304">
        <f t="shared" ca="1" si="1"/>
        <v>42.672485164781094</v>
      </c>
      <c r="U49" s="311">
        <f t="shared" ca="1" si="2"/>
        <v>0</v>
      </c>
      <c r="V49" s="306">
        <f t="shared" ca="1" si="3"/>
        <v>1.2218199343223806</v>
      </c>
      <c r="W49" s="304">
        <f t="shared" ca="1" si="4"/>
        <v>55.81314665344609</v>
      </c>
      <c r="Y49" s="314" t="str">
        <f t="shared" ca="1" si="22"/>
        <v/>
      </c>
      <c r="Z49" s="315" t="str">
        <f t="shared" ca="1" si="23"/>
        <v/>
      </c>
      <c r="AA49" s="316" t="str">
        <f t="shared" ca="1" si="24"/>
        <v/>
      </c>
      <c r="AC49" s="310" t="e">
        <f t="shared" ca="1" si="25"/>
        <v>#N/A</v>
      </c>
      <c r="AD49" s="323" t="e">
        <f t="shared" ca="1" si="26"/>
        <v>#N/A</v>
      </c>
      <c r="AE49" s="324">
        <f t="shared" ca="1" si="5"/>
        <v>25.993458962890688</v>
      </c>
      <c r="AG49" s="306">
        <f t="shared" ca="1" si="27"/>
        <v>283.473687903984</v>
      </c>
      <c r="AH49" s="304">
        <f t="shared" ca="1" si="28"/>
        <v>293.12530999012785</v>
      </c>
    </row>
    <row r="50" spans="1:34" x14ac:dyDescent="0.2">
      <c r="A50" s="347">
        <f t="shared" ca="1" si="6"/>
        <v>0.01</v>
      </c>
      <c r="B50" s="304">
        <f t="shared" ca="1" si="7"/>
        <v>0.46000000000000024</v>
      </c>
      <c r="D50" s="306">
        <f t="shared" ca="1" si="8"/>
        <v>52.445818576512877</v>
      </c>
      <c r="E50" s="307">
        <f t="shared" ca="1" si="9"/>
        <v>278.27398403373786</v>
      </c>
      <c r="F50" s="304">
        <f t="shared" ca="1" si="10"/>
        <v>283.17304616818581</v>
      </c>
      <c r="G50" s="306">
        <f t="shared" ca="1" si="11"/>
        <v>22.349278938008002</v>
      </c>
      <c r="H50" s="307">
        <f t="shared" ca="1" si="12"/>
        <v>122.66610678513408</v>
      </c>
      <c r="I50" s="304">
        <f t="shared" ca="1" si="13"/>
        <v>124.68546035071934</v>
      </c>
      <c r="J50" s="306">
        <f t="shared" ca="1" si="14"/>
        <v>4.8840585183010878</v>
      </c>
      <c r="K50" s="307">
        <f t="shared" ca="1" si="15"/>
        <v>27.206206331540344</v>
      </c>
      <c r="L50" s="304">
        <f t="shared" ca="1" si="0"/>
        <v>27.641123178419058</v>
      </c>
      <c r="M50" s="306">
        <f t="shared" ca="1" si="16"/>
        <v>1.39057708430973</v>
      </c>
      <c r="N50" s="304">
        <f t="shared" ca="1" si="17"/>
        <v>79.674198018555174</v>
      </c>
      <c r="P50" s="310">
        <f t="shared" ca="1" si="18"/>
        <v>7</v>
      </c>
      <c r="Q50" s="304">
        <f t="shared" ca="1" si="19"/>
        <v>1327.634875</v>
      </c>
      <c r="R50" s="306">
        <f t="shared" ca="1" si="20"/>
        <v>0.6524419264795086</v>
      </c>
      <c r="S50" s="307">
        <f t="shared" ca="1" si="21"/>
        <v>4.3433721316812894</v>
      </c>
      <c r="T50" s="304">
        <f t="shared" ca="1" si="1"/>
        <v>42.608480611793453</v>
      </c>
      <c r="U50" s="311">
        <f t="shared" ca="1" si="2"/>
        <v>0</v>
      </c>
      <c r="V50" s="306">
        <f t="shared" ca="1" si="3"/>
        <v>1.2216717671538631</v>
      </c>
      <c r="W50" s="304">
        <f t="shared" ca="1" si="4"/>
        <v>58.430207799383751</v>
      </c>
      <c r="Y50" s="314" t="str">
        <f t="shared" ca="1" si="22"/>
        <v/>
      </c>
      <c r="Z50" s="315" t="str">
        <f t="shared" ca="1" si="23"/>
        <v/>
      </c>
      <c r="AA50" s="316" t="str">
        <f t="shared" ca="1" si="24"/>
        <v/>
      </c>
      <c r="AC50" s="310" t="e">
        <f t="shared" ca="1" si="25"/>
        <v>#N/A</v>
      </c>
      <c r="AD50" s="323" t="e">
        <f t="shared" ca="1" si="26"/>
        <v>#N/A</v>
      </c>
      <c r="AE50" s="324">
        <f t="shared" ca="1" si="5"/>
        <v>27.206206331540344</v>
      </c>
      <c r="AG50" s="306">
        <f t="shared" ca="1" si="27"/>
        <v>283.16759507478685</v>
      </c>
      <c r="AH50" s="304">
        <f t="shared" ca="1" si="28"/>
        <v>292.81896411078196</v>
      </c>
    </row>
    <row r="51" spans="1:34" x14ac:dyDescent="0.2">
      <c r="A51" s="347">
        <f t="shared" ca="1" si="6"/>
        <v>0.01</v>
      </c>
      <c r="B51" s="304">
        <f t="shared" ca="1" si="7"/>
        <v>0.47000000000000025</v>
      </c>
      <c r="D51" s="306">
        <f t="shared" ca="1" si="8"/>
        <v>52.428951170741875</v>
      </c>
      <c r="E51" s="307">
        <f t="shared" ca="1" si="9"/>
        <v>277.95119984817825</v>
      </c>
      <c r="F51" s="304">
        <f t="shared" ca="1" si="10"/>
        <v>282.85272566815752</v>
      </c>
      <c r="G51" s="306">
        <f t="shared" ca="1" si="11"/>
        <v>22.873568449715421</v>
      </c>
      <c r="H51" s="307">
        <f t="shared" ca="1" si="12"/>
        <v>125.44561878361586</v>
      </c>
      <c r="I51" s="304">
        <f t="shared" ca="1" si="13"/>
        <v>127.51393416261649</v>
      </c>
      <c r="J51" s="306">
        <f t="shared" ca="1" si="14"/>
        <v>5.1101727552397049</v>
      </c>
      <c r="K51" s="307">
        <f t="shared" ca="1" si="15"/>
        <v>28.446764959384094</v>
      </c>
      <c r="L51" s="304">
        <f t="shared" ca="1" si="0"/>
        <v>28.902115878302695</v>
      </c>
      <c r="M51" s="306">
        <f t="shared" ca="1" si="16"/>
        <v>1.3904391859607772</v>
      </c>
      <c r="N51" s="304">
        <f t="shared" ca="1" si="17"/>
        <v>79.666297025158357</v>
      </c>
      <c r="P51" s="310">
        <f t="shared" ca="1" si="18"/>
        <v>7</v>
      </c>
      <c r="Q51" s="304">
        <f t="shared" ca="1" si="19"/>
        <v>1326.952125</v>
      </c>
      <c r="R51" s="306">
        <f t="shared" ca="1" si="20"/>
        <v>0.65210640145399745</v>
      </c>
      <c r="S51" s="307">
        <f t="shared" ca="1" si="21"/>
        <v>4.3368510676667498</v>
      </c>
      <c r="T51" s="304">
        <f t="shared" ca="1" si="1"/>
        <v>42.544508973810821</v>
      </c>
      <c r="U51" s="311">
        <f t="shared" ca="1" si="2"/>
        <v>0</v>
      </c>
      <c r="V51" s="306">
        <f t="shared" ca="1" si="3"/>
        <v>1.2215202207156464</v>
      </c>
      <c r="W51" s="304">
        <f t="shared" ca="1" si="4"/>
        <v>61.10365910098345</v>
      </c>
      <c r="Y51" s="314" t="str">
        <f t="shared" ca="1" si="22"/>
        <v/>
      </c>
      <c r="Z51" s="315" t="str">
        <f t="shared" ca="1" si="23"/>
        <v/>
      </c>
      <c r="AA51" s="316" t="str">
        <f t="shared" ca="1" si="24"/>
        <v/>
      </c>
      <c r="AC51" s="310" t="e">
        <f t="shared" ca="1" si="25"/>
        <v>#N/A</v>
      </c>
      <c r="AD51" s="323" t="e">
        <f t="shared" ca="1" si="26"/>
        <v>#N/A</v>
      </c>
      <c r="AE51" s="324">
        <f t="shared" ca="1" si="5"/>
        <v>28.446764959384094</v>
      </c>
      <c r="AG51" s="306">
        <f t="shared" ca="1" si="27"/>
        <v>282.84725994975577</v>
      </c>
      <c r="AH51" s="304">
        <f t="shared" ca="1" si="28"/>
        <v>292.49838129283245</v>
      </c>
    </row>
    <row r="52" spans="1:34" x14ac:dyDescent="0.2">
      <c r="A52" s="347">
        <f t="shared" ca="1" si="6"/>
        <v>0.01</v>
      </c>
      <c r="B52" s="304">
        <f t="shared" ca="1" si="7"/>
        <v>0.48000000000000026</v>
      </c>
      <c r="D52" s="306">
        <f t="shared" ca="1" si="8"/>
        <v>52.408576292325158</v>
      </c>
      <c r="E52" s="307">
        <f t="shared" ca="1" si="9"/>
        <v>277.61460088866744</v>
      </c>
      <c r="F52" s="304">
        <f t="shared" ca="1" si="10"/>
        <v>282.51818613243745</v>
      </c>
      <c r="G52" s="306">
        <f t="shared" ca="1" si="11"/>
        <v>23.397654212638674</v>
      </c>
      <c r="H52" s="307">
        <f t="shared" ca="1" si="12"/>
        <v>128.22176479250254</v>
      </c>
      <c r="I52" s="304">
        <f t="shared" ca="1" si="13"/>
        <v>130.33906240708521</v>
      </c>
      <c r="J52" s="306">
        <f t="shared" ca="1" si="14"/>
        <v>5.3415288685514755</v>
      </c>
      <c r="K52" s="307">
        <f t="shared" ca="1" si="15"/>
        <v>29.715101877264686</v>
      </c>
      <c r="L52" s="304">
        <f t="shared" ca="1" si="0"/>
        <v>30.191376421584163</v>
      </c>
      <c r="M52" s="306">
        <f t="shared" ca="1" si="16"/>
        <v>1.3903041744820077</v>
      </c>
      <c r="N52" s="304">
        <f t="shared" ca="1" si="17"/>
        <v>79.658561437239044</v>
      </c>
      <c r="P52" s="310">
        <f t="shared" ca="1" si="18"/>
        <v>7</v>
      </c>
      <c r="Q52" s="304">
        <f t="shared" ca="1" si="19"/>
        <v>1326.2693750000001</v>
      </c>
      <c r="R52" s="306">
        <f t="shared" ca="1" si="20"/>
        <v>0.65177087642848641</v>
      </c>
      <c r="S52" s="307">
        <f t="shared" ca="1" si="21"/>
        <v>4.3303333589024646</v>
      </c>
      <c r="T52" s="304">
        <f t="shared" ca="1" si="1"/>
        <v>42.480570250833182</v>
      </c>
      <c r="U52" s="311">
        <f t="shared" ca="1" si="2"/>
        <v>0</v>
      </c>
      <c r="V52" s="306">
        <f t="shared" ca="1" si="3"/>
        <v>1.2213653002936387</v>
      </c>
      <c r="W52" s="304">
        <f t="shared" ca="1" si="4"/>
        <v>63.833113752273263</v>
      </c>
      <c r="Y52" s="314" t="str">
        <f t="shared" ca="1" si="22"/>
        <v/>
      </c>
      <c r="Z52" s="315" t="str">
        <f t="shared" ca="1" si="23"/>
        <v/>
      </c>
      <c r="AA52" s="316" t="str">
        <f t="shared" ca="1" si="24"/>
        <v/>
      </c>
      <c r="AC52" s="310" t="e">
        <f t="shared" ca="1" si="25"/>
        <v>#N/A</v>
      </c>
      <c r="AD52" s="323" t="e">
        <f t="shared" ca="1" si="26"/>
        <v>#N/A</v>
      </c>
      <c r="AE52" s="324">
        <f t="shared" ca="1" si="5"/>
        <v>29.715101877264686</v>
      </c>
      <c r="AG52" s="306">
        <f t="shared" ca="1" si="27"/>
        <v>282.51270565520196</v>
      </c>
      <c r="AH52" s="304">
        <f t="shared" ca="1" si="28"/>
        <v>292.16358442659867</v>
      </c>
    </row>
    <row r="53" spans="1:34" x14ac:dyDescent="0.2">
      <c r="A53" s="347">
        <f t="shared" ca="1" si="6"/>
        <v>0.01</v>
      </c>
      <c r="B53" s="304">
        <f t="shared" ca="1" si="7"/>
        <v>0.49000000000000027</v>
      </c>
      <c r="D53" s="306">
        <f t="shared" ca="1" si="8"/>
        <v>52.384733836163527</v>
      </c>
      <c r="E53" s="307">
        <f t="shared" ca="1" si="9"/>
        <v>277.26420665402316</v>
      </c>
      <c r="F53" s="304">
        <f t="shared" ca="1" si="10"/>
        <v>282.16945375176698</v>
      </c>
      <c r="G53" s="306">
        <f t="shared" ca="1" si="11"/>
        <v>23.921501551000308</v>
      </c>
      <c r="H53" s="307">
        <f t="shared" ca="1" si="12"/>
        <v>130.99440685904278</v>
      </c>
      <c r="I53" s="304">
        <f t="shared" ca="1" si="13"/>
        <v>133.16070315527381</v>
      </c>
      <c r="J53" s="306">
        <f t="shared" ca="1" si="14"/>
        <v>5.5781246473696706</v>
      </c>
      <c r="K53" s="307">
        <f t="shared" ca="1" si="15"/>
        <v>31.011182735522414</v>
      </c>
      <c r="L53" s="304">
        <f t="shared" ca="1" si="0"/>
        <v>31.508870643638698</v>
      </c>
      <c r="M53" s="306">
        <f t="shared" ca="1" si="16"/>
        <v>1.3901719260125169</v>
      </c>
      <c r="N53" s="304">
        <f t="shared" ca="1" si="17"/>
        <v>79.650984158090168</v>
      </c>
      <c r="P53" s="310">
        <f t="shared" ca="1" si="18"/>
        <v>7</v>
      </c>
      <c r="Q53" s="304">
        <f t="shared" ca="1" si="19"/>
        <v>1325.5866250000001</v>
      </c>
      <c r="R53" s="306">
        <f t="shared" ca="1" si="20"/>
        <v>0.65143535140297526</v>
      </c>
      <c r="S53" s="307">
        <f t="shared" ca="1" si="21"/>
        <v>4.3238190053884349</v>
      </c>
      <c r="T53" s="304">
        <f t="shared" ca="1" si="1"/>
        <v>42.416664442860551</v>
      </c>
      <c r="U53" s="311">
        <f t="shared" ca="1" si="2"/>
        <v>0</v>
      </c>
      <c r="V53" s="306">
        <f t="shared" ca="1" si="3"/>
        <v>1.2212070113680777</v>
      </c>
      <c r="W53" s="304">
        <f t="shared" ca="1" si="4"/>
        <v>66.618172668511448</v>
      </c>
      <c r="Y53" s="314" t="str">
        <f t="shared" ca="1" si="22"/>
        <v/>
      </c>
      <c r="Z53" s="315" t="str">
        <f t="shared" ca="1" si="23"/>
        <v/>
      </c>
      <c r="AA53" s="316" t="str">
        <f t="shared" ca="1" si="24"/>
        <v/>
      </c>
      <c r="AC53" s="310" t="e">
        <f t="shared" ca="1" si="25"/>
        <v>#N/A</v>
      </c>
      <c r="AD53" s="323" t="e">
        <f t="shared" ca="1" si="26"/>
        <v>#N/A</v>
      </c>
      <c r="AE53" s="324">
        <f t="shared" ca="1" si="5"/>
        <v>31.011182735522414</v>
      </c>
      <c r="AG53" s="306">
        <f t="shared" ca="1" si="27"/>
        <v>282.16395837210234</v>
      </c>
      <c r="AH53" s="304">
        <f t="shared" ca="1" si="28"/>
        <v>291.81459947220338</v>
      </c>
    </row>
    <row r="54" spans="1:34" x14ac:dyDescent="0.2">
      <c r="A54" s="347">
        <f t="shared" ca="1" si="6"/>
        <v>0.01</v>
      </c>
      <c r="B54" s="304">
        <f t="shared" ca="1" si="7"/>
        <v>0.50000000000000022</v>
      </c>
      <c r="D54" s="306">
        <f t="shared" ca="1" si="8"/>
        <v>52.357461912917252</v>
      </c>
      <c r="E54" s="307">
        <f t="shared" ca="1" si="9"/>
        <v>276.90004005769532</v>
      </c>
      <c r="F54" s="304">
        <f t="shared" ca="1" si="10"/>
        <v>281.80655776953785</v>
      </c>
      <c r="G54" s="306">
        <f t="shared" ca="1" si="11"/>
        <v>24.445076170129479</v>
      </c>
      <c r="H54" s="307">
        <f t="shared" ca="1" si="12"/>
        <v>133.76340725961973</v>
      </c>
      <c r="I54" s="304">
        <f t="shared" ca="1" si="13"/>
        <v>135.97871477060784</v>
      </c>
      <c r="J54" s="306">
        <f t="shared" ca="1" si="14"/>
        <v>5.8199575359753197</v>
      </c>
      <c r="K54" s="307">
        <f t="shared" ca="1" si="15"/>
        <v>32.334971806115725</v>
      </c>
      <c r="L54" s="304">
        <f t="shared" ca="1" si="0"/>
        <v>32.854562961982232</v>
      </c>
      <c r="M54" s="306">
        <f t="shared" ca="1" si="16"/>
        <v>1.3900423243915025</v>
      </c>
      <c r="N54" s="304">
        <f t="shared" ca="1" si="17"/>
        <v>79.643558532187981</v>
      </c>
      <c r="P54" s="310">
        <f t="shared" ca="1" si="18"/>
        <v>7</v>
      </c>
      <c r="Q54" s="304">
        <f t="shared" ca="1" si="19"/>
        <v>1324.903875</v>
      </c>
      <c r="R54" s="306">
        <f t="shared" ca="1" si="20"/>
        <v>0.651099826377464</v>
      </c>
      <c r="S54" s="307">
        <f t="shared" ca="1" si="21"/>
        <v>4.3173080071246606</v>
      </c>
      <c r="T54" s="304">
        <f t="shared" ca="1" si="1"/>
        <v>42.35279154989292</v>
      </c>
      <c r="U54" s="311">
        <f t="shared" ca="1" si="2"/>
        <v>0</v>
      </c>
      <c r="V54" s="306">
        <f t="shared" ca="1" si="3"/>
        <v>1.221045359613022</v>
      </c>
      <c r="W54" s="304">
        <f t="shared" ca="1" si="4"/>
        <v>69.458424603418933</v>
      </c>
      <c r="Y54" s="314" t="str">
        <f t="shared" ca="1" si="22"/>
        <v/>
      </c>
      <c r="Z54" s="315" t="str">
        <f t="shared" ca="1" si="23"/>
        <v/>
      </c>
      <c r="AA54" s="316" t="str">
        <f t="shared" ca="1" si="24"/>
        <v/>
      </c>
      <c r="AC54" s="310" t="e">
        <f t="shared" ca="1" si="25"/>
        <v>#N/A</v>
      </c>
      <c r="AD54" s="323" t="e">
        <f t="shared" ca="1" si="26"/>
        <v>#N/A</v>
      </c>
      <c r="AE54" s="324">
        <f t="shared" ca="1" si="5"/>
        <v>32.334971806115725</v>
      </c>
      <c r="AG54" s="306">
        <f t="shared" ca="1" si="27"/>
        <v>281.80104733453499</v>
      </c>
      <c r="AH54" s="304">
        <f t="shared" ca="1" si="28"/>
        <v>291.45145545673267</v>
      </c>
    </row>
    <row r="55" spans="1:34" x14ac:dyDescent="0.2">
      <c r="A55" s="347">
        <f t="shared" ca="1" si="6"/>
        <v>0.01</v>
      </c>
      <c r="B55" s="304">
        <f t="shared" ca="1" si="7"/>
        <v>0.51000000000000023</v>
      </c>
      <c r="D55" s="306">
        <f t="shared" ca="1" si="8"/>
        <v>52.32679704710074</v>
      </c>
      <c r="E55" s="307">
        <f t="shared" ca="1" si="9"/>
        <v>276.52212738996053</v>
      </c>
      <c r="F55" s="304">
        <f t="shared" ca="1" si="10"/>
        <v>281.4295304787293</v>
      </c>
      <c r="G55" s="306">
        <f t="shared" ca="1" si="11"/>
        <v>24.968344140600486</v>
      </c>
      <c r="H55" s="307">
        <f t="shared" ca="1" si="12"/>
        <v>136.52862853351934</v>
      </c>
      <c r="I55" s="304">
        <f t="shared" ca="1" si="13"/>
        <v>138.7929559392953</v>
      </c>
      <c r="J55" s="306">
        <f t="shared" ca="1" si="14"/>
        <v>6.0670246375289691</v>
      </c>
      <c r="K55" s="307">
        <f t="shared" ca="1" si="15"/>
        <v>33.68643198508142</v>
      </c>
      <c r="L55" s="304">
        <f t="shared" ca="1" si="0"/>
        <v>34.228416379346271</v>
      </c>
      <c r="M55" s="306">
        <f t="shared" ca="1" si="16"/>
        <v>1.3899152605309932</v>
      </c>
      <c r="N55" s="304">
        <f t="shared" ca="1" si="17"/>
        <v>79.636278309252162</v>
      </c>
      <c r="P55" s="310">
        <f t="shared" ca="1" si="18"/>
        <v>7</v>
      </c>
      <c r="Q55" s="304">
        <f t="shared" ca="1" si="19"/>
        <v>1324.221125</v>
      </c>
      <c r="R55" s="306">
        <f t="shared" ca="1" si="20"/>
        <v>0.65076430135195285</v>
      </c>
      <c r="S55" s="307">
        <f t="shared" ca="1" si="21"/>
        <v>4.3108003641111408</v>
      </c>
      <c r="T55" s="304">
        <f t="shared" ca="1" si="1"/>
        <v>42.288951571930291</v>
      </c>
      <c r="U55" s="311">
        <f t="shared" ca="1" si="2"/>
        <v>0</v>
      </c>
      <c r="V55" s="306">
        <f t="shared" ca="1" si="3"/>
        <v>1.2208803508957951</v>
      </c>
      <c r="W55" s="304">
        <f t="shared" ca="1" si="4"/>
        <v>72.353446272153207</v>
      </c>
      <c r="Y55" s="314" t="str">
        <f t="shared" ca="1" si="22"/>
        <v/>
      </c>
      <c r="Z55" s="315" t="str">
        <f t="shared" ca="1" si="23"/>
        <v/>
      </c>
      <c r="AA55" s="316" t="str">
        <f t="shared" ca="1" si="24"/>
        <v/>
      </c>
      <c r="AC55" s="310" t="e">
        <f t="shared" ca="1" si="25"/>
        <v>#N/A</v>
      </c>
      <c r="AD55" s="323" t="e">
        <f t="shared" ca="1" si="26"/>
        <v>#N/A</v>
      </c>
      <c r="AE55" s="324">
        <f t="shared" ca="1" si="5"/>
        <v>33.68643198508142</v>
      </c>
      <c r="AG55" s="306">
        <f t="shared" ca="1" si="27"/>
        <v>281.42400482657513</v>
      </c>
      <c r="AH55" s="304">
        <f t="shared" ca="1" si="28"/>
        <v>291.07418446998878</v>
      </c>
    </row>
    <row r="56" spans="1:34" x14ac:dyDescent="0.2">
      <c r="A56" s="347">
        <f t="shared" ca="1" si="6"/>
        <v>0.01</v>
      </c>
      <c r="B56" s="304">
        <f t="shared" ca="1" si="7"/>
        <v>0.52000000000000024</v>
      </c>
      <c r="D56" s="306">
        <f t="shared" ca="1" si="8"/>
        <v>52.292774354578683</v>
      </c>
      <c r="E56" s="307">
        <f t="shared" ca="1" si="9"/>
        <v>276.13049828214673</v>
      </c>
      <c r="F56" s="304">
        <f t="shared" ca="1" si="10"/>
        <v>281.0384072173153</v>
      </c>
      <c r="G56" s="306">
        <f t="shared" ca="1" si="11"/>
        <v>25.491271884146272</v>
      </c>
      <c r="H56" s="307">
        <f t="shared" ca="1" si="12"/>
        <v>139.2899335163408</v>
      </c>
      <c r="I56" s="304">
        <f t="shared" ca="1" si="13"/>
        <v>141.60328570078485</v>
      </c>
      <c r="J56" s="306">
        <f t="shared" ca="1" si="14"/>
        <v>6.3193227176527031</v>
      </c>
      <c r="K56" s="307">
        <f t="shared" ca="1" si="15"/>
        <v>35.065524795330724</v>
      </c>
      <c r="L56" s="304">
        <f t="shared" ca="1" si="0"/>
        <v>35.630392487057946</v>
      </c>
      <c r="M56" s="306">
        <f t="shared" ca="1" si="16"/>
        <v>1.3897906318512809</v>
      </c>
      <c r="N56" s="304">
        <f t="shared" ca="1" si="17"/>
        <v>79.629137611898358</v>
      </c>
      <c r="P56" s="310">
        <f t="shared" ca="1" si="18"/>
        <v>7</v>
      </c>
      <c r="Q56" s="304">
        <f t="shared" ca="1" si="19"/>
        <v>1323.5383750000001</v>
      </c>
      <c r="R56" s="306">
        <f t="shared" ca="1" si="20"/>
        <v>0.65042877632644169</v>
      </c>
      <c r="S56" s="307">
        <f t="shared" ca="1" si="21"/>
        <v>4.3042960763478764</v>
      </c>
      <c r="T56" s="304">
        <f t="shared" ca="1" si="1"/>
        <v>42.225144508972669</v>
      </c>
      <c r="U56" s="311">
        <f t="shared" ca="1" si="2"/>
        <v>0</v>
      </c>
      <c r="V56" s="306">
        <f t="shared" ca="1" si="3"/>
        <v>1.2207119912763833</v>
      </c>
      <c r="W56" s="304">
        <f t="shared" ca="1" si="4"/>
        <v>75.302802479957464</v>
      </c>
      <c r="Y56" s="314" t="str">
        <f t="shared" ca="1" si="22"/>
        <v/>
      </c>
      <c r="Z56" s="315" t="str">
        <f t="shared" ca="1" si="23"/>
        <v/>
      </c>
      <c r="AA56" s="316" t="str">
        <f t="shared" ca="1" si="24"/>
        <v/>
      </c>
      <c r="AC56" s="310" t="e">
        <f t="shared" ca="1" si="25"/>
        <v>#N/A</v>
      </c>
      <c r="AD56" s="323" t="e">
        <f t="shared" ca="1" si="26"/>
        <v>#N/A</v>
      </c>
      <c r="AE56" s="324">
        <f t="shared" ca="1" si="5"/>
        <v>35.065524795330724</v>
      </c>
      <c r="AG56" s="306">
        <f t="shared" ca="1" si="27"/>
        <v>281.03286617766622</v>
      </c>
      <c r="AH56" s="304">
        <f t="shared" ca="1" si="28"/>
        <v>290.68282165883357</v>
      </c>
    </row>
    <row r="57" spans="1:34" x14ac:dyDescent="0.2">
      <c r="A57" s="347">
        <f t="shared" ca="1" si="6"/>
        <v>0.01</v>
      </c>
      <c r="B57" s="304">
        <f t="shared" ca="1" si="7"/>
        <v>0.53000000000000025</v>
      </c>
      <c r="D57" s="306">
        <f t="shared" ca="1" si="8"/>
        <v>52.255427701913234</v>
      </c>
      <c r="E57" s="307">
        <f t="shared" ca="1" si="9"/>
        <v>275.72518567248272</v>
      </c>
      <c r="F57" s="304">
        <f t="shared" ca="1" si="10"/>
        <v>280.63322636215935</v>
      </c>
      <c r="G57" s="306">
        <f t="shared" ca="1" si="11"/>
        <v>26.013826161165404</v>
      </c>
      <c r="H57" s="307">
        <f t="shared" ca="1" si="12"/>
        <v>142.04718537306562</v>
      </c>
      <c r="I57" s="304">
        <f t="shared" ca="1" si="13"/>
        <v>144.40956347816234</v>
      </c>
      <c r="J57" s="306">
        <f t="shared" ca="1" si="14"/>
        <v>6.5768482078792614</v>
      </c>
      <c r="K57" s="307">
        <f t="shared" ca="1" si="15"/>
        <v>36.472210389777757</v>
      </c>
      <c r="L57" s="304">
        <f t="shared" ca="1" si="0"/>
        <v>37.060451468724679</v>
      </c>
      <c r="M57" s="306">
        <f t="shared" ca="1" si="16"/>
        <v>1.3896683417716782</v>
      </c>
      <c r="N57" s="304">
        <f t="shared" ca="1" si="17"/>
        <v>79.622130906460796</v>
      </c>
      <c r="P57" s="310">
        <f t="shared" ca="1" si="18"/>
        <v>7</v>
      </c>
      <c r="Q57" s="304">
        <f t="shared" ca="1" si="19"/>
        <v>1322.8556249999999</v>
      </c>
      <c r="R57" s="306">
        <f t="shared" ca="1" si="20"/>
        <v>0.65009325130093043</v>
      </c>
      <c r="S57" s="307">
        <f t="shared" ca="1" si="21"/>
        <v>4.2977951438348674</v>
      </c>
      <c r="T57" s="304">
        <f t="shared" ca="1" si="1"/>
        <v>42.161370361020055</v>
      </c>
      <c r="U57" s="311">
        <f t="shared" ca="1" si="2"/>
        <v>0</v>
      </c>
      <c r="V57" s="306">
        <f t="shared" ca="1" si="3"/>
        <v>1.2205402870067807</v>
      </c>
      <c r="W57" s="304">
        <f t="shared" ca="1" si="4"/>
        <v>78.306046256415698</v>
      </c>
      <c r="Y57" s="314" t="str">
        <f t="shared" ca="1" si="22"/>
        <v/>
      </c>
      <c r="Z57" s="315" t="str">
        <f t="shared" ca="1" si="23"/>
        <v/>
      </c>
      <c r="AA57" s="316" t="str">
        <f t="shared" ca="1" si="24"/>
        <v/>
      </c>
      <c r="AC57" s="310" t="e">
        <f t="shared" ca="1" si="25"/>
        <v>#N/A</v>
      </c>
      <c r="AD57" s="323" t="e">
        <f t="shared" ca="1" si="26"/>
        <v>#N/A</v>
      </c>
      <c r="AE57" s="324">
        <f t="shared" ca="1" si="5"/>
        <v>36.472210389777757</v>
      </c>
      <c r="AG57" s="306">
        <f t="shared" ca="1" si="27"/>
        <v>280.62766975648225</v>
      </c>
      <c r="AH57" s="304">
        <f t="shared" ca="1" si="28"/>
        <v>290.27740522012573</v>
      </c>
    </row>
    <row r="58" spans="1:34" x14ac:dyDescent="0.2">
      <c r="A58" s="347">
        <f t="shared" ca="1" si="6"/>
        <v>0.01</v>
      </c>
      <c r="B58" s="304">
        <f t="shared" ca="1" si="7"/>
        <v>0.54000000000000026</v>
      </c>
      <c r="D58" s="306">
        <f t="shared" ca="1" si="8"/>
        <v>52.214789849672641</v>
      </c>
      <c r="E58" s="307">
        <f t="shared" ca="1" si="9"/>
        <v>275.3062257732193</v>
      </c>
      <c r="F58" s="304">
        <f t="shared" ca="1" si="10"/>
        <v>280.21402932141046</v>
      </c>
      <c r="G58" s="306">
        <f t="shared" ca="1" si="11"/>
        <v>26.535974059662131</v>
      </c>
      <c r="H58" s="307">
        <f t="shared" ca="1" si="12"/>
        <v>144.8002476307978</v>
      </c>
      <c r="I58" s="304">
        <f t="shared" ca="1" si="13"/>
        <v>147.21164910847045</v>
      </c>
      <c r="J58" s="306">
        <f t="shared" ca="1" si="14"/>
        <v>6.839597208983399</v>
      </c>
      <c r="K58" s="307">
        <f t="shared" ca="1" si="15"/>
        <v>37.906447554797076</v>
      </c>
      <c r="L58" s="304">
        <f t="shared" ca="1" si="0"/>
        <v>38.518552104222643</v>
      </c>
      <c r="M58" s="306">
        <f t="shared" ca="1" si="16"/>
        <v>1.3895482992502086</v>
      </c>
      <c r="N58" s="304">
        <f t="shared" ca="1" si="17"/>
        <v>79.615252976618493</v>
      </c>
      <c r="P58" s="310">
        <f t="shared" ca="1" si="18"/>
        <v>7</v>
      </c>
      <c r="Q58" s="304">
        <f t="shared" ca="1" si="19"/>
        <v>1322.172875</v>
      </c>
      <c r="R58" s="306">
        <f t="shared" ca="1" si="20"/>
        <v>0.64975772627541928</v>
      </c>
      <c r="S58" s="307">
        <f t="shared" ca="1" si="21"/>
        <v>4.2912975665721129</v>
      </c>
      <c r="T58" s="304">
        <f t="shared" ca="1" si="1"/>
        <v>42.097629128072427</v>
      </c>
      <c r="U58" s="311">
        <f t="shared" ca="1" si="2"/>
        <v>0</v>
      </c>
      <c r="V58" s="306">
        <f t="shared" ca="1" si="3"/>
        <v>1.2203652445302946</v>
      </c>
      <c r="W58" s="304">
        <f t="shared" ca="1" si="4"/>
        <v>81.36271899523959</v>
      </c>
      <c r="Y58" s="314" t="str">
        <f t="shared" ca="1" si="22"/>
        <v/>
      </c>
      <c r="Z58" s="315" t="str">
        <f t="shared" ca="1" si="23"/>
        <v/>
      </c>
      <c r="AA58" s="316" t="str">
        <f t="shared" ca="1" si="24"/>
        <v/>
      </c>
      <c r="AC58" s="310" t="e">
        <f t="shared" ca="1" si="25"/>
        <v>#N/A</v>
      </c>
      <c r="AD58" s="323" t="e">
        <f t="shared" ca="1" si="26"/>
        <v>#N/A</v>
      </c>
      <c r="AE58" s="324">
        <f t="shared" ca="1" si="5"/>
        <v>37.906447554797076</v>
      </c>
      <c r="AG58" s="306">
        <f t="shared" ca="1" si="27"/>
        <v>280.20845696329383</v>
      </c>
      <c r="AH58" s="304">
        <f t="shared" ca="1" si="28"/>
        <v>289.85797639225115</v>
      </c>
    </row>
    <row r="59" spans="1:34" x14ac:dyDescent="0.2">
      <c r="A59" s="347">
        <f t="shared" ca="1" si="6"/>
        <v>0.01</v>
      </c>
      <c r="B59" s="304">
        <f t="shared" ca="1" si="7"/>
        <v>0.55000000000000027</v>
      </c>
      <c r="D59" s="306">
        <f t="shared" ca="1" si="8"/>
        <v>52.170892581528904</v>
      </c>
      <c r="E59" s="307">
        <f t="shared" ca="1" si="9"/>
        <v>274.87365803871762</v>
      </c>
      <c r="F59" s="304">
        <f t="shared" ca="1" si="10"/>
        <v>279.78086052541067</v>
      </c>
      <c r="G59" s="306">
        <f t="shared" ca="1" si="11"/>
        <v>27.05768298547742</v>
      </c>
      <c r="H59" s="307">
        <f t="shared" ca="1" si="12"/>
        <v>147.54898421118497</v>
      </c>
      <c r="I59" s="304">
        <f t="shared" ca="1" si="13"/>
        <v>150.00940287293696</v>
      </c>
      <c r="J59" s="306">
        <f t="shared" ca="1" si="14"/>
        <v>7.1075654942090969</v>
      </c>
      <c r="K59" s="307">
        <f t="shared" ca="1" si="15"/>
        <v>39.368193714006992</v>
      </c>
      <c r="L59" s="304">
        <f t="shared" ca="1" si="0"/>
        <v>40.00465177398813</v>
      </c>
      <c r="M59" s="306">
        <f t="shared" ca="1" si="16"/>
        <v>1.3894304183666935</v>
      </c>
      <c r="N59" s="304">
        <f t="shared" ca="1" si="17"/>
        <v>79.608498899507794</v>
      </c>
      <c r="P59" s="310">
        <f t="shared" ca="1" si="18"/>
        <v>7</v>
      </c>
      <c r="Q59" s="304">
        <f t="shared" ca="1" si="19"/>
        <v>1321.490125</v>
      </c>
      <c r="R59" s="306">
        <f t="shared" ca="1" si="20"/>
        <v>0.64942220124990824</v>
      </c>
      <c r="S59" s="307">
        <f t="shared" ca="1" si="21"/>
        <v>4.2848033445596139</v>
      </c>
      <c r="T59" s="304">
        <f t="shared" ca="1" si="1"/>
        <v>42.033920810129814</v>
      </c>
      <c r="U59" s="311">
        <f t="shared" ca="1" si="2"/>
        <v>0</v>
      </c>
      <c r="V59" s="306">
        <f t="shared" ca="1" si="3"/>
        <v>1.2201868704807983</v>
      </c>
      <c r="W59" s="304">
        <f t="shared" ca="1" si="4"/>
        <v>84.472350599507521</v>
      </c>
      <c r="Y59" s="314" t="str">
        <f t="shared" ca="1" si="22"/>
        <v/>
      </c>
      <c r="Z59" s="315" t="str">
        <f t="shared" ca="1" si="23"/>
        <v/>
      </c>
      <c r="AA59" s="316" t="str">
        <f t="shared" ca="1" si="24"/>
        <v/>
      </c>
      <c r="AC59" s="310" t="e">
        <f t="shared" ca="1" si="25"/>
        <v>#N/A</v>
      </c>
      <c r="AD59" s="323" t="e">
        <f t="shared" ca="1" si="26"/>
        <v>#N/A</v>
      </c>
      <c r="AE59" s="324">
        <f t="shared" ca="1" si="5"/>
        <v>39.368193714006992</v>
      </c>
      <c r="AG59" s="306">
        <f t="shared" ca="1" si="27"/>
        <v>279.77527222084899</v>
      </c>
      <c r="AH59" s="304">
        <f t="shared" ca="1" si="28"/>
        <v>289.42457944524847</v>
      </c>
    </row>
    <row r="60" spans="1:34" x14ac:dyDescent="0.2">
      <c r="A60" s="347">
        <f t="shared" ca="1" si="6"/>
        <v>0.01</v>
      </c>
      <c r="B60" s="304">
        <f t="shared" ca="1" si="7"/>
        <v>0.56000000000000028</v>
      </c>
      <c r="D60" s="306">
        <f t="shared" ca="1" si="8"/>
        <v>52.123766820728342</v>
      </c>
      <c r="E60" s="307">
        <f t="shared" ca="1" si="9"/>
        <v>274.42752513424745</v>
      </c>
      <c r="F60" s="304">
        <f t="shared" ca="1" si="10"/>
        <v>279.33376741613188</v>
      </c>
      <c r="G60" s="306">
        <f t="shared" ca="1" si="11"/>
        <v>27.578920653684705</v>
      </c>
      <c r="H60" s="307">
        <f t="shared" ca="1" si="12"/>
        <v>150.29325946252746</v>
      </c>
      <c r="I60" s="304">
        <f t="shared" ca="1" si="13"/>
        <v>152.8026855270968</v>
      </c>
      <c r="J60" s="306">
        <f t="shared" ca="1" si="14"/>
        <v>7.3807485124049075</v>
      </c>
      <c r="K60" s="307">
        <f t="shared" ca="1" si="15"/>
        <v>40.857404932375552</v>
      </c>
      <c r="L60" s="304">
        <f t="shared" ca="1" si="0"/>
        <v>41.518706463610755</v>
      </c>
      <c r="M60" s="306">
        <f t="shared" ca="1" si="16"/>
        <v>1.3893146179444067</v>
      </c>
      <c r="N60" s="304">
        <f t="shared" ca="1" si="17"/>
        <v>79.601864024044929</v>
      </c>
      <c r="P60" s="310">
        <f t="shared" ca="1" si="18"/>
        <v>7</v>
      </c>
      <c r="Q60" s="304">
        <f t="shared" ca="1" si="19"/>
        <v>1320.8073750000001</v>
      </c>
      <c r="R60" s="306">
        <f t="shared" ca="1" si="20"/>
        <v>0.64908667622439709</v>
      </c>
      <c r="S60" s="307">
        <f t="shared" ca="1" si="21"/>
        <v>4.2783124777973702</v>
      </c>
      <c r="T60" s="304">
        <f t="shared" ca="1" si="1"/>
        <v>41.970245407192202</v>
      </c>
      <c r="U60" s="311">
        <f t="shared" ca="1" si="2"/>
        <v>0</v>
      </c>
      <c r="V60" s="306">
        <f t="shared" ca="1" si="3"/>
        <v>1.220005171681942</v>
      </c>
      <c r="W60" s="304">
        <f t="shared" ca="1" si="4"/>
        <v>87.634459632273149</v>
      </c>
      <c r="Y60" s="314" t="str">
        <f t="shared" ca="1" si="22"/>
        <v/>
      </c>
      <c r="Z60" s="315" t="str">
        <f t="shared" ca="1" si="23"/>
        <v/>
      </c>
      <c r="AA60" s="316" t="str">
        <f t="shared" ca="1" si="24"/>
        <v/>
      </c>
      <c r="AC60" s="310" t="e">
        <f t="shared" ca="1" si="25"/>
        <v>#N/A</v>
      </c>
      <c r="AD60" s="323" t="e">
        <f t="shared" ca="1" si="26"/>
        <v>#N/A</v>
      </c>
      <c r="AE60" s="324">
        <f t="shared" ca="1" si="5"/>
        <v>40.857404932375552</v>
      </c>
      <c r="AG60" s="306">
        <f t="shared" ca="1" si="27"/>
        <v>279.3281629637853</v>
      </c>
      <c r="AH60" s="304">
        <f t="shared" ca="1" si="28"/>
        <v>288.97726166953623</v>
      </c>
    </row>
    <row r="61" spans="1:34" x14ac:dyDescent="0.2">
      <c r="A61" s="347">
        <f t="shared" ca="1" si="6"/>
        <v>0.01</v>
      </c>
      <c r="B61" s="304">
        <f t="shared" ca="1" si="7"/>
        <v>0.57000000000000028</v>
      </c>
      <c r="D61" s="306">
        <f t="shared" ca="1" si="8"/>
        <v>52.073442735314579</v>
      </c>
      <c r="E61" s="307">
        <f t="shared" ca="1" si="9"/>
        <v>273.96787290526407</v>
      </c>
      <c r="F61" s="304">
        <f t="shared" ca="1" si="10"/>
        <v>278.87280043515005</v>
      </c>
      <c r="G61" s="306">
        <f t="shared" ca="1" si="11"/>
        <v>28.099655081037852</v>
      </c>
      <c r="H61" s="307">
        <f t="shared" ca="1" si="12"/>
        <v>153.03293819158009</v>
      </c>
      <c r="I61" s="304">
        <f t="shared" ca="1" si="13"/>
        <v>155.59135833079313</v>
      </c>
      <c r="J61" s="306">
        <f t="shared" ca="1" si="14"/>
        <v>7.6591413910785207</v>
      </c>
      <c r="K61" s="307">
        <f t="shared" ca="1" si="15"/>
        <v>42.374035920646087</v>
      </c>
      <c r="L61" s="304">
        <f t="shared" ca="1" si="0"/>
        <v>43.060670768727434</v>
      </c>
      <c r="M61" s="306">
        <f t="shared" ca="1" si="16"/>
        <v>1.3892008212060942</v>
      </c>
      <c r="N61" s="304">
        <f t="shared" ca="1" si="17"/>
        <v>79.595343951217274</v>
      </c>
      <c r="P61" s="310">
        <f t="shared" ca="1" si="18"/>
        <v>7</v>
      </c>
      <c r="Q61" s="304">
        <f t="shared" ca="1" si="19"/>
        <v>1320.1246249999999</v>
      </c>
      <c r="R61" s="306">
        <f t="shared" ca="1" si="20"/>
        <v>0.64875115119888582</v>
      </c>
      <c r="S61" s="307">
        <f t="shared" ca="1" si="21"/>
        <v>4.2718249662853811</v>
      </c>
      <c r="T61" s="304">
        <f t="shared" ca="1" si="1"/>
        <v>41.906602919259591</v>
      </c>
      <c r="U61" s="311">
        <f t="shared" ca="1" si="2"/>
        <v>0</v>
      </c>
      <c r="V61" s="306">
        <f t="shared" ca="1" si="3"/>
        <v>1.2198201551463157</v>
      </c>
      <c r="W61" s="304">
        <f t="shared" ca="1" si="4"/>
        <v>90.848553472454753</v>
      </c>
      <c r="Y61" s="314" t="str">
        <f t="shared" ca="1" si="22"/>
        <v/>
      </c>
      <c r="Z61" s="315" t="str">
        <f t="shared" ca="1" si="23"/>
        <v/>
      </c>
      <c r="AA61" s="316" t="str">
        <f t="shared" ca="1" si="24"/>
        <v/>
      </c>
      <c r="AC61" s="310" t="e">
        <f t="shared" ca="1" si="25"/>
        <v>#N/A</v>
      </c>
      <c r="AD61" s="323" t="e">
        <f t="shared" ca="1" si="26"/>
        <v>#N/A</v>
      </c>
      <c r="AE61" s="324">
        <f t="shared" ca="1" si="5"/>
        <v>42.374035920646087</v>
      </c>
      <c r="AG61" s="306">
        <f t="shared" ca="1" si="27"/>
        <v>278.86717962658207</v>
      </c>
      <c r="AH61" s="304">
        <f t="shared" ca="1" si="28"/>
        <v>288.51607336324315</v>
      </c>
    </row>
    <row r="62" spans="1:34" x14ac:dyDescent="0.2">
      <c r="A62" s="347">
        <f t="shared" ca="1" si="6"/>
        <v>0.01</v>
      </c>
      <c r="B62" s="304">
        <f t="shared" ca="1" si="7"/>
        <v>0.58000000000000029</v>
      </c>
      <c r="D62" s="306">
        <f t="shared" ca="1" si="8"/>
        <v>52.019949833306406</v>
      </c>
      <c r="E62" s="307">
        <f t="shared" ca="1" si="9"/>
        <v>273.49475034697264</v>
      </c>
      <c r="F62" s="304">
        <f t="shared" ca="1" si="10"/>
        <v>278.39801301017326</v>
      </c>
      <c r="G62" s="306">
        <f t="shared" ca="1" si="11"/>
        <v>28.619854579370916</v>
      </c>
      <c r="H62" s="307">
        <f t="shared" ca="1" si="12"/>
        <v>155.76788569504981</v>
      </c>
      <c r="I62" s="304">
        <f t="shared" ca="1" si="13"/>
        <v>158.37528307804359</v>
      </c>
      <c r="J62" s="306">
        <f t="shared" ca="1" si="14"/>
        <v>7.9427389393805647</v>
      </c>
      <c r="K62" s="307">
        <f t="shared" ca="1" si="15"/>
        <v>43.918040040079234</v>
      </c>
      <c r="L62" s="304">
        <f t="shared" ca="1" si="0"/>
        <v>44.630497900215666</v>
      </c>
      <c r="M62" s="306">
        <f t="shared" ca="1" si="16"/>
        <v>1.3890889554606716</v>
      </c>
      <c r="N62" s="304">
        <f t="shared" ca="1" si="17"/>
        <v>79.588934516132468</v>
      </c>
      <c r="P62" s="310">
        <f t="shared" ca="1" si="18"/>
        <v>7</v>
      </c>
      <c r="Q62" s="304">
        <f t="shared" ca="1" si="19"/>
        <v>1319.441875</v>
      </c>
      <c r="R62" s="306">
        <f t="shared" ca="1" si="20"/>
        <v>0.64841562617337467</v>
      </c>
      <c r="S62" s="307">
        <f t="shared" ca="1" si="21"/>
        <v>4.2653408100236474</v>
      </c>
      <c r="T62" s="304">
        <f t="shared" ca="1" si="1"/>
        <v>41.84299334633198</v>
      </c>
      <c r="U62" s="311">
        <f t="shared" ca="1" si="2"/>
        <v>0</v>
      </c>
      <c r="V62" s="306">
        <f t="shared" ca="1" si="3"/>
        <v>1.2196318280745684</v>
      </c>
      <c r="W62" s="304">
        <f t="shared" ca="1" si="4"/>
        <v>94.114128475914299</v>
      </c>
      <c r="Y62" s="314" t="str">
        <f t="shared" ca="1" si="22"/>
        <v/>
      </c>
      <c r="Z62" s="315" t="str">
        <f t="shared" ca="1" si="23"/>
        <v/>
      </c>
      <c r="AA62" s="316" t="str">
        <f t="shared" ca="1" si="24"/>
        <v/>
      </c>
      <c r="AC62" s="310" t="e">
        <f t="shared" ca="1" si="25"/>
        <v>#N/A</v>
      </c>
      <c r="AD62" s="323" t="e">
        <f t="shared" ca="1" si="26"/>
        <v>#N/A</v>
      </c>
      <c r="AE62" s="324">
        <f t="shared" ca="1" si="5"/>
        <v>43.918040040079234</v>
      </c>
      <c r="AG62" s="306">
        <f t="shared" ca="1" si="27"/>
        <v>278.39237563006816</v>
      </c>
      <c r="AH62" s="304">
        <f t="shared" ca="1" si="28"/>
        <v>288.04106781815022</v>
      </c>
    </row>
    <row r="63" spans="1:34" x14ac:dyDescent="0.2">
      <c r="A63" s="347">
        <f t="shared" ca="1" si="6"/>
        <v>0.01</v>
      </c>
      <c r="B63" s="304">
        <f t="shared" ca="1" si="7"/>
        <v>0.5900000000000003</v>
      </c>
      <c r="D63" s="306">
        <f t="shared" ca="1" si="8"/>
        <v>51.963317048883624</v>
      </c>
      <c r="E63" s="307">
        <f t="shared" ca="1" si="9"/>
        <v>273.0082095740072</v>
      </c>
      <c r="F63" s="304">
        <f t="shared" ca="1" si="10"/>
        <v>277.90946154013511</v>
      </c>
      <c r="G63" s="306">
        <f t="shared" ca="1" si="11"/>
        <v>29.139487749859754</v>
      </c>
      <c r="H63" s="307">
        <f t="shared" ca="1" si="12"/>
        <v>158.49796779078989</v>
      </c>
      <c r="I63" s="304">
        <f t="shared" ca="1" si="13"/>
        <v>161.1543221267568</v>
      </c>
      <c r="J63" s="306">
        <f t="shared" ca="1" si="14"/>
        <v>8.2315356510267179</v>
      </c>
      <c r="K63" s="307">
        <f t="shared" ca="1" si="15"/>
        <v>45.489369307508433</v>
      </c>
      <c r="L63" s="304">
        <f t="shared" ca="1" si="0"/>
        <v>46.228139689684831</v>
      </c>
      <c r="M63" s="306">
        <f t="shared" ca="1" si="16"/>
        <v>1.3889789518173721</v>
      </c>
      <c r="N63" s="304">
        <f t="shared" ca="1" si="17"/>
        <v>79.582631771640351</v>
      </c>
      <c r="P63" s="310">
        <f t="shared" ca="1" si="18"/>
        <v>7</v>
      </c>
      <c r="Q63" s="304">
        <f t="shared" ca="1" si="19"/>
        <v>1318.759125</v>
      </c>
      <c r="R63" s="306">
        <f t="shared" ca="1" si="20"/>
        <v>0.64808010114786352</v>
      </c>
      <c r="S63" s="307">
        <f t="shared" ca="1" si="21"/>
        <v>4.2588600090121691</v>
      </c>
      <c r="T63" s="304">
        <f t="shared" ca="1" si="1"/>
        <v>41.779416688409384</v>
      </c>
      <c r="U63" s="311">
        <f t="shared" ca="1" si="2"/>
        <v>0</v>
      </c>
      <c r="V63" s="306">
        <f t="shared" ca="1" si="3"/>
        <v>1.2194401978544838</v>
      </c>
      <c r="W63" s="304">
        <f t="shared" ca="1" si="4"/>
        <v>97.430670141629207</v>
      </c>
      <c r="Y63" s="314" t="str">
        <f t="shared" ca="1" si="22"/>
        <v/>
      </c>
      <c r="Z63" s="315" t="str">
        <f t="shared" ca="1" si="23"/>
        <v/>
      </c>
      <c r="AA63" s="316" t="str">
        <f t="shared" ca="1" si="24"/>
        <v/>
      </c>
      <c r="AC63" s="310" t="e">
        <f t="shared" ca="1" si="25"/>
        <v>#N/A</v>
      </c>
      <c r="AD63" s="323" t="e">
        <f t="shared" ca="1" si="26"/>
        <v>#N/A</v>
      </c>
      <c r="AE63" s="324">
        <f t="shared" ca="1" si="5"/>
        <v>45.489369307508433</v>
      </c>
      <c r="AG63" s="306">
        <f t="shared" ca="1" si="27"/>
        <v>277.90380736649632</v>
      </c>
      <c r="AH63" s="304">
        <f t="shared" ca="1" si="28"/>
        <v>287.55230130424945</v>
      </c>
    </row>
    <row r="64" spans="1:34" x14ac:dyDescent="0.2">
      <c r="A64" s="347">
        <f t="shared" ca="1" si="6"/>
        <v>0.01</v>
      </c>
      <c r="B64" s="304">
        <f t="shared" ca="1" si="7"/>
        <v>0.60000000000000031</v>
      </c>
      <c r="D64" s="306">
        <f t="shared" ca="1" si="8"/>
        <v>51.903572820504216</v>
      </c>
      <c r="E64" s="307">
        <f t="shared" ca="1" si="9"/>
        <v>272.50830579007999</v>
      </c>
      <c r="F64" s="304">
        <f t="shared" ca="1" si="10"/>
        <v>277.40720537886739</v>
      </c>
      <c r="G64" s="306">
        <f t="shared" ca="1" si="11"/>
        <v>29.658523478064797</v>
      </c>
      <c r="H64" s="307">
        <f t="shared" ca="1" si="12"/>
        <v>161.22305084869069</v>
      </c>
      <c r="I64" s="304">
        <f t="shared" ca="1" si="13"/>
        <v>163.92833842828526</v>
      </c>
      <c r="J64" s="306">
        <f t="shared" ca="1" si="14"/>
        <v>8.5255257071663415</v>
      </c>
      <c r="K64" s="307">
        <f t="shared" ca="1" si="15"/>
        <v>47.087974400705839</v>
      </c>
      <c r="L64" s="304">
        <f t="shared" ca="1" si="0"/>
        <v>47.853546595263794</v>
      </c>
      <c r="M64" s="306">
        <f t="shared" ca="1" si="16"/>
        <v>1.388870744924507</v>
      </c>
      <c r="N64" s="304">
        <f t="shared" ca="1" si="17"/>
        <v>79.576431973364947</v>
      </c>
      <c r="P64" s="310">
        <f t="shared" ca="1" si="18"/>
        <v>7</v>
      </c>
      <c r="Q64" s="304">
        <f t="shared" ca="1" si="19"/>
        <v>1318.0763750000001</v>
      </c>
      <c r="R64" s="306">
        <f t="shared" ca="1" si="20"/>
        <v>0.64774457612235237</v>
      </c>
      <c r="S64" s="307">
        <f t="shared" ca="1" si="21"/>
        <v>4.2523825632509453</v>
      </c>
      <c r="T64" s="304">
        <f t="shared" ca="1" si="1"/>
        <v>41.715872945491775</v>
      </c>
      <c r="U64" s="311">
        <f t="shared" ca="1" si="2"/>
        <v>0</v>
      </c>
      <c r="V64" s="306">
        <f t="shared" ca="1" si="3"/>
        <v>1.2192452720600095</v>
      </c>
      <c r="W64" s="304">
        <f t="shared" ca="1" si="4"/>
        <v>100.79765328285669</v>
      </c>
      <c r="Y64" s="314" t="str">
        <f t="shared" ca="1" si="22"/>
        <v/>
      </c>
      <c r="Z64" s="315" t="str">
        <f t="shared" ca="1" si="23"/>
        <v/>
      </c>
      <c r="AA64" s="316" t="str">
        <f t="shared" ca="1" si="24"/>
        <v/>
      </c>
      <c r="AC64" s="310" t="e">
        <f t="shared" ca="1" si="25"/>
        <v>#N/A</v>
      </c>
      <c r="AD64" s="323" t="e">
        <f t="shared" ca="1" si="26"/>
        <v>#N/A</v>
      </c>
      <c r="AE64" s="324">
        <f t="shared" ca="1" si="5"/>
        <v>47.087974400705839</v>
      </c>
      <c r="AG64" s="306">
        <f t="shared" ca="1" si="27"/>
        <v>277.40153418319943</v>
      </c>
      <c r="AH64" s="304">
        <f t="shared" ca="1" si="28"/>
        <v>287.04983305292916</v>
      </c>
    </row>
    <row r="65" spans="1:34" x14ac:dyDescent="0.2">
      <c r="A65" s="347">
        <f t="shared" ca="1" si="6"/>
        <v>0.01</v>
      </c>
      <c r="B65" s="304">
        <f t="shared" ca="1" si="7"/>
        <v>0.61000000000000032</v>
      </c>
      <c r="D65" s="306">
        <f t="shared" ca="1" si="8"/>
        <v>51.840745161763955</v>
      </c>
      <c r="E65" s="307">
        <f t="shared" ca="1" si="9"/>
        <v>271.99509725747265</v>
      </c>
      <c r="F65" s="304">
        <f t="shared" ca="1" si="10"/>
        <v>276.89130681736646</v>
      </c>
      <c r="G65" s="306">
        <f t="shared" ca="1" si="11"/>
        <v>30.176930929682438</v>
      </c>
      <c r="H65" s="307">
        <f t="shared" ca="1" si="12"/>
        <v>163.94300182126543</v>
      </c>
      <c r="I65" s="304">
        <f t="shared" ca="1" si="13"/>
        <v>166.69719555680072</v>
      </c>
      <c r="J65" s="306">
        <f t="shared" ca="1" si="14"/>
        <v>8.8247029792050782</v>
      </c>
      <c r="K65" s="307">
        <f t="shared" ca="1" si="15"/>
        <v>48.713804664055623</v>
      </c>
      <c r="L65" s="304">
        <f t="shared" ca="1" si="0"/>
        <v>49.506667707683157</v>
      </c>
      <c r="M65" s="306">
        <f t="shared" ca="1" si="16"/>
        <v>1.3887642727303346</v>
      </c>
      <c r="N65" s="304">
        <f t="shared" ca="1" si="17"/>
        <v>79.570331566003375</v>
      </c>
      <c r="P65" s="310">
        <f t="shared" ca="1" si="18"/>
        <v>7</v>
      </c>
      <c r="Q65" s="304">
        <f t="shared" ca="1" si="19"/>
        <v>1317.3936249999999</v>
      </c>
      <c r="R65" s="306">
        <f t="shared" ca="1" si="20"/>
        <v>0.64740905109684121</v>
      </c>
      <c r="S65" s="307">
        <f t="shared" ca="1" si="21"/>
        <v>4.245908472739977</v>
      </c>
      <c r="T65" s="304">
        <f t="shared" ca="1" si="1"/>
        <v>41.652362117579173</v>
      </c>
      <c r="U65" s="311">
        <f t="shared" ca="1" si="2"/>
        <v>0</v>
      </c>
      <c r="V65" s="306">
        <f t="shared" ca="1" si="3"/>
        <v>1.2190470584502451</v>
      </c>
      <c r="W65" s="304">
        <f t="shared" ca="1" si="4"/>
        <v>104.21454220318621</v>
      </c>
      <c r="Y65" s="314" t="str">
        <f t="shared" ca="1" si="22"/>
        <v/>
      </c>
      <c r="Z65" s="315" t="str">
        <f t="shared" ca="1" si="23"/>
        <v/>
      </c>
      <c r="AA65" s="316" t="str">
        <f t="shared" ca="1" si="24"/>
        <v/>
      </c>
      <c r="AC65" s="310" t="e">
        <f t="shared" ca="1" si="25"/>
        <v>#N/A</v>
      </c>
      <c r="AD65" s="323" t="e">
        <f t="shared" ca="1" si="26"/>
        <v>#N/A</v>
      </c>
      <c r="AE65" s="324">
        <f t="shared" ca="1" si="5"/>
        <v>48.713804664055623</v>
      </c>
      <c r="AG65" s="306">
        <f t="shared" ca="1" si="27"/>
        <v>276.88561836484064</v>
      </c>
      <c r="AH65" s="304">
        <f t="shared" ca="1" si="28"/>
        <v>286.53372523879381</v>
      </c>
    </row>
    <row r="66" spans="1:34" x14ac:dyDescent="0.2">
      <c r="A66" s="347">
        <f t="shared" ca="1" si="6"/>
        <v>0.01</v>
      </c>
      <c r="B66" s="304">
        <f t="shared" ca="1" si="7"/>
        <v>0.62000000000000033</v>
      </c>
      <c r="D66" s="306">
        <f t="shared" ca="1" si="8"/>
        <v>51.774861725714537</v>
      </c>
      <c r="E66" s="307">
        <f t="shared" ca="1" si="9"/>
        <v>271.46864526626041</v>
      </c>
      <c r="F66" s="304">
        <f t="shared" ca="1" si="10"/>
        <v>276.36183106466711</v>
      </c>
      <c r="G66" s="306">
        <f t="shared" ca="1" si="11"/>
        <v>30.694679546939582</v>
      </c>
      <c r="H66" s="307">
        <f t="shared" ca="1" si="12"/>
        <v>166.65768827392802</v>
      </c>
      <c r="I66" s="304">
        <f t="shared" ca="1" si="13"/>
        <v>169.46075773847784</v>
      </c>
      <c r="J66" s="306">
        <f t="shared" ca="1" si="14"/>
        <v>9.1290610315881882</v>
      </c>
      <c r="K66" s="307">
        <f t="shared" ca="1" si="15"/>
        <v>50.366808114531587</v>
      </c>
      <c r="L66" s="304">
        <f t="shared" ca="1" si="0"/>
        <v>51.187450756650371</v>
      </c>
      <c r="M66" s="306">
        <f t="shared" ca="1" si="16"/>
        <v>1.3886594762638265</v>
      </c>
      <c r="N66" s="304">
        <f t="shared" ca="1" si="17"/>
        <v>79.564327170764571</v>
      </c>
      <c r="P66" s="310">
        <f t="shared" ca="1" si="18"/>
        <v>7</v>
      </c>
      <c r="Q66" s="304">
        <f t="shared" ca="1" si="19"/>
        <v>1316.710875</v>
      </c>
      <c r="R66" s="306">
        <f t="shared" ca="1" si="20"/>
        <v>0.64707352607133006</v>
      </c>
      <c r="S66" s="307">
        <f t="shared" ca="1" si="21"/>
        <v>4.239437737479264</v>
      </c>
      <c r="T66" s="304">
        <f t="shared" ca="1" si="1"/>
        <v>41.588884204671579</v>
      </c>
      <c r="U66" s="311">
        <f t="shared" ca="1" si="2"/>
        <v>0</v>
      </c>
      <c r="V66" s="306">
        <f t="shared" ca="1" si="3"/>
        <v>1.2188455649683845</v>
      </c>
      <c r="W66" s="304">
        <f t="shared" ca="1" si="4"/>
        <v>107.68079087737179</v>
      </c>
      <c r="Y66" s="314" t="str">
        <f t="shared" ca="1" si="22"/>
        <v/>
      </c>
      <c r="Z66" s="315" t="str">
        <f t="shared" ca="1" si="23"/>
        <v/>
      </c>
      <c r="AA66" s="316" t="str">
        <f t="shared" ca="1" si="24"/>
        <v/>
      </c>
      <c r="AC66" s="310" t="e">
        <f t="shared" ca="1" si="25"/>
        <v>#N/A</v>
      </c>
      <c r="AD66" s="323" t="e">
        <f t="shared" ca="1" si="26"/>
        <v>#N/A</v>
      </c>
      <c r="AE66" s="324">
        <f t="shared" ca="1" si="5"/>
        <v>50.366808114531587</v>
      </c>
      <c r="AG66" s="306">
        <f t="shared" ca="1" si="27"/>
        <v>276.35612511427348</v>
      </c>
      <c r="AH66" s="304">
        <f t="shared" ca="1" si="28"/>
        <v>286.00404296012954</v>
      </c>
    </row>
    <row r="67" spans="1:34" x14ac:dyDescent="0.2">
      <c r="A67" s="347">
        <f t="shared" ca="1" si="6"/>
        <v>0.01</v>
      </c>
      <c r="B67" s="304">
        <f t="shared" ca="1" si="7"/>
        <v>0.63000000000000034</v>
      </c>
      <c r="D67" s="306">
        <f t="shared" ca="1" si="8"/>
        <v>51.705949863272771</v>
      </c>
      <c r="E67" s="307">
        <f t="shared" ca="1" si="9"/>
        <v>270.92901410317347</v>
      </c>
      <c r="F67" s="304">
        <f t="shared" ca="1" si="10"/>
        <v>275.81884622733969</v>
      </c>
      <c r="G67" s="306">
        <f t="shared" ca="1" si="11"/>
        <v>31.211739045572308</v>
      </c>
      <c r="H67" s="307">
        <f t="shared" ca="1" si="12"/>
        <v>169.36697841495976</v>
      </c>
      <c r="I67" s="304">
        <f t="shared" ca="1" si="13"/>
        <v>172.2188898804726</v>
      </c>
      <c r="J67" s="306">
        <f t="shared" ca="1" si="14"/>
        <v>9.4385931245507475</v>
      </c>
      <c r="K67" s="307">
        <f t="shared" ca="1" si="15"/>
        <v>52.046931447976029</v>
      </c>
      <c r="L67" s="304">
        <f t="shared" ca="1" si="0"/>
        <v>52.895842117515556</v>
      </c>
      <c r="M67" s="306">
        <f t="shared" ca="1" si="16"/>
        <v>1.388556299433378</v>
      </c>
      <c r="N67" s="304">
        <f t="shared" ca="1" si="17"/>
        <v>79.558415573836342</v>
      </c>
      <c r="P67" s="310">
        <f t="shared" ca="1" si="18"/>
        <v>7</v>
      </c>
      <c r="Q67" s="304">
        <f t="shared" ca="1" si="19"/>
        <v>1316.028125</v>
      </c>
      <c r="R67" s="306">
        <f t="shared" ca="1" si="20"/>
        <v>0.64673800104581891</v>
      </c>
      <c r="S67" s="307">
        <f t="shared" ca="1" si="21"/>
        <v>4.2329703574688056</v>
      </c>
      <c r="T67" s="304">
        <f t="shared" ca="1" si="1"/>
        <v>41.525439206768986</v>
      </c>
      <c r="U67" s="311">
        <f t="shared" ca="1" si="2"/>
        <v>0</v>
      </c>
      <c r="V67" s="306">
        <f t="shared" ca="1" si="3"/>
        <v>1.218640799740621</v>
      </c>
      <c r="W67" s="304">
        <f t="shared" ca="1" si="4"/>
        <v>111.19584313683231</v>
      </c>
      <c r="Y67" s="314" t="str">
        <f t="shared" ca="1" si="22"/>
        <v/>
      </c>
      <c r="Z67" s="315" t="str">
        <f t="shared" ca="1" si="23"/>
        <v/>
      </c>
      <c r="AA67" s="316" t="str">
        <f t="shared" ca="1" si="24"/>
        <v/>
      </c>
      <c r="AC67" s="310" t="e">
        <f t="shared" ca="1" si="25"/>
        <v>#N/A</v>
      </c>
      <c r="AD67" s="323" t="e">
        <f t="shared" ca="1" si="26"/>
        <v>#N/A</v>
      </c>
      <c r="AE67" s="324">
        <f t="shared" ca="1" si="5"/>
        <v>52.046931447976029</v>
      </c>
      <c r="AG67" s="306">
        <f t="shared" ca="1" si="27"/>
        <v>275.81312253202515</v>
      </c>
      <c r="AH67" s="304">
        <f t="shared" ca="1" si="28"/>
        <v>285.46085421802604</v>
      </c>
    </row>
    <row r="68" spans="1:34" x14ac:dyDescent="0.2">
      <c r="A68" s="347">
        <f t="shared" ca="1" si="6"/>
        <v>0.01</v>
      </c>
      <c r="B68" s="304">
        <f t="shared" ca="1" si="7"/>
        <v>0.64000000000000035</v>
      </c>
      <c r="D68" s="306">
        <f t="shared" ca="1" si="8"/>
        <v>51.634036676279727</v>
      </c>
      <c r="E68" s="307">
        <f t="shared" ca="1" si="9"/>
        <v>270.37627102001517</v>
      </c>
      <c r="F68" s="304">
        <f t="shared" ca="1" si="10"/>
        <v>275.26242328762584</v>
      </c>
      <c r="G68" s="306">
        <f t="shared" ca="1" si="11"/>
        <v>31.728079412335106</v>
      </c>
      <c r="H68" s="307">
        <f t="shared" ca="1" si="12"/>
        <v>172.07074112515991</v>
      </c>
      <c r="I68" s="304">
        <f t="shared" ca="1" si="13"/>
        <v>174.9714575996818</v>
      </c>
      <c r="J68" s="306">
        <f t="shared" ca="1" si="14"/>
        <v>9.7532922168402845</v>
      </c>
      <c r="K68" s="307">
        <f t="shared" ca="1" si="15"/>
        <v>53.754120045676629</v>
      </c>
      <c r="L68" s="304">
        <f t="shared" ref="L68:L131" ca="1" si="29">SQRT(pos_x^2+pos_z^2)</f>
        <v>54.63178681822599</v>
      </c>
      <c r="M68" s="306">
        <f t="shared" ca="1" si="16"/>
        <v>1.3884546888417226</v>
      </c>
      <c r="N68" s="304">
        <f t="shared" ca="1" si="17"/>
        <v>79.55259371578066</v>
      </c>
      <c r="P68" s="310">
        <f t="shared" ca="1" si="18"/>
        <v>7</v>
      </c>
      <c r="Q68" s="304">
        <f t="shared" ca="1" si="19"/>
        <v>1315.3453749999999</v>
      </c>
      <c r="R68" s="306">
        <f t="shared" ca="1" si="20"/>
        <v>0.64640247602030765</v>
      </c>
      <c r="S68" s="307">
        <f t="shared" ca="1" si="21"/>
        <v>4.2265063327086025</v>
      </c>
      <c r="T68" s="304">
        <f t="shared" ref="T68:T131" ca="1" si="30">m*g</f>
        <v>41.462027123871394</v>
      </c>
      <c r="U68" s="311">
        <f t="shared" ref="U68:U131" ca="1" si="31">IF(pos_xz&lt;L_rampe,Poids*COS(Beta),0)</f>
        <v>0</v>
      </c>
      <c r="V68" s="306">
        <f t="shared" ref="V68:V131" ca="1" si="32">Rho_moyen*(20000-Alt_rampe-pos_z)/(20000+Alt_rampe+pos_z)</f>
        <v>1.2184327710750049</v>
      </c>
      <c r="W68" s="304">
        <f t="shared" ref="W68:W131" ca="1" si="33">1/2*Rho*Sref*Cx*vit_xz^2</f>
        <v>114.75913285970319</v>
      </c>
      <c r="Y68" s="314" t="str">
        <f t="shared" ca="1" si="22"/>
        <v/>
      </c>
      <c r="Z68" s="315" t="str">
        <f t="shared" ca="1" si="23"/>
        <v/>
      </c>
      <c r="AA68" s="316" t="str">
        <f t="shared" ca="1" si="24"/>
        <v/>
      </c>
      <c r="AC68" s="310" t="e">
        <f t="shared" ca="1" si="25"/>
        <v>#N/A</v>
      </c>
      <c r="AD68" s="323" t="e">
        <f t="shared" ca="1" si="26"/>
        <v>#N/A</v>
      </c>
      <c r="AE68" s="324">
        <f t="shared" ref="AE68:AE131" ca="1" si="34">IF(t&lt;T_para, pos_z, NA())</f>
        <v>53.754120045676629</v>
      </c>
      <c r="AG68" s="306">
        <f t="shared" ca="1" si="27"/>
        <v>275.25668159442029</v>
      </c>
      <c r="AH68" s="304">
        <f t="shared" ca="1" si="28"/>
        <v>284.90422989416777</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51.559149065708496</v>
      </c>
      <c r="E69" s="307">
        <f t="shared" ref="E69:E132" ca="1" si="38">IF(AND(L68&lt;L_rampe,Poussee&lt;Poids*SIN(M68)),0,(-W68+Poussee)/m*SIN(M68)+U68/m*COS(M68)-Poids/m)</f>
        <v>269.81048620156645</v>
      </c>
      <c r="F69" s="304">
        <f t="shared" ref="F69:F132" ca="1" si="39">SQRT(acc_x^2+acc_z^2)</f>
        <v>274.69263608022987</v>
      </c>
      <c r="G69" s="306">
        <f t="shared" ref="G69:G132" ca="1" si="40">G68+acc_x*pas</f>
        <v>32.243670902992193</v>
      </c>
      <c r="H69" s="307">
        <f t="shared" ref="H69:H132" ca="1" si="41">H68+acc_z*pas</f>
        <v>174.76884598717558</v>
      </c>
      <c r="I69" s="304">
        <f t="shared" ref="I69:I132" ca="1" si="42">SQRT(vit_x^2+vit_z^2)</f>
        <v>177.71832725127018</v>
      </c>
      <c r="J69" s="306">
        <f t="shared" ref="J69:J132" ca="1" si="43">J68+0.5*(vit_x+G68)*pas*(K68&gt;=0)</f>
        <v>10.073150968416922</v>
      </c>
      <c r="K69" s="307">
        <f t="shared" ref="K69:K132" ca="1" si="44">K68+0.5*(vit_z+H68)*pas</f>
        <v>55.488317981238303</v>
      </c>
      <c r="L69" s="304">
        <f t="shared" ca="1" si="29"/>
        <v>56.395228546567068</v>
      </c>
      <c r="M69" s="306">
        <f t="shared" ref="M69:M132" ca="1" si="45">IF(AND(L68&gt;L_rampe,G69&gt;0),ATAN2(G69,H69),$M$4)</f>
        <v>1.3883545936155137</v>
      </c>
      <c r="N69" s="304">
        <f t="shared" ref="N69:N132" ca="1" si="46">DEGREES(Beta)</f>
        <v>79.546858681769478</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4.2200456631986549</v>
      </c>
      <c r="T69" s="304">
        <f t="shared" ca="1" si="30"/>
        <v>41.398647955978809</v>
      </c>
      <c r="U69" s="311">
        <f t="shared" ca="1" si="31"/>
        <v>0</v>
      </c>
      <c r="V69" s="306">
        <f t="shared" ca="1" si="32"/>
        <v>1.2182214874602606</v>
      </c>
      <c r="W69" s="304">
        <f t="shared" ca="1" si="33"/>
        <v>118.37008416532102</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55.488317981238303</v>
      </c>
      <c r="AG69" s="306">
        <f t="shared" ref="AG69:AG132" ca="1" si="56">IF(AND(L68&lt;L_rampe,Poussee&lt;Poids*SIN(M68)),0,(-W68+Poussee)/m-Poids*SIN(M68)/m)</f>
        <v>274.68687613036099</v>
      </c>
      <c r="AH69" s="304">
        <f t="shared" ref="AH69:AH132" ca="1" si="57">IF(AND(L68&lt;L_rampe,Poussee&lt;Poids*SIN(M68)), g*SIN(M68), (-W68+Poussee)/m)</f>
        <v>284.33424372730832</v>
      </c>
    </row>
    <row r="70" spans="1:34" x14ac:dyDescent="0.2">
      <c r="A70" s="347">
        <f t="shared" ca="1" si="35"/>
        <v>0.01</v>
      </c>
      <c r="B70" s="304">
        <f t="shared" ca="1" si="36"/>
        <v>0.66000000000000036</v>
      </c>
      <c r="D70" s="306">
        <f t="shared" ca="1" si="37"/>
        <v>51.481313775460208</v>
      </c>
      <c r="E70" s="307">
        <f t="shared" ca="1" si="38"/>
        <v>269.23173273291656</v>
      </c>
      <c r="F70" s="304">
        <f t="shared" ca="1" si="39"/>
        <v>274.10956126778211</v>
      </c>
      <c r="G70" s="306">
        <f t="shared" ca="1" si="40"/>
        <v>32.758484040746794</v>
      </c>
      <c r="H70" s="307">
        <f t="shared" ca="1" si="41"/>
        <v>177.46116331450474</v>
      </c>
      <c r="I70" s="304">
        <f t="shared" ca="1" si="42"/>
        <v>180.45936595695218</v>
      </c>
      <c r="J70" s="306">
        <f t="shared" ca="1" si="43"/>
        <v>10.398161743135617</v>
      </c>
      <c r="K70" s="307">
        <f t="shared" ca="1" si="44"/>
        <v>57.249468027746708</v>
      </c>
      <c r="L70" s="304">
        <f t="shared" ca="1" si="29"/>
        <v>58.186109657687211</v>
      </c>
      <c r="M70" s="306">
        <f t="shared" ca="1" si="45"/>
        <v>1.3882559652481925</v>
      </c>
      <c r="N70" s="304">
        <f t="shared" ca="1" si="46"/>
        <v>79.541207692581708</v>
      </c>
      <c r="P70" s="310">
        <f t="shared" ca="1" si="47"/>
        <v>7</v>
      </c>
      <c r="Q70" s="304">
        <f t="shared" ca="1" si="48"/>
        <v>1313.979875</v>
      </c>
      <c r="R70" s="306">
        <f t="shared" ca="1" si="49"/>
        <v>0.64573142596928534</v>
      </c>
      <c r="S70" s="307">
        <f t="shared" ca="1" si="50"/>
        <v>4.2135883489389618</v>
      </c>
      <c r="T70" s="304">
        <f t="shared" ca="1" si="30"/>
        <v>41.335301703091218</v>
      </c>
      <c r="U70" s="311">
        <f t="shared" ca="1" si="31"/>
        <v>0</v>
      </c>
      <c r="V70" s="306">
        <f t="shared" ca="1" si="32"/>
        <v>1.2180069575645676</v>
      </c>
      <c r="W70" s="304">
        <f t="shared" ca="1" si="33"/>
        <v>122.02811161301817</v>
      </c>
      <c r="Y70" s="314" t="str">
        <f t="shared" ca="1" si="51"/>
        <v/>
      </c>
      <c r="Z70" s="315" t="str">
        <f t="shared" ca="1" si="52"/>
        <v/>
      </c>
      <c r="AA70" s="316" t="str">
        <f t="shared" ca="1" si="53"/>
        <v/>
      </c>
      <c r="AC70" s="310" t="e">
        <f t="shared" ca="1" si="54"/>
        <v>#N/A</v>
      </c>
      <c r="AD70" s="323" t="e">
        <f t="shared" ca="1" si="55"/>
        <v>#N/A</v>
      </c>
      <c r="AE70" s="324">
        <f t="shared" ca="1" si="34"/>
        <v>57.249468027746708</v>
      </c>
      <c r="AG70" s="306">
        <f t="shared" ca="1" si="56"/>
        <v>274.10378279677946</v>
      </c>
      <c r="AH70" s="304">
        <f t="shared" ca="1" si="57"/>
        <v>283.7509722884414</v>
      </c>
    </row>
    <row r="71" spans="1:34" x14ac:dyDescent="0.2">
      <c r="A71" s="347">
        <f t="shared" ca="1" si="35"/>
        <v>0.01</v>
      </c>
      <c r="B71" s="304">
        <f t="shared" ca="1" si="36"/>
        <v>0.67000000000000037</v>
      </c>
      <c r="D71" s="306">
        <f t="shared" ca="1" si="37"/>
        <v>51.400557432144915</v>
      </c>
      <c r="E71" s="307">
        <f t="shared" ca="1" si="38"/>
        <v>268.64008656617005</v>
      </c>
      <c r="F71" s="304">
        <f t="shared" ca="1" si="39"/>
        <v>273.51327831499253</v>
      </c>
      <c r="G71" s="306">
        <f t="shared" ca="1" si="40"/>
        <v>33.272489615068245</v>
      </c>
      <c r="H71" s="307">
        <f t="shared" ca="1" si="41"/>
        <v>180.14756418016646</v>
      </c>
      <c r="I71" s="304">
        <f t="shared" ca="1" si="42"/>
        <v>183.19444163301466</v>
      </c>
      <c r="J71" s="306">
        <f t="shared" ca="1" si="43"/>
        <v>10.728316611414693</v>
      </c>
      <c r="K71" s="307">
        <f t="shared" ca="1" si="44"/>
        <v>59.037511665220066</v>
      </c>
      <c r="L71" s="304">
        <f t="shared" ca="1" si="29"/>
        <v>60.004371181904339</v>
      </c>
      <c r="M71" s="306">
        <f t="shared" ca="1" si="45"/>
        <v>1.3881587574549239</v>
      </c>
      <c r="N71" s="304">
        <f t="shared" ca="1" si="46"/>
        <v>79.535638096291649</v>
      </c>
      <c r="P71" s="310">
        <f t="shared" ca="1" si="47"/>
        <v>7</v>
      </c>
      <c r="Q71" s="304">
        <f t="shared" ca="1" si="48"/>
        <v>1313.2971250000001</v>
      </c>
      <c r="R71" s="306">
        <f t="shared" ca="1" si="49"/>
        <v>0.6453959009437743</v>
      </c>
      <c r="S71" s="307">
        <f t="shared" ca="1" si="50"/>
        <v>4.2071343899295242</v>
      </c>
      <c r="T71" s="304">
        <f t="shared" ca="1" si="30"/>
        <v>41.271988365208635</v>
      </c>
      <c r="U71" s="311">
        <f t="shared" ca="1" si="31"/>
        <v>0</v>
      </c>
      <c r="V71" s="306">
        <f t="shared" ca="1" si="32"/>
        <v>1.2177891902342934</v>
      </c>
      <c r="W71" s="304">
        <f t="shared" ca="1" si="33"/>
        <v>125.73262040510026</v>
      </c>
      <c r="Y71" s="314" t="str">
        <f t="shared" ca="1" si="51"/>
        <v/>
      </c>
      <c r="Z71" s="315" t="str">
        <f t="shared" ca="1" si="52"/>
        <v/>
      </c>
      <c r="AA71" s="316" t="str">
        <f t="shared" ca="1" si="53"/>
        <v/>
      </c>
      <c r="AC71" s="310" t="e">
        <f t="shared" ca="1" si="54"/>
        <v>#N/A</v>
      </c>
      <c r="AD71" s="323" t="e">
        <f t="shared" ca="1" si="55"/>
        <v>#N/A</v>
      </c>
      <c r="AE71" s="324">
        <f t="shared" ca="1" si="34"/>
        <v>59.037511665220066</v>
      </c>
      <c r="AG71" s="306">
        <f t="shared" ca="1" si="56"/>
        <v>273.50748105278228</v>
      </c>
      <c r="AH71" s="304">
        <f t="shared" ca="1" si="57"/>
        <v>283.15449495468516</v>
      </c>
    </row>
    <row r="72" spans="1:34" x14ac:dyDescent="0.2">
      <c r="A72" s="347">
        <f t="shared" ca="1" si="35"/>
        <v>0.01</v>
      </c>
      <c r="B72" s="304">
        <f t="shared" ca="1" si="36"/>
        <v>0.68000000000000038</v>
      </c>
      <c r="D72" s="306">
        <f t="shared" ca="1" si="37"/>
        <v>51.316906581196875</v>
      </c>
      <c r="E72" s="307">
        <f t="shared" ca="1" si="38"/>
        <v>268.03562648648705</v>
      </c>
      <c r="F72" s="304">
        <f t="shared" ca="1" si="39"/>
        <v>272.90386946151364</v>
      </c>
      <c r="G72" s="306">
        <f t="shared" ca="1" si="40"/>
        <v>33.785658680880218</v>
      </c>
      <c r="H72" s="307">
        <f t="shared" ca="1" si="41"/>
        <v>182.82792044503134</v>
      </c>
      <c r="I72" s="304">
        <f t="shared" ca="1" si="42"/>
        <v>185.92342301806849</v>
      </c>
      <c r="J72" s="306">
        <f t="shared" ca="1" si="43"/>
        <v>11.063607352894435</v>
      </c>
      <c r="K72" s="307">
        <f t="shared" ca="1" si="44"/>
        <v>60.852389088346058</v>
      </c>
      <c r="L72" s="304">
        <f t="shared" ca="1" si="29"/>
        <v>61.849952832791054</v>
      </c>
      <c r="M72" s="306">
        <f t="shared" ca="1" si="45"/>
        <v>1.3880629260384976</v>
      </c>
      <c r="N72" s="304">
        <f t="shared" ca="1" si="46"/>
        <v>79.530147360585659</v>
      </c>
      <c r="P72" s="310">
        <f t="shared" ca="1" si="47"/>
        <v>7</v>
      </c>
      <c r="Q72" s="304">
        <f t="shared" ca="1" si="48"/>
        <v>1312.6143749999999</v>
      </c>
      <c r="R72" s="306">
        <f t="shared" ca="1" si="49"/>
        <v>0.64506037591826304</v>
      </c>
      <c r="S72" s="307">
        <f t="shared" ca="1" si="50"/>
        <v>4.2006837861703419</v>
      </c>
      <c r="T72" s="304">
        <f t="shared" ca="1" si="30"/>
        <v>41.208707942331053</v>
      </c>
      <c r="U72" s="311">
        <f t="shared" ca="1" si="31"/>
        <v>0</v>
      </c>
      <c r="V72" s="306">
        <f t="shared" ca="1" si="32"/>
        <v>1.2175681944926959</v>
      </c>
      <c r="W72" s="304">
        <f t="shared" ca="1" si="33"/>
        <v>129.48300659387925</v>
      </c>
      <c r="Y72" s="314" t="str">
        <f t="shared" ca="1" si="51"/>
        <v/>
      </c>
      <c r="Z72" s="315" t="str">
        <f t="shared" ca="1" si="52"/>
        <v/>
      </c>
      <c r="AA72" s="316" t="str">
        <f t="shared" ca="1" si="53"/>
        <v/>
      </c>
      <c r="AC72" s="310" t="e">
        <f t="shared" ca="1" si="54"/>
        <v>#N/A</v>
      </c>
      <c r="AD72" s="323" t="e">
        <f t="shared" ca="1" si="55"/>
        <v>#N/A</v>
      </c>
      <c r="AE72" s="324">
        <f t="shared" ca="1" si="34"/>
        <v>60.852389088346058</v>
      </c>
      <c r="AG72" s="306">
        <f t="shared" ca="1" si="56"/>
        <v>272.89805313250406</v>
      </c>
      <c r="AH72" s="304">
        <f t="shared" ca="1" si="57"/>
        <v>282.5448938818958</v>
      </c>
    </row>
    <row r="73" spans="1:34" x14ac:dyDescent="0.2">
      <c r="A73" s="347">
        <f t="shared" ca="1" si="35"/>
        <v>0.01</v>
      </c>
      <c r="B73" s="304">
        <f t="shared" ca="1" si="36"/>
        <v>0.69000000000000039</v>
      </c>
      <c r="D73" s="306">
        <f t="shared" ca="1" si="37"/>
        <v>51.230387719641328</v>
      </c>
      <c r="E73" s="307">
        <f t="shared" ca="1" si="38"/>
        <v>267.41843407742226</v>
      </c>
      <c r="F73" s="304">
        <f t="shared" ca="1" si="39"/>
        <v>272.2814196935322</v>
      </c>
      <c r="G73" s="306">
        <f t="shared" ca="1" si="40"/>
        <v>34.297962558076634</v>
      </c>
      <c r="H73" s="307">
        <f t="shared" ca="1" si="41"/>
        <v>185.50210478580556</v>
      </c>
      <c r="I73" s="304">
        <f t="shared" ca="1" si="42"/>
        <v>188.64617970051555</v>
      </c>
      <c r="J73" s="306">
        <f t="shared" ca="1" si="43"/>
        <v>11.404025459089219</v>
      </c>
      <c r="K73" s="307">
        <f t="shared" ca="1" si="44"/>
        <v>62.694039214500243</v>
      </c>
      <c r="L73" s="304">
        <f t="shared" ca="1" si="29"/>
        <v>63.722793015536041</v>
      </c>
      <c r="M73" s="306">
        <f t="shared" ca="1" si="45"/>
        <v>1.3879684287652185</v>
      </c>
      <c r="N73" s="304">
        <f t="shared" ca="1" si="46"/>
        <v>79.524733065651276</v>
      </c>
      <c r="P73" s="310">
        <f t="shared" ca="1" si="47"/>
        <v>7</v>
      </c>
      <c r="Q73" s="304">
        <f t="shared" ca="1" si="48"/>
        <v>1311.9316249999999</v>
      </c>
      <c r="R73" s="306">
        <f t="shared" ca="1" si="49"/>
        <v>0.64472485089275189</v>
      </c>
      <c r="S73" s="307">
        <f t="shared" ca="1" si="50"/>
        <v>4.1942365376614141</v>
      </c>
      <c r="T73" s="304">
        <f t="shared" ca="1" si="30"/>
        <v>41.145460434458478</v>
      </c>
      <c r="U73" s="311">
        <f t="shared" ca="1" si="31"/>
        <v>0</v>
      </c>
      <c r="V73" s="306">
        <f t="shared" ca="1" si="32"/>
        <v>1.2173439795385754</v>
      </c>
      <c r="W73" s="304">
        <f t="shared" ca="1" si="33"/>
        <v>133.27865729262695</v>
      </c>
      <c r="Y73" s="314" t="str">
        <f t="shared" ca="1" si="51"/>
        <v/>
      </c>
      <c r="Z73" s="315" t="str">
        <f t="shared" ca="1" si="52"/>
        <v/>
      </c>
      <c r="AA73" s="316" t="str">
        <f t="shared" ca="1" si="53"/>
        <v/>
      </c>
      <c r="AC73" s="310" t="e">
        <f t="shared" ca="1" si="54"/>
        <v>#N/A</v>
      </c>
      <c r="AD73" s="323" t="e">
        <f t="shared" ca="1" si="55"/>
        <v>#N/A</v>
      </c>
      <c r="AE73" s="324">
        <f t="shared" ca="1" si="34"/>
        <v>62.694039214500243</v>
      </c>
      <c r="AG73" s="306">
        <f t="shared" ca="1" si="56"/>
        <v>272.2755840166904</v>
      </c>
      <c r="AH73" s="304">
        <f t="shared" ca="1" si="57"/>
        <v>281.92225397602874</v>
      </c>
    </row>
    <row r="74" spans="1:34" x14ac:dyDescent="0.2">
      <c r="A74" s="347">
        <f t="shared" ca="1" si="35"/>
        <v>0.01</v>
      </c>
      <c r="B74" s="304">
        <f t="shared" ca="1" si="36"/>
        <v>0.7000000000000004</v>
      </c>
      <c r="D74" s="306">
        <f t="shared" ca="1" si="37"/>
        <v>51.141027325793274</v>
      </c>
      <c r="E74" s="307">
        <f t="shared" ca="1" si="38"/>
        <v>266.78859368553248</v>
      </c>
      <c r="F74" s="304">
        <f t="shared" ca="1" si="39"/>
        <v>271.64601671410844</v>
      </c>
      <c r="G74" s="306">
        <f t="shared" ca="1" si="40"/>
        <v>34.809372831334564</v>
      </c>
      <c r="H74" s="307">
        <f t="shared" ca="1" si="41"/>
        <v>188.16999072266088</v>
      </c>
      <c r="I74" s="304">
        <f t="shared" ca="1" si="42"/>
        <v>191.36258214571922</v>
      </c>
      <c r="J74" s="306">
        <f t="shared" ca="1" si="43"/>
        <v>11.749562136036275</v>
      </c>
      <c r="K74" s="307">
        <f t="shared" ca="1" si="44"/>
        <v>64.562399692042575</v>
      </c>
      <c r="L74" s="304">
        <f t="shared" ca="1" si="29"/>
        <v>65.622828835578531</v>
      </c>
      <c r="M74" s="306">
        <f t="shared" ca="1" si="45"/>
        <v>1.3878752252499025</v>
      </c>
      <c r="N74" s="304">
        <f t="shared" ca="1" si="46"/>
        <v>79.519392897587878</v>
      </c>
      <c r="P74" s="310">
        <f t="shared" ca="1" si="47"/>
        <v>7</v>
      </c>
      <c r="Q74" s="304">
        <f t="shared" ca="1" si="48"/>
        <v>1311.248875</v>
      </c>
      <c r="R74" s="306">
        <f t="shared" ca="1" si="49"/>
        <v>0.64438932586724074</v>
      </c>
      <c r="S74" s="307">
        <f t="shared" ca="1" si="50"/>
        <v>4.1877926444027418</v>
      </c>
      <c r="T74" s="304">
        <f t="shared" ca="1" si="30"/>
        <v>41.082245841590897</v>
      </c>
      <c r="U74" s="311">
        <f t="shared" ca="1" si="31"/>
        <v>0</v>
      </c>
      <c r="V74" s="306">
        <f t="shared" ca="1" si="32"/>
        <v>1.2171165547449003</v>
      </c>
      <c r="W74" s="304">
        <f t="shared" ca="1" si="33"/>
        <v>137.11895089031671</v>
      </c>
      <c r="Y74" s="314" t="str">
        <f t="shared" ca="1" si="51"/>
        <v/>
      </c>
      <c r="Z74" s="315" t="str">
        <f t="shared" ca="1" si="52"/>
        <v/>
      </c>
      <c r="AA74" s="316" t="str">
        <f t="shared" ca="1" si="53"/>
        <v/>
      </c>
      <c r="AC74" s="310" t="e">
        <f t="shared" ca="1" si="54"/>
        <v>#N/A</v>
      </c>
      <c r="AD74" s="323" t="e">
        <f t="shared" ca="1" si="55"/>
        <v>#N/A</v>
      </c>
      <c r="AE74" s="324">
        <f t="shared" ca="1" si="34"/>
        <v>64.562399692042575</v>
      </c>
      <c r="AG74" s="306">
        <f t="shared" ca="1" si="56"/>
        <v>271.64016140302965</v>
      </c>
      <c r="AH74" s="304">
        <f t="shared" ca="1" si="57"/>
        <v>281.2866628632645</v>
      </c>
    </row>
    <row r="75" spans="1:34" x14ac:dyDescent="0.2">
      <c r="A75" s="347">
        <f t="shared" ca="1" si="35"/>
        <v>0.01</v>
      </c>
      <c r="B75" s="304">
        <f t="shared" ca="1" si="36"/>
        <v>0.71000000000000041</v>
      </c>
      <c r="D75" s="306">
        <f t="shared" ca="1" si="37"/>
        <v>51.048851886143858</v>
      </c>
      <c r="E75" s="307">
        <f t="shared" ca="1" si="38"/>
        <v>266.14619238423086</v>
      </c>
      <c r="F75" s="304">
        <f t="shared" ca="1" si="39"/>
        <v>270.99775091228611</v>
      </c>
      <c r="G75" s="306">
        <f t="shared" ca="1" si="40"/>
        <v>35.319861350196</v>
      </c>
      <c r="H75" s="307">
        <f t="shared" ca="1" si="41"/>
        <v>190.83145264650318</v>
      </c>
      <c r="I75" s="304">
        <f t="shared" ca="1" si="42"/>
        <v>194.07250172286555</v>
      </c>
      <c r="J75" s="306">
        <f t="shared" ca="1" si="43"/>
        <v>12.100208306943928</v>
      </c>
      <c r="K75" s="307">
        <f t="shared" ca="1" si="44"/>
        <v>66.457406908888402</v>
      </c>
      <c r="L75" s="304">
        <f t="shared" ca="1" si="29"/>
        <v>67.549996107512854</v>
      </c>
      <c r="M75" s="306">
        <f t="shared" ca="1" si="45"/>
        <v>1.3877832768491871</v>
      </c>
      <c r="N75" s="304">
        <f t="shared" ca="1" si="46"/>
        <v>79.514124642293908</v>
      </c>
      <c r="P75" s="310">
        <f t="shared" ca="1" si="47"/>
        <v>7</v>
      </c>
      <c r="Q75" s="304">
        <f t="shared" ca="1" si="48"/>
        <v>1310.5661249999998</v>
      </c>
      <c r="R75" s="306">
        <f t="shared" ca="1" si="49"/>
        <v>0.64405380084172947</v>
      </c>
      <c r="S75" s="307">
        <f t="shared" ca="1" si="50"/>
        <v>4.1813521063943249</v>
      </c>
      <c r="T75" s="304">
        <f t="shared" ca="1" si="30"/>
        <v>41.019064163728331</v>
      </c>
      <c r="U75" s="311">
        <f t="shared" ca="1" si="31"/>
        <v>0</v>
      </c>
      <c r="V75" s="306">
        <f t="shared" ca="1" si="32"/>
        <v>1.2168859296573835</v>
      </c>
      <c r="W75" s="304">
        <f t="shared" ca="1" si="33"/>
        <v>141.00325727001263</v>
      </c>
      <c r="Y75" s="314" t="str">
        <f t="shared" ca="1" si="51"/>
        <v/>
      </c>
      <c r="Z75" s="315" t="str">
        <f t="shared" ca="1" si="52"/>
        <v/>
      </c>
      <c r="AA75" s="316" t="str">
        <f t="shared" ca="1" si="53"/>
        <v/>
      </c>
      <c r="AC75" s="310" t="e">
        <f t="shared" ca="1" si="54"/>
        <v>#N/A</v>
      </c>
      <c r="AD75" s="323" t="e">
        <f t="shared" ca="1" si="55"/>
        <v>#N/A</v>
      </c>
      <c r="AE75" s="324">
        <f t="shared" ca="1" si="34"/>
        <v>66.457406908888402</v>
      </c>
      <c r="AG75" s="306">
        <f t="shared" ca="1" si="56"/>
        <v>270.99187567525541</v>
      </c>
      <c r="AH75" s="304">
        <f t="shared" ca="1" si="57"/>
        <v>280.63821085892079</v>
      </c>
    </row>
    <row r="76" spans="1:34" x14ac:dyDescent="0.2">
      <c r="A76" s="347">
        <f t="shared" ca="1" si="35"/>
        <v>0.01</v>
      </c>
      <c r="B76" s="304">
        <f t="shared" ca="1" si="36"/>
        <v>0.72000000000000042</v>
      </c>
      <c r="D76" s="306">
        <f t="shared" ca="1" si="37"/>
        <v>50.953887919661859</v>
      </c>
      <c r="E76" s="307">
        <f t="shared" ca="1" si="38"/>
        <v>265.49131993686973</v>
      </c>
      <c r="F76" s="304">
        <f t="shared" ca="1" si="39"/>
        <v>270.3367153309938</v>
      </c>
      <c r="G76" s="306">
        <f t="shared" ca="1" si="40"/>
        <v>35.829400229392618</v>
      </c>
      <c r="H76" s="307">
        <f t="shared" ca="1" si="41"/>
        <v>193.48636584587189</v>
      </c>
      <c r="I76" s="304">
        <f t="shared" ca="1" si="42"/>
        <v>196.77581073150373</v>
      </c>
      <c r="J76" s="306">
        <f t="shared" ca="1" si="43"/>
        <v>12.455954614841872</v>
      </c>
      <c r="K76" s="307">
        <f t="shared" ca="1" si="44"/>
        <v>68.378996001350274</v>
      </c>
      <c r="L76" s="304">
        <f t="shared" ca="1" si="29"/>
        <v>69.504229364260112</v>
      </c>
      <c r="M76" s="306">
        <f t="shared" ca="1" si="45"/>
        <v>1.3876925465624474</v>
      </c>
      <c r="N76" s="304">
        <f t="shared" ca="1" si="46"/>
        <v>79.508926179789711</v>
      </c>
      <c r="P76" s="310">
        <f t="shared" ca="1" si="47"/>
        <v>7</v>
      </c>
      <c r="Q76" s="304">
        <f t="shared" ca="1" si="48"/>
        <v>1309.8833749999999</v>
      </c>
      <c r="R76" s="306">
        <f t="shared" ca="1" si="49"/>
        <v>0.64371827581621832</v>
      </c>
      <c r="S76" s="307">
        <f t="shared" ca="1" si="50"/>
        <v>4.1749149236361625</v>
      </c>
      <c r="T76" s="304">
        <f t="shared" ca="1" si="30"/>
        <v>40.955915400870758</v>
      </c>
      <c r="U76" s="311">
        <f t="shared" ca="1" si="31"/>
        <v>0</v>
      </c>
      <c r="V76" s="306">
        <f t="shared" ca="1" si="32"/>
        <v>1.2166521139930293</v>
      </c>
      <c r="W76" s="304">
        <f t="shared" ca="1" si="33"/>
        <v>144.93093803076727</v>
      </c>
      <c r="Y76" s="314" t="str">
        <f t="shared" ca="1" si="51"/>
        <v/>
      </c>
      <c r="Z76" s="315" t="str">
        <f t="shared" ca="1" si="52"/>
        <v/>
      </c>
      <c r="AA76" s="316" t="str">
        <f t="shared" ca="1" si="53"/>
        <v/>
      </c>
      <c r="AC76" s="310" t="e">
        <f t="shared" ca="1" si="54"/>
        <v>#N/A</v>
      </c>
      <c r="AD76" s="323" t="e">
        <f t="shared" ca="1" si="55"/>
        <v>#N/A</v>
      </c>
      <c r="AE76" s="324">
        <f t="shared" ca="1" si="34"/>
        <v>68.378996001350274</v>
      </c>
      <c r="AG76" s="306">
        <f t="shared" ca="1" si="56"/>
        <v>270.33081987104106</v>
      </c>
      <c r="AH76" s="304">
        <f t="shared" ca="1" si="57"/>
        <v>279.97699093516985</v>
      </c>
    </row>
    <row r="77" spans="1:34" x14ac:dyDescent="0.2">
      <c r="A77" s="347">
        <f t="shared" ca="1" si="35"/>
        <v>0.01</v>
      </c>
      <c r="B77" s="304">
        <f t="shared" ca="1" si="36"/>
        <v>0.73000000000000043</v>
      </c>
      <c r="D77" s="306">
        <f t="shared" ca="1" si="37"/>
        <v>50.856161999716655</v>
      </c>
      <c r="E77" s="307">
        <f t="shared" ca="1" si="38"/>
        <v>264.82406875903814</v>
      </c>
      <c r="F77" s="304">
        <f t="shared" ca="1" si="39"/>
        <v>269.66300563375984</v>
      </c>
      <c r="G77" s="306">
        <f t="shared" ca="1" si="40"/>
        <v>36.337961849389785</v>
      </c>
      <c r="H77" s="307">
        <f t="shared" ca="1" si="41"/>
        <v>196.13460653346226</v>
      </c>
      <c r="I77" s="304">
        <f t="shared" ca="1" si="42"/>
        <v>199.47238242775305</v>
      </c>
      <c r="J77" s="306">
        <f t="shared" ca="1" si="43"/>
        <v>12.816791425235785</v>
      </c>
      <c r="K77" s="307">
        <f t="shared" ca="1" si="44"/>
        <v>70.32710086324694</v>
      </c>
      <c r="L77" s="304">
        <f t="shared" ca="1" si="29"/>
        <v>71.485461866503357</v>
      </c>
      <c r="M77" s="306">
        <f t="shared" ca="1" si="45"/>
        <v>1.3876029989396725</v>
      </c>
      <c r="N77" s="304">
        <f t="shared" ca="1" si="46"/>
        <v>79.503795478939281</v>
      </c>
      <c r="P77" s="310">
        <f t="shared" ca="1" si="47"/>
        <v>7</v>
      </c>
      <c r="Q77" s="304">
        <f t="shared" ca="1" si="48"/>
        <v>1309.2006249999999</v>
      </c>
      <c r="R77" s="306">
        <f t="shared" ca="1" si="49"/>
        <v>0.64338275079070717</v>
      </c>
      <c r="S77" s="307">
        <f t="shared" ca="1" si="50"/>
        <v>4.1684810961282555</v>
      </c>
      <c r="T77" s="304">
        <f t="shared" ca="1" si="30"/>
        <v>40.892799553018186</v>
      </c>
      <c r="U77" s="311">
        <f t="shared" ca="1" si="31"/>
        <v>0</v>
      </c>
      <c r="V77" s="306">
        <f t="shared" ca="1" si="32"/>
        <v>1.2164151176386386</v>
      </c>
      <c r="W77" s="304">
        <f t="shared" ca="1" si="33"/>
        <v>148.90134671288376</v>
      </c>
      <c r="Y77" s="314" t="str">
        <f t="shared" ca="1" si="51"/>
        <v/>
      </c>
      <c r="Z77" s="315" t="str">
        <f t="shared" ca="1" si="52"/>
        <v/>
      </c>
      <c r="AA77" s="316" t="str">
        <f t="shared" ca="1" si="53"/>
        <v/>
      </c>
      <c r="AC77" s="310" t="e">
        <f t="shared" ca="1" si="54"/>
        <v>#N/A</v>
      </c>
      <c r="AD77" s="323" t="e">
        <f t="shared" ca="1" si="55"/>
        <v>#N/A</v>
      </c>
      <c r="AE77" s="324">
        <f t="shared" ca="1" si="34"/>
        <v>70.32710086324694</v>
      </c>
      <c r="AG77" s="306">
        <f t="shared" ca="1" si="56"/>
        <v>269.65708964870782</v>
      </c>
      <c r="AH77" s="304">
        <f t="shared" ca="1" si="57"/>
        <v>279.30309868758263</v>
      </c>
    </row>
    <row r="78" spans="1:34" x14ac:dyDescent="0.2">
      <c r="A78" s="347">
        <f t="shared" ca="1" si="35"/>
        <v>0.01</v>
      </c>
      <c r="B78" s="304">
        <f t="shared" ca="1" si="36"/>
        <v>0.74000000000000044</v>
      </c>
      <c r="D78" s="306">
        <f t="shared" ca="1" si="37"/>
        <v>50.755700773809053</v>
      </c>
      <c r="E78" s="307">
        <f t="shared" ca="1" si="38"/>
        <v>264.14453388006575</v>
      </c>
      <c r="F78" s="304">
        <f t="shared" ca="1" si="39"/>
        <v>268.97672007026495</v>
      </c>
      <c r="G78" s="306">
        <f t="shared" ca="1" si="40"/>
        <v>36.845518857127878</v>
      </c>
      <c r="H78" s="307">
        <f t="shared" ca="1" si="41"/>
        <v>198.77605187226291</v>
      </c>
      <c r="I78" s="304">
        <f t="shared" ca="1" si="42"/>
        <v>202.16209105016577</v>
      </c>
      <c r="J78" s="306">
        <f t="shared" ca="1" si="43"/>
        <v>13.182708828768373</v>
      </c>
      <c r="K78" s="307">
        <f t="shared" ca="1" si="44"/>
        <v>72.301654155275571</v>
      </c>
      <c r="L78" s="304">
        <f t="shared" ca="1" si="29"/>
        <v>73.493625612383312</v>
      </c>
      <c r="M78" s="306">
        <f t="shared" ca="1" si="45"/>
        <v>1.3875145999957241</v>
      </c>
      <c r="N78" s="304">
        <f t="shared" ca="1" si="46"/>
        <v>79.498730592537626</v>
      </c>
      <c r="P78" s="310">
        <f t="shared" ca="1" si="47"/>
        <v>7</v>
      </c>
      <c r="Q78" s="304">
        <f t="shared" ca="1" si="48"/>
        <v>1308.517875</v>
      </c>
      <c r="R78" s="306">
        <f t="shared" ca="1" si="49"/>
        <v>0.64304722576519613</v>
      </c>
      <c r="S78" s="307">
        <f t="shared" ca="1" si="50"/>
        <v>4.1620506238706039</v>
      </c>
      <c r="T78" s="304">
        <f t="shared" ca="1" si="30"/>
        <v>40.829716620170629</v>
      </c>
      <c r="U78" s="311">
        <f t="shared" ca="1" si="31"/>
        <v>0</v>
      </c>
      <c r="V78" s="306">
        <f t="shared" ca="1" si="32"/>
        <v>1.2161749506492818</v>
      </c>
      <c r="W78" s="304">
        <f t="shared" ca="1" si="33"/>
        <v>152.91382902639742</v>
      </c>
      <c r="Y78" s="314" t="str">
        <f t="shared" ca="1" si="51"/>
        <v/>
      </c>
      <c r="Z78" s="315" t="str">
        <f t="shared" ca="1" si="52"/>
        <v/>
      </c>
      <c r="AA78" s="316" t="str">
        <f t="shared" ca="1" si="53"/>
        <v/>
      </c>
      <c r="AC78" s="310" t="e">
        <f t="shared" ca="1" si="54"/>
        <v>#N/A</v>
      </c>
      <c r="AD78" s="323" t="e">
        <f t="shared" ca="1" si="55"/>
        <v>#N/A</v>
      </c>
      <c r="AE78" s="324">
        <f t="shared" ca="1" si="34"/>
        <v>72.301654155275571</v>
      </c>
      <c r="AG78" s="306">
        <f t="shared" ca="1" si="56"/>
        <v>268.97078325277192</v>
      </c>
      <c r="AH78" s="304">
        <f t="shared" ca="1" si="57"/>
        <v>278.61663230052244</v>
      </c>
    </row>
    <row r="79" spans="1:34" x14ac:dyDescent="0.2">
      <c r="A79" s="347">
        <f t="shared" ca="1" si="35"/>
        <v>0.01</v>
      </c>
      <c r="B79" s="304">
        <f t="shared" ca="1" si="36"/>
        <v>0.75000000000000044</v>
      </c>
      <c r="D79" s="306">
        <f t="shared" ca="1" si="37"/>
        <v>50.652530981279078</v>
      </c>
      <c r="E79" s="307">
        <f t="shared" ca="1" si="38"/>
        <v>263.45281290372839</v>
      </c>
      <c r="F79" s="304">
        <f t="shared" ca="1" si="39"/>
        <v>268.27795944075677</v>
      </c>
      <c r="G79" s="306">
        <f t="shared" ca="1" si="40"/>
        <v>37.352044166940672</v>
      </c>
      <c r="H79" s="307">
        <f t="shared" ca="1" si="41"/>
        <v>201.41058000130019</v>
      </c>
      <c r="I79" s="304">
        <f t="shared" ca="1" si="42"/>
        <v>204.84481184523378</v>
      </c>
      <c r="J79" s="306">
        <f t="shared" ca="1" si="43"/>
        <v>13.553696643888715</v>
      </c>
      <c r="K79" s="307">
        <f t="shared" ca="1" si="44"/>
        <v>74.30258731464339</v>
      </c>
      <c r="L79" s="304">
        <f t="shared" ca="1" si="29"/>
        <v>75.52865134745069</v>
      </c>
      <c r="M79" s="306">
        <f t="shared" ca="1" si="45"/>
        <v>1.3874273171304545</v>
      </c>
      <c r="N79" s="304">
        <f t="shared" ca="1" si="46"/>
        <v>79.493729652733862</v>
      </c>
      <c r="P79" s="310">
        <f t="shared" ca="1" si="47"/>
        <v>7</v>
      </c>
      <c r="Q79" s="304">
        <f t="shared" ca="1" si="48"/>
        <v>1307.8351249999998</v>
      </c>
      <c r="R79" s="306">
        <f t="shared" ca="1" si="49"/>
        <v>0.64271170073968487</v>
      </c>
      <c r="S79" s="307">
        <f t="shared" ca="1" si="50"/>
        <v>4.1556235068632068</v>
      </c>
      <c r="T79" s="304">
        <f t="shared" ca="1" si="30"/>
        <v>40.766666602328058</v>
      </c>
      <c r="U79" s="311">
        <f t="shared" ca="1" si="31"/>
        <v>0</v>
      </c>
      <c r="V79" s="306">
        <f t="shared" ca="1" si="32"/>
        <v>1.2159316232467319</v>
      </c>
      <c r="W79" s="304">
        <f t="shared" ca="1" si="33"/>
        <v>156.96772308262823</v>
      </c>
      <c r="Y79" s="314" t="str">
        <f t="shared" ca="1" si="51"/>
        <v/>
      </c>
      <c r="Z79" s="315" t="str">
        <f t="shared" ca="1" si="52"/>
        <v/>
      </c>
      <c r="AA79" s="316" t="str">
        <f t="shared" ca="1" si="53"/>
        <v/>
      </c>
      <c r="AC79" s="310" t="e">
        <f t="shared" ca="1" si="54"/>
        <v>#N/A</v>
      </c>
      <c r="AD79" s="323" t="e">
        <f t="shared" ca="1" si="55"/>
        <v>#N/A</v>
      </c>
      <c r="AE79" s="324">
        <f t="shared" ca="1" si="34"/>
        <v>74.30258731464339</v>
      </c>
      <c r="AG79" s="306">
        <f t="shared" ca="1" si="56"/>
        <v>268.27200147835322</v>
      </c>
      <c r="AH79" s="304">
        <f t="shared" ca="1" si="57"/>
        <v>277.91769251141153</v>
      </c>
    </row>
    <row r="80" spans="1:34" x14ac:dyDescent="0.2">
      <c r="A80" s="347">
        <f t="shared" ca="1" si="35"/>
        <v>0.01</v>
      </c>
      <c r="B80" s="304">
        <f t="shared" ca="1" si="36"/>
        <v>0.76000000000000045</v>
      </c>
      <c r="D80" s="306">
        <f t="shared" ca="1" si="37"/>
        <v>50.546679469142823</v>
      </c>
      <c r="E80" s="307">
        <f t="shared" ca="1" si="38"/>
        <v>262.74900596815235</v>
      </c>
      <c r="F80" s="304">
        <f t="shared" ca="1" si="39"/>
        <v>267.5668270593506</v>
      </c>
      <c r="G80" s="306">
        <f t="shared" ca="1" si="40"/>
        <v>37.857510961632101</v>
      </c>
      <c r="H80" s="307">
        <f t="shared" ca="1" si="41"/>
        <v>204.03807006098171</v>
      </c>
      <c r="I80" s="304">
        <f t="shared" ca="1" si="42"/>
        <v>207.5204210925281</v>
      </c>
      <c r="J80" s="306">
        <f t="shared" ca="1" si="43"/>
        <v>13.929744419531579</v>
      </c>
      <c r="K80" s="307">
        <f t="shared" ca="1" si="44"/>
        <v>76.329830564954804</v>
      </c>
      <c r="L80" s="304">
        <f t="shared" ca="1" si="29"/>
        <v>77.590468574871878</v>
      </c>
      <c r="M80" s="306">
        <f t="shared" ca="1" si="45"/>
        <v>1.3873411190542064</v>
      </c>
      <c r="N80" s="304">
        <f t="shared" ca="1" si="46"/>
        <v>79.488790866762699</v>
      </c>
      <c r="P80" s="310">
        <f t="shared" ca="1" si="47"/>
        <v>7</v>
      </c>
      <c r="Q80" s="304">
        <f t="shared" ca="1" si="48"/>
        <v>1307.1523749999999</v>
      </c>
      <c r="R80" s="306">
        <f t="shared" ca="1" si="49"/>
        <v>0.64237617571417371</v>
      </c>
      <c r="S80" s="307">
        <f t="shared" ca="1" si="50"/>
        <v>4.1491997451060652</v>
      </c>
      <c r="T80" s="304">
        <f t="shared" ca="1" si="30"/>
        <v>40.703649499490503</v>
      </c>
      <c r="U80" s="311">
        <f t="shared" ca="1" si="31"/>
        <v>0</v>
      </c>
      <c r="V80" s="306">
        <f t="shared" ca="1" si="32"/>
        <v>1.2156851458178659</v>
      </c>
      <c r="W80" s="304">
        <f t="shared" ca="1" si="33"/>
        <v>161.06235962865532</v>
      </c>
      <c r="Y80" s="314" t="str">
        <f t="shared" ca="1" si="51"/>
        <v/>
      </c>
      <c r="Z80" s="315" t="str">
        <f t="shared" ca="1" si="52"/>
        <v/>
      </c>
      <c r="AA80" s="316" t="str">
        <f t="shared" ca="1" si="53"/>
        <v/>
      </c>
      <c r="AC80" s="310" t="e">
        <f t="shared" ca="1" si="54"/>
        <v>#N/A</v>
      </c>
      <c r="AD80" s="323" t="e">
        <f t="shared" ca="1" si="55"/>
        <v>#N/A</v>
      </c>
      <c r="AE80" s="324">
        <f t="shared" ca="1" si="34"/>
        <v>76.329830564954804</v>
      </c>
      <c r="AG80" s="306">
        <f t="shared" ca="1" si="56"/>
        <v>267.56084763447001</v>
      </c>
      <c r="AH80" s="304">
        <f t="shared" ca="1" si="57"/>
        <v>277.20638257389311</v>
      </c>
    </row>
    <row r="81" spans="1:34" x14ac:dyDescent="0.2">
      <c r="A81" s="347">
        <f t="shared" ca="1" si="35"/>
        <v>0.01</v>
      </c>
      <c r="B81" s="304">
        <f t="shared" ca="1" si="36"/>
        <v>0.77000000000000046</v>
      </c>
      <c r="D81" s="306">
        <f t="shared" ca="1" si="37"/>
        <v>50.438173206198975</v>
      </c>
      <c r="E81" s="307">
        <f t="shared" ca="1" si="38"/>
        <v>262.03321570492062</v>
      </c>
      <c r="F81" s="304">
        <f t="shared" ca="1" si="39"/>
        <v>266.84342871624176</v>
      </c>
      <c r="G81" s="306">
        <f t="shared" ca="1" si="40"/>
        <v>38.361892693694088</v>
      </c>
      <c r="H81" s="307">
        <f t="shared" ca="1" si="41"/>
        <v>206.65840221803091</v>
      </c>
      <c r="I81" s="304">
        <f t="shared" ca="1" si="42"/>
        <v>210.1887961294606</v>
      </c>
      <c r="J81" s="306">
        <f t="shared" ca="1" si="43"/>
        <v>14.310841437808209</v>
      </c>
      <c r="K81" s="307">
        <f t="shared" ca="1" si="44"/>
        <v>78.383312926349873</v>
      </c>
      <c r="L81" s="304">
        <f t="shared" ca="1" si="29"/>
        <v>79.679005565884012</v>
      </c>
      <c r="M81" s="306">
        <f t="shared" ca="1" si="45"/>
        <v>1.3872559757182703</v>
      </c>
      <c r="N81" s="304">
        <f t="shared" ca="1" si="46"/>
        <v>79.483912512959904</v>
      </c>
      <c r="P81" s="310">
        <f t="shared" ca="1" si="47"/>
        <v>7</v>
      </c>
      <c r="Q81" s="304">
        <f t="shared" ca="1" si="48"/>
        <v>1306.469625</v>
      </c>
      <c r="R81" s="306">
        <f t="shared" ca="1" si="49"/>
        <v>0.64204065068866256</v>
      </c>
      <c r="S81" s="307">
        <f t="shared" ca="1" si="50"/>
        <v>4.1427793385991789</v>
      </c>
      <c r="T81" s="304">
        <f t="shared" ca="1" si="30"/>
        <v>40.640665311657948</v>
      </c>
      <c r="U81" s="311">
        <f t="shared" ca="1" si="31"/>
        <v>0</v>
      </c>
      <c r="V81" s="306">
        <f t="shared" ca="1" si="32"/>
        <v>1.2154355289130314</v>
      </c>
      <c r="W81" s="304">
        <f t="shared" ca="1" si="33"/>
        <v>165.1970622845615</v>
      </c>
      <c r="Y81" s="314" t="str">
        <f t="shared" ca="1" si="51"/>
        <v/>
      </c>
      <c r="Z81" s="315" t="str">
        <f t="shared" ca="1" si="52"/>
        <v/>
      </c>
      <c r="AA81" s="316" t="str">
        <f t="shared" ca="1" si="53"/>
        <v/>
      </c>
      <c r="AC81" s="310" t="e">
        <f t="shared" ca="1" si="54"/>
        <v>#N/A</v>
      </c>
      <c r="AD81" s="323" t="e">
        <f t="shared" ca="1" si="55"/>
        <v>#N/A</v>
      </c>
      <c r="AE81" s="324">
        <f t="shared" ca="1" si="34"/>
        <v>78.383312926349873</v>
      </c>
      <c r="AG81" s="306">
        <f t="shared" ca="1" si="56"/>
        <v>266.83742750624691</v>
      </c>
      <c r="AH81" s="304">
        <f t="shared" ca="1" si="57"/>
        <v>276.4828082199154</v>
      </c>
    </row>
    <row r="82" spans="1:34" x14ac:dyDescent="0.2">
      <c r="A82" s="347">
        <f t="shared" ca="1" si="35"/>
        <v>0.01</v>
      </c>
      <c r="B82" s="304">
        <f t="shared" ca="1" si="36"/>
        <v>0.78000000000000047</v>
      </c>
      <c r="D82" s="306">
        <f t="shared" ca="1" si="37"/>
        <v>50.327039295529524</v>
      </c>
      <c r="E82" s="307">
        <f t="shared" ca="1" si="38"/>
        <v>261.30554719738382</v>
      </c>
      <c r="F82" s="304">
        <f t="shared" ca="1" si="39"/>
        <v>266.10787263885663</v>
      </c>
      <c r="G82" s="306">
        <f t="shared" ca="1" si="40"/>
        <v>38.865163086649382</v>
      </c>
      <c r="H82" s="307">
        <f t="shared" ca="1" si="41"/>
        <v>209.27145769000475</v>
      </c>
      <c r="I82" s="304">
        <f t="shared" ca="1" si="42"/>
        <v>212.84981537565707</v>
      </c>
      <c r="J82" s="306">
        <f t="shared" ca="1" si="43"/>
        <v>14.696976716709926</v>
      </c>
      <c r="K82" s="307">
        <f t="shared" ca="1" si="44"/>
        <v>80.462962225890053</v>
      </c>
      <c r="L82" s="304">
        <f t="shared" ca="1" si="29"/>
        <v>81.794189370495772</v>
      </c>
      <c r="M82" s="306">
        <f t="shared" ca="1" si="45"/>
        <v>1.3871718582499002</v>
      </c>
      <c r="N82" s="304">
        <f t="shared" ca="1" si="46"/>
        <v>79.47909293703897</v>
      </c>
      <c r="P82" s="310">
        <f t="shared" ca="1" si="47"/>
        <v>7</v>
      </c>
      <c r="Q82" s="304">
        <f t="shared" ca="1" si="48"/>
        <v>1305.786875</v>
      </c>
      <c r="R82" s="306">
        <f t="shared" ca="1" si="49"/>
        <v>0.64170512566315141</v>
      </c>
      <c r="S82" s="307">
        <f t="shared" ca="1" si="50"/>
        <v>4.1363622873425472</v>
      </c>
      <c r="T82" s="304">
        <f t="shared" ca="1" si="30"/>
        <v>40.577714038830393</v>
      </c>
      <c r="U82" s="311">
        <f t="shared" ca="1" si="31"/>
        <v>0</v>
      </c>
      <c r="V82" s="306">
        <f t="shared" ca="1" si="32"/>
        <v>1.2151827832443771</v>
      </c>
      <c r="W82" s="304">
        <f t="shared" ca="1" si="33"/>
        <v>169.37114778329357</v>
      </c>
      <c r="Y82" s="314" t="str">
        <f t="shared" ca="1" si="51"/>
        <v/>
      </c>
      <c r="Z82" s="315" t="str">
        <f t="shared" ca="1" si="52"/>
        <v/>
      </c>
      <c r="AA82" s="316" t="str">
        <f t="shared" ca="1" si="53"/>
        <v/>
      </c>
      <c r="AC82" s="310" t="e">
        <f t="shared" ca="1" si="54"/>
        <v>#N/A</v>
      </c>
      <c r="AD82" s="323" t="e">
        <f t="shared" ca="1" si="55"/>
        <v>#N/A</v>
      </c>
      <c r="AE82" s="324">
        <f t="shared" ca="1" si="34"/>
        <v>80.462962225890053</v>
      </c>
      <c r="AG82" s="306">
        <f t="shared" ca="1" si="56"/>
        <v>266.10184931606119</v>
      </c>
      <c r="AH82" s="304">
        <f t="shared" ca="1" si="57"/>
        <v>275.74707762076213</v>
      </c>
    </row>
    <row r="83" spans="1:34" x14ac:dyDescent="0.2">
      <c r="A83" s="347">
        <f t="shared" ca="1" si="35"/>
        <v>0.01</v>
      </c>
      <c r="B83" s="304">
        <f t="shared" ca="1" si="36"/>
        <v>0.79000000000000048</v>
      </c>
      <c r="D83" s="306">
        <f t="shared" ca="1" si="37"/>
        <v>50.21330498551292</v>
      </c>
      <c r="E83" s="307">
        <f t="shared" ca="1" si="38"/>
        <v>260.56610793818476</v>
      </c>
      <c r="F83" s="304">
        <f t="shared" ca="1" si="39"/>
        <v>265.36026945196954</v>
      </c>
      <c r="G83" s="306">
        <f t="shared" ca="1" si="40"/>
        <v>39.367296136504514</v>
      </c>
      <c r="H83" s="307">
        <f t="shared" ca="1" si="41"/>
        <v>211.87711876938661</v>
      </c>
      <c r="I83" s="304">
        <f t="shared" ca="1" si="42"/>
        <v>215.50335835693141</v>
      </c>
      <c r="J83" s="306">
        <f t="shared" ca="1" si="43"/>
        <v>15.088139012825696</v>
      </c>
      <c r="K83" s="307">
        <f t="shared" ca="1" si="44"/>
        <v>82.568705108187004</v>
      </c>
      <c r="L83" s="304">
        <f t="shared" ca="1" si="29"/>
        <v>83.93594582842978</v>
      </c>
      <c r="M83" s="306">
        <f t="shared" ca="1" si="45"/>
        <v>1.3870887388915432</v>
      </c>
      <c r="N83" s="304">
        <f t="shared" ca="1" si="46"/>
        <v>79.474330548609274</v>
      </c>
      <c r="P83" s="310">
        <f t="shared" ca="1" si="47"/>
        <v>7</v>
      </c>
      <c r="Q83" s="304">
        <f t="shared" ca="1" si="48"/>
        <v>1305.1041249999998</v>
      </c>
      <c r="R83" s="306">
        <f t="shared" ca="1" si="49"/>
        <v>0.64136960063764015</v>
      </c>
      <c r="S83" s="307">
        <f t="shared" ca="1" si="50"/>
        <v>4.1299485913361709</v>
      </c>
      <c r="T83" s="304">
        <f t="shared" ca="1" si="30"/>
        <v>40.51479568100784</v>
      </c>
      <c r="U83" s="311">
        <f t="shared" ca="1" si="31"/>
        <v>0</v>
      </c>
      <c r="V83" s="306">
        <f t="shared" ca="1" si="32"/>
        <v>1.2149269196841537</v>
      </c>
      <c r="W83" s="304">
        <f t="shared" ca="1" si="33"/>
        <v>173.5839262129852</v>
      </c>
      <c r="Y83" s="314" t="str">
        <f t="shared" ca="1" si="51"/>
        <v/>
      </c>
      <c r="Z83" s="315" t="str">
        <f t="shared" ca="1" si="52"/>
        <v/>
      </c>
      <c r="AA83" s="316" t="str">
        <f t="shared" ca="1" si="53"/>
        <v/>
      </c>
      <c r="AC83" s="310" t="e">
        <f t="shared" ca="1" si="54"/>
        <v>#N/A</v>
      </c>
      <c r="AD83" s="323" t="e">
        <f t="shared" ca="1" si="55"/>
        <v>#N/A</v>
      </c>
      <c r="AE83" s="324">
        <f t="shared" ca="1" si="34"/>
        <v>82.568705108187004</v>
      </c>
      <c r="AG83" s="306">
        <f t="shared" ca="1" si="56"/>
        <v>265.35422368365448</v>
      </c>
      <c r="AH83" s="304">
        <f t="shared" ca="1" si="57"/>
        <v>274.9993013470563</v>
      </c>
    </row>
    <row r="84" spans="1:34" x14ac:dyDescent="0.2">
      <c r="A84" s="347">
        <f t="shared" ca="1" si="35"/>
        <v>0.01</v>
      </c>
      <c r="B84" s="304">
        <f t="shared" ca="1" si="36"/>
        <v>0.80000000000000049</v>
      </c>
      <c r="D84" s="306">
        <f t="shared" ca="1" si="37"/>
        <v>50.09699767945223</v>
      </c>
      <c r="E84" s="307">
        <f t="shared" ca="1" si="38"/>
        <v>259.81500778600491</v>
      </c>
      <c r="F84" s="304">
        <f t="shared" ca="1" si="39"/>
        <v>264.60073213681181</v>
      </c>
      <c r="G84" s="306">
        <f t="shared" ca="1" si="40"/>
        <v>39.868266113299036</v>
      </c>
      <c r="H84" s="307">
        <f t="shared" ca="1" si="41"/>
        <v>214.47526884724667</v>
      </c>
      <c r="I84" s="304">
        <f t="shared" ca="1" si="42"/>
        <v>218.14930572885069</v>
      </c>
      <c r="J84" s="306">
        <f t="shared" ca="1" si="43"/>
        <v>15.484316824074714</v>
      </c>
      <c r="K84" s="307">
        <f t="shared" ca="1" si="44"/>
        <v>84.700467046270177</v>
      </c>
      <c r="L84" s="304">
        <f t="shared" ca="1" si="29"/>
        <v>86.104199580302833</v>
      </c>
      <c r="M84" s="306">
        <f t="shared" ca="1" si="45"/>
        <v>1.3870065909439486</v>
      </c>
      <c r="N84" s="304">
        <f t="shared" ca="1" si="46"/>
        <v>79.469623817916442</v>
      </c>
      <c r="P84" s="310">
        <f t="shared" ca="1" si="47"/>
        <v>7</v>
      </c>
      <c r="Q84" s="304">
        <f t="shared" ca="1" si="48"/>
        <v>1304.4213749999999</v>
      </c>
      <c r="R84" s="306">
        <f t="shared" ca="1" si="49"/>
        <v>0.64103407561212911</v>
      </c>
      <c r="S84" s="307">
        <f t="shared" ca="1" si="50"/>
        <v>4.12353825058005</v>
      </c>
      <c r="T84" s="304">
        <f t="shared" ca="1" si="30"/>
        <v>40.451910238190294</v>
      </c>
      <c r="U84" s="311">
        <f t="shared" ca="1" si="31"/>
        <v>0</v>
      </c>
      <c r="V84" s="306">
        <f t="shared" ca="1" si="32"/>
        <v>1.2146679492629804</v>
      </c>
      <c r="W84" s="304">
        <f t="shared" ca="1" si="33"/>
        <v>177.83470126158409</v>
      </c>
      <c r="Y84" s="314" t="str">
        <f t="shared" ca="1" si="51"/>
        <v/>
      </c>
      <c r="Z84" s="315" t="str">
        <f t="shared" ca="1" si="52"/>
        <v/>
      </c>
      <c r="AA84" s="316" t="str">
        <f t="shared" ca="1" si="53"/>
        <v/>
      </c>
      <c r="AC84" s="310" t="e">
        <f t="shared" ca="1" si="54"/>
        <v>#N/A</v>
      </c>
      <c r="AD84" s="323" t="e">
        <f t="shared" ca="1" si="55"/>
        <v>#N/A</v>
      </c>
      <c r="AE84" s="324">
        <f t="shared" ca="1" si="34"/>
        <v>84.700467046270177</v>
      </c>
      <c r="AG84" s="306">
        <f t="shared" ca="1" si="56"/>
        <v>264.59466358523798</v>
      </c>
      <c r="AH84" s="304">
        <f t="shared" ca="1" si="57"/>
        <v>274.23959232776411</v>
      </c>
    </row>
    <row r="85" spans="1:34" x14ac:dyDescent="0.2">
      <c r="A85" s="347">
        <f t="shared" ca="1" si="35"/>
        <v>0.01</v>
      </c>
      <c r="B85" s="304">
        <f t="shared" ca="1" si="36"/>
        <v>0.8100000000000005</v>
      </c>
      <c r="D85" s="306">
        <f t="shared" ca="1" si="37"/>
        <v>49.941180075438176</v>
      </c>
      <c r="E85" s="307">
        <f t="shared" ca="1" si="38"/>
        <v>258.8535027665622</v>
      </c>
      <c r="F85" s="304">
        <f t="shared" ca="1" si="39"/>
        <v>263.62711803197709</v>
      </c>
      <c r="G85" s="306">
        <f t="shared" ca="1" si="40"/>
        <v>40.367677914053417</v>
      </c>
      <c r="H85" s="307">
        <f t="shared" ca="1" si="41"/>
        <v>217.06380387491228</v>
      </c>
      <c r="I85" s="304">
        <f t="shared" ca="1" si="42"/>
        <v>220.7855166735788</v>
      </c>
      <c r="J85" s="306">
        <f t="shared" ca="1" si="43"/>
        <v>15.885496544211476</v>
      </c>
      <c r="K85" s="307">
        <f t="shared" ca="1" si="44"/>
        <v>86.858162409880975</v>
      </c>
      <c r="L85" s="304">
        <f t="shared" ca="1" si="29"/>
        <v>88.298863965950403</v>
      </c>
      <c r="M85" s="306">
        <f t="shared" ca="1" si="45"/>
        <v>1.3869253879689758</v>
      </c>
      <c r="N85" s="304">
        <f t="shared" ca="1" si="46"/>
        <v>79.464971230166597</v>
      </c>
      <c r="P85" s="310">
        <f t="shared" ca="1" si="47"/>
        <v>8</v>
      </c>
      <c r="Q85" s="304">
        <f t="shared" ca="1" si="48"/>
        <v>1302.9069999999999</v>
      </c>
      <c r="R85" s="306">
        <f t="shared" ca="1" si="49"/>
        <v>0.64028986365971829</v>
      </c>
      <c r="S85" s="307">
        <f t="shared" ca="1" si="50"/>
        <v>4.1171353519434524</v>
      </c>
      <c r="T85" s="304">
        <f t="shared" ca="1" si="30"/>
        <v>40.389097802565267</v>
      </c>
      <c r="U85" s="311">
        <f t="shared" ca="1" si="31"/>
        <v>0</v>
      </c>
      <c r="V85" s="306">
        <f t="shared" ca="1" si="32"/>
        <v>1.2144058843755645</v>
      </c>
      <c r="W85" s="304">
        <f t="shared" ca="1" si="33"/>
        <v>182.11943382035892</v>
      </c>
      <c r="Y85" s="314" t="str">
        <f t="shared" ca="1" si="51"/>
        <v/>
      </c>
      <c r="Z85" s="315" t="str">
        <f t="shared" ca="1" si="52"/>
        <v/>
      </c>
      <c r="AA85" s="316" t="str">
        <f t="shared" ca="1" si="53"/>
        <v/>
      </c>
      <c r="AC85" s="310" t="e">
        <f t="shared" ca="1" si="54"/>
        <v>#N/A</v>
      </c>
      <c r="AD85" s="323" t="e">
        <f t="shared" ca="1" si="55"/>
        <v>#N/A</v>
      </c>
      <c r="AE85" s="324">
        <f t="shared" ca="1" si="34"/>
        <v>86.858162409880975</v>
      </c>
      <c r="AG85" s="306">
        <f t="shared" ca="1" si="56"/>
        <v>263.62102168067571</v>
      </c>
      <c r="AH85" s="304">
        <f t="shared" ca="1" si="57"/>
        <v>273.26580317728366</v>
      </c>
    </row>
    <row r="86" spans="1:34" x14ac:dyDescent="0.2">
      <c r="A86" s="347">
        <f t="shared" ca="1" si="35"/>
        <v>0.01</v>
      </c>
      <c r="B86" s="304">
        <f t="shared" ca="1" si="36"/>
        <v>0.82000000000000051</v>
      </c>
      <c r="D86" s="306">
        <f t="shared" ca="1" si="37"/>
        <v>49.745758439536928</v>
      </c>
      <c r="E86" s="307">
        <f t="shared" ca="1" si="38"/>
        <v>257.68132255064</v>
      </c>
      <c r="F86" s="304">
        <f t="shared" ca="1" si="39"/>
        <v>262.43914432525446</v>
      </c>
      <c r="G86" s="306">
        <f t="shared" ca="1" si="40"/>
        <v>40.865135498448787</v>
      </c>
      <c r="H86" s="307">
        <f t="shared" ca="1" si="41"/>
        <v>219.64061710041869</v>
      </c>
      <c r="I86" s="304">
        <f t="shared" ca="1" si="42"/>
        <v>223.40984754383436</v>
      </c>
      <c r="J86" s="306">
        <f t="shared" ca="1" si="43"/>
        <v>16.291660611273986</v>
      </c>
      <c r="K86" s="307">
        <f t="shared" ca="1" si="44"/>
        <v>89.041684514757634</v>
      </c>
      <c r="L86" s="304">
        <f t="shared" ca="1" si="29"/>
        <v>90.519830902949465</v>
      </c>
      <c r="M86" s="306">
        <f t="shared" ca="1" si="45"/>
        <v>1.3868451038061602</v>
      </c>
      <c r="N86" s="304">
        <f t="shared" ca="1" si="46"/>
        <v>79.460371286475521</v>
      </c>
      <c r="P86" s="310">
        <f t="shared" ca="1" si="47"/>
        <v>8</v>
      </c>
      <c r="Q86" s="304">
        <f t="shared" ca="1" si="48"/>
        <v>1300.5609999999999</v>
      </c>
      <c r="R86" s="306">
        <f t="shared" ca="1" si="49"/>
        <v>0.63913696478040782</v>
      </c>
      <c r="S86" s="307">
        <f t="shared" ca="1" si="50"/>
        <v>4.1107439822956486</v>
      </c>
      <c r="T86" s="304">
        <f t="shared" ca="1" si="30"/>
        <v>40.326398466320313</v>
      </c>
      <c r="U86" s="311">
        <f t="shared" ca="1" si="31"/>
        <v>0</v>
      </c>
      <c r="V86" s="306">
        <f t="shared" ca="1" si="32"/>
        <v>1.2141407399871484</v>
      </c>
      <c r="W86" s="304">
        <f t="shared" ca="1" si="33"/>
        <v>186.43391669530425</v>
      </c>
      <c r="Y86" s="314" t="str">
        <f t="shared" ca="1" si="51"/>
        <v/>
      </c>
      <c r="Z86" s="315" t="str">
        <f t="shared" ca="1" si="52"/>
        <v/>
      </c>
      <c r="AA86" s="316" t="str">
        <f t="shared" ca="1" si="53"/>
        <v/>
      </c>
      <c r="AC86" s="310" t="e">
        <f t="shared" ca="1" si="54"/>
        <v>#N/A</v>
      </c>
      <c r="AD86" s="323" t="e">
        <f t="shared" ca="1" si="55"/>
        <v>#N/A</v>
      </c>
      <c r="AE86" s="324">
        <f t="shared" ca="1" si="34"/>
        <v>89.041684514757634</v>
      </c>
      <c r="AG86" s="306">
        <f t="shared" ca="1" si="56"/>
        <v>262.43301502562491</v>
      </c>
      <c r="AH86" s="304">
        <f t="shared" ca="1" si="57"/>
        <v>272.07765090616186</v>
      </c>
    </row>
    <row r="87" spans="1:34" x14ac:dyDescent="0.2">
      <c r="A87" s="347">
        <f t="shared" ca="1" si="35"/>
        <v>0.01</v>
      </c>
      <c r="B87" s="304">
        <f t="shared" ca="1" si="36"/>
        <v>0.83000000000000052</v>
      </c>
      <c r="D87" s="306">
        <f t="shared" ca="1" si="37"/>
        <v>49.547760165467416</v>
      </c>
      <c r="E87" s="307">
        <f t="shared" ca="1" si="38"/>
        <v>256.49770914976904</v>
      </c>
      <c r="F87" s="304">
        <f t="shared" ca="1" si="39"/>
        <v>261.2394597615264</v>
      </c>
      <c r="G87" s="306">
        <f t="shared" ca="1" si="40"/>
        <v>41.360613100103464</v>
      </c>
      <c r="H87" s="307">
        <f t="shared" ca="1" si="41"/>
        <v>222.20559419191639</v>
      </c>
      <c r="I87" s="304">
        <f t="shared" ca="1" si="42"/>
        <v>226.02218122608915</v>
      </c>
      <c r="J87" s="306">
        <f t="shared" ca="1" si="43"/>
        <v>16.702789354266748</v>
      </c>
      <c r="K87" s="307">
        <f t="shared" ca="1" si="44"/>
        <v>91.250915571219309</v>
      </c>
      <c r="L87" s="304">
        <f t="shared" ca="1" si="29"/>
        <v>92.766981005090386</v>
      </c>
      <c r="M87" s="306">
        <f t="shared" ca="1" si="45"/>
        <v>1.3867657132988465</v>
      </c>
      <c r="N87" s="304">
        <f t="shared" ca="1" si="46"/>
        <v>79.45582254547304</v>
      </c>
      <c r="P87" s="310">
        <f t="shared" ca="1" si="47"/>
        <v>8</v>
      </c>
      <c r="Q87" s="304">
        <f t="shared" ca="1" si="48"/>
        <v>1298.2149999999999</v>
      </c>
      <c r="R87" s="306">
        <f t="shared" ca="1" si="49"/>
        <v>0.63798406590109746</v>
      </c>
      <c r="S87" s="307">
        <f t="shared" ca="1" si="50"/>
        <v>4.1043641416366379</v>
      </c>
      <c r="T87" s="304">
        <f t="shared" ca="1" si="30"/>
        <v>40.263812229455418</v>
      </c>
      <c r="U87" s="311">
        <f t="shared" ca="1" si="31"/>
        <v>0</v>
      </c>
      <c r="V87" s="306">
        <f t="shared" ca="1" si="32"/>
        <v>1.2138725324227466</v>
      </c>
      <c r="W87" s="304">
        <f t="shared" ca="1" si="33"/>
        <v>190.7772020193421</v>
      </c>
      <c r="Y87" s="314" t="str">
        <f t="shared" ca="1" si="51"/>
        <v/>
      </c>
      <c r="Z87" s="315" t="str">
        <f t="shared" ca="1" si="52"/>
        <v/>
      </c>
      <c r="AA87" s="316" t="str">
        <f t="shared" ca="1" si="53"/>
        <v/>
      </c>
      <c r="AC87" s="310" t="e">
        <f t="shared" ca="1" si="54"/>
        <v>#N/A</v>
      </c>
      <c r="AD87" s="323" t="e">
        <f t="shared" ca="1" si="55"/>
        <v>#N/A</v>
      </c>
      <c r="AE87" s="324">
        <f t="shared" ca="1" si="34"/>
        <v>91.250915571219309</v>
      </c>
      <c r="AG87" s="306">
        <f t="shared" ca="1" si="56"/>
        <v>261.23329699625015</v>
      </c>
      <c r="AH87" s="304">
        <f t="shared" ca="1" si="57"/>
        <v>270.87778884584219</v>
      </c>
    </row>
    <row r="88" spans="1:34" x14ac:dyDescent="0.2">
      <c r="A88" s="347">
        <f t="shared" ca="1" si="35"/>
        <v>0.01</v>
      </c>
      <c r="B88" s="304">
        <f t="shared" ca="1" si="36"/>
        <v>0.84000000000000052</v>
      </c>
      <c r="D88" s="306">
        <f t="shared" ca="1" si="37"/>
        <v>49.347226588119391</v>
      </c>
      <c r="E88" s="307">
        <f t="shared" ca="1" si="38"/>
        <v>255.30284489902249</v>
      </c>
      <c r="F88" s="304">
        <f t="shared" ca="1" si="39"/>
        <v>260.02825112951388</v>
      </c>
      <c r="G88" s="306">
        <f t="shared" ca="1" si="40"/>
        <v>41.854085365984659</v>
      </c>
      <c r="H88" s="307">
        <f t="shared" ca="1" si="41"/>
        <v>224.75862264090662</v>
      </c>
      <c r="I88" s="304">
        <f t="shared" ca="1" si="42"/>
        <v>228.62240247460568</v>
      </c>
      <c r="J88" s="306">
        <f t="shared" ca="1" si="43"/>
        <v>17.118862846597189</v>
      </c>
      <c r="K88" s="307">
        <f t="shared" ca="1" si="44"/>
        <v>93.48573665538342</v>
      </c>
      <c r="L88" s="304">
        <f t="shared" ca="1" si="29"/>
        <v>95.040193724341194</v>
      </c>
      <c r="M88" s="306">
        <f t="shared" ca="1" si="45"/>
        <v>1.3866871922432042</v>
      </c>
      <c r="N88" s="304">
        <f t="shared" ca="1" si="46"/>
        <v>79.451323620381828</v>
      </c>
      <c r="P88" s="310">
        <f t="shared" ca="1" si="47"/>
        <v>8</v>
      </c>
      <c r="Q88" s="304">
        <f t="shared" ca="1" si="48"/>
        <v>1295.8689999999997</v>
      </c>
      <c r="R88" s="306">
        <f t="shared" ca="1" si="49"/>
        <v>0.63683116702178688</v>
      </c>
      <c r="S88" s="307">
        <f t="shared" ca="1" si="50"/>
        <v>4.0979958299664201</v>
      </c>
      <c r="T88" s="304">
        <f t="shared" ca="1" si="30"/>
        <v>40.201339091970581</v>
      </c>
      <c r="U88" s="311">
        <f t="shared" ca="1" si="31"/>
        <v>0</v>
      </c>
      <c r="V88" s="306">
        <f t="shared" ca="1" si="32"/>
        <v>1.2136012781551453</v>
      </c>
      <c r="W88" s="304">
        <f t="shared" ca="1" si="33"/>
        <v>195.14833975362052</v>
      </c>
      <c r="Y88" s="314" t="str">
        <f t="shared" ca="1" si="51"/>
        <v/>
      </c>
      <c r="Z88" s="315" t="str">
        <f t="shared" ca="1" si="52"/>
        <v/>
      </c>
      <c r="AA88" s="316" t="str">
        <f t="shared" ca="1" si="53"/>
        <v/>
      </c>
      <c r="AC88" s="310" t="e">
        <f t="shared" ca="1" si="54"/>
        <v>#N/A</v>
      </c>
      <c r="AD88" s="323" t="e">
        <f t="shared" ca="1" si="55"/>
        <v>#N/A</v>
      </c>
      <c r="AE88" s="324">
        <f t="shared" ca="1" si="34"/>
        <v>93.48573665538342</v>
      </c>
      <c r="AG88" s="306">
        <f t="shared" ca="1" si="56"/>
        <v>260.02205437244299</v>
      </c>
      <c r="AH88" s="304">
        <f t="shared" ca="1" si="57"/>
        <v>269.66640373319098</v>
      </c>
    </row>
    <row r="89" spans="1:34" x14ac:dyDescent="0.2">
      <c r="A89" s="347">
        <f t="shared" ca="1" si="35"/>
        <v>0.01</v>
      </c>
      <c r="B89" s="304">
        <f t="shared" ca="1" si="36"/>
        <v>0.85000000000000053</v>
      </c>
      <c r="D89" s="306">
        <f t="shared" ca="1" si="37"/>
        <v>49.144199136281109</v>
      </c>
      <c r="E89" s="307">
        <f t="shared" ca="1" si="38"/>
        <v>254.09691403420004</v>
      </c>
      <c r="F89" s="304">
        <f t="shared" ca="1" si="39"/>
        <v>258.80570710563956</v>
      </c>
      <c r="G89" s="306">
        <f t="shared" ca="1" si="40"/>
        <v>42.345527357347471</v>
      </c>
      <c r="H89" s="307">
        <f t="shared" ca="1" si="41"/>
        <v>227.29959178124864</v>
      </c>
      <c r="I89" s="304">
        <f t="shared" ca="1" si="42"/>
        <v>231.21039793031397</v>
      </c>
      <c r="J89" s="306">
        <f t="shared" ca="1" si="43"/>
        <v>17.53986091021385</v>
      </c>
      <c r="K89" s="307">
        <f t="shared" ca="1" si="44"/>
        <v>95.746027727494194</v>
      </c>
      <c r="L89" s="304">
        <f t="shared" ca="1" si="29"/>
        <v>97.339347369620967</v>
      </c>
      <c r="M89" s="306">
        <f t="shared" ca="1" si="45"/>
        <v>1.38660951734045</v>
      </c>
      <c r="N89" s="304">
        <f t="shared" ca="1" si="46"/>
        <v>79.446873176279922</v>
      </c>
      <c r="P89" s="310">
        <f t="shared" ca="1" si="47"/>
        <v>8</v>
      </c>
      <c r="Q89" s="304">
        <f t="shared" ca="1" si="48"/>
        <v>1293.5229999999997</v>
      </c>
      <c r="R89" s="306">
        <f t="shared" ca="1" si="49"/>
        <v>0.63567826814247652</v>
      </c>
      <c r="S89" s="307">
        <f t="shared" ca="1" si="50"/>
        <v>4.0916390472849953</v>
      </c>
      <c r="T89" s="304">
        <f t="shared" ca="1" si="30"/>
        <v>40.138979053865803</v>
      </c>
      <c r="U89" s="311">
        <f t="shared" ca="1" si="31"/>
        <v>0</v>
      </c>
      <c r="V89" s="306">
        <f t="shared" ca="1" si="32"/>
        <v>1.2133269938021363</v>
      </c>
      <c r="W89" s="304">
        <f t="shared" ca="1" si="33"/>
        <v>199.54637803798045</v>
      </c>
      <c r="Y89" s="314" t="str">
        <f t="shared" ca="1" si="51"/>
        <v/>
      </c>
      <c r="Z89" s="315" t="str">
        <f t="shared" ca="1" si="52"/>
        <v/>
      </c>
      <c r="AA89" s="316" t="str">
        <f t="shared" ca="1" si="53"/>
        <v/>
      </c>
      <c r="AC89" s="310" t="e">
        <f t="shared" ca="1" si="54"/>
        <v>#N/A</v>
      </c>
      <c r="AD89" s="323" t="e">
        <f t="shared" ca="1" si="55"/>
        <v>#N/A</v>
      </c>
      <c r="AE89" s="324">
        <f t="shared" ca="1" si="34"/>
        <v>95.746027727494194</v>
      </c>
      <c r="AG89" s="306">
        <f t="shared" ca="1" si="56"/>
        <v>258.7994758216949</v>
      </c>
      <c r="AH89" s="304">
        <f t="shared" ca="1" si="57"/>
        <v>268.44368419428514</v>
      </c>
    </row>
    <row r="90" spans="1:34" x14ac:dyDescent="0.2">
      <c r="A90" s="347">
        <f t="shared" ca="1" si="35"/>
        <v>0.01</v>
      </c>
      <c r="B90" s="304">
        <f t="shared" ca="1" si="36"/>
        <v>0.86000000000000054</v>
      </c>
      <c r="D90" s="306">
        <f t="shared" ca="1" si="37"/>
        <v>48.938719333289669</v>
      </c>
      <c r="E90" s="307">
        <f t="shared" ca="1" si="38"/>
        <v>252.88010261419566</v>
      </c>
      <c r="F90" s="304">
        <f t="shared" ca="1" si="39"/>
        <v>257.57201817772955</v>
      </c>
      <c r="G90" s="306">
        <f t="shared" ca="1" si="40"/>
        <v>42.834914550680367</v>
      </c>
      <c r="H90" s="307">
        <f t="shared" ca="1" si="41"/>
        <v>229.8283928073906</v>
      </c>
      <c r="I90" s="304">
        <f t="shared" ca="1" si="42"/>
        <v>233.78605613892444</v>
      </c>
      <c r="J90" s="306">
        <f t="shared" ca="1" si="43"/>
        <v>17.965763119753991</v>
      </c>
      <c r="K90" s="307">
        <f t="shared" ca="1" si="44"/>
        <v>98.031667650437385</v>
      </c>
      <c r="L90" s="304">
        <f t="shared" ca="1" si="29"/>
        <v>99.664319125757956</v>
      </c>
      <c r="M90" s="306">
        <f t="shared" ca="1" si="45"/>
        <v>1.3865326661520319</v>
      </c>
      <c r="N90" s="304">
        <f t="shared" ca="1" si="46"/>
        <v>79.442469927532997</v>
      </c>
      <c r="P90" s="310">
        <f t="shared" ca="1" si="47"/>
        <v>8</v>
      </c>
      <c r="Q90" s="304">
        <f t="shared" ca="1" si="48"/>
        <v>1291.1769999999997</v>
      </c>
      <c r="R90" s="306">
        <f t="shared" ca="1" si="49"/>
        <v>0.63452536926316605</v>
      </c>
      <c r="S90" s="307">
        <f t="shared" ca="1" si="50"/>
        <v>4.0852937935923634</v>
      </c>
      <c r="T90" s="304">
        <f t="shared" ca="1" si="30"/>
        <v>40.076732115141084</v>
      </c>
      <c r="U90" s="311">
        <f t="shared" ca="1" si="31"/>
        <v>0</v>
      </c>
      <c r="V90" s="306">
        <f t="shared" ca="1" si="32"/>
        <v>1.2130496961237176</v>
      </c>
      <c r="W90" s="304">
        <f t="shared" ca="1" si="33"/>
        <v>203.97036354011937</v>
      </c>
      <c r="Y90" s="314" t="str">
        <f t="shared" ca="1" si="51"/>
        <v/>
      </c>
      <c r="Z90" s="315" t="str">
        <f t="shared" ca="1" si="52"/>
        <v/>
      </c>
      <c r="AA90" s="316" t="str">
        <f t="shared" ca="1" si="53"/>
        <v/>
      </c>
      <c r="AC90" s="310" t="e">
        <f t="shared" ca="1" si="54"/>
        <v>#N/A</v>
      </c>
      <c r="AD90" s="323" t="e">
        <f t="shared" ca="1" si="55"/>
        <v>#N/A</v>
      </c>
      <c r="AE90" s="324">
        <f t="shared" ca="1" si="34"/>
        <v>98.031667650437385</v>
      </c>
      <c r="AG90" s="306">
        <f t="shared" ca="1" si="56"/>
        <v>257.56575182279238</v>
      </c>
      <c r="AH90" s="304">
        <f t="shared" ca="1" si="57"/>
        <v>267.20982066802702</v>
      </c>
    </row>
    <row r="91" spans="1:34" x14ac:dyDescent="0.2">
      <c r="A91" s="347">
        <f t="shared" ca="1" si="35"/>
        <v>0.01</v>
      </c>
      <c r="B91" s="304">
        <f t="shared" ca="1" si="36"/>
        <v>0.87000000000000055</v>
      </c>
      <c r="D91" s="306">
        <f t="shared" ca="1" si="37"/>
        <v>48.730828796655452</v>
      </c>
      <c r="E91" s="307">
        <f t="shared" ca="1" si="38"/>
        <v>251.6525984430624</v>
      </c>
      <c r="F91" s="304">
        <f t="shared" ca="1" si="39"/>
        <v>256.32737656823582</v>
      </c>
      <c r="G91" s="306">
        <f t="shared" ca="1" si="40"/>
        <v>43.322222838646923</v>
      </c>
      <c r="H91" s="307">
        <f t="shared" ca="1" si="41"/>
        <v>232.34491879182121</v>
      </c>
      <c r="I91" s="304">
        <f t="shared" ca="1" si="42"/>
        <v>236.34926756827358</v>
      </c>
      <c r="J91" s="306">
        <f t="shared" ca="1" si="43"/>
        <v>18.396548806700626</v>
      </c>
      <c r="K91" s="307">
        <f t="shared" ca="1" si="44"/>
        <v>100.34253420843345</v>
      </c>
      <c r="L91" s="304">
        <f t="shared" ca="1" si="29"/>
        <v>102.01498507262527</v>
      </c>
      <c r="M91" s="306">
        <f t="shared" ca="1" si="45"/>
        <v>1.3864566170575585</v>
      </c>
      <c r="N91" s="304">
        <f t="shared" ca="1" si="46"/>
        <v>79.438112635383888</v>
      </c>
      <c r="P91" s="310">
        <f t="shared" ca="1" si="47"/>
        <v>8</v>
      </c>
      <c r="Q91" s="304">
        <f t="shared" ca="1" si="48"/>
        <v>1288.8309999999997</v>
      </c>
      <c r="R91" s="306">
        <f t="shared" ca="1" si="49"/>
        <v>0.63337247038385569</v>
      </c>
      <c r="S91" s="307">
        <f t="shared" ca="1" si="50"/>
        <v>4.0789600688885246</v>
      </c>
      <c r="T91" s="304">
        <f t="shared" ca="1" si="30"/>
        <v>40.01459827579643</v>
      </c>
      <c r="U91" s="311">
        <f t="shared" ca="1" si="31"/>
        <v>0</v>
      </c>
      <c r="V91" s="306">
        <f t="shared" ca="1" si="32"/>
        <v>1.2127694020192805</v>
      </c>
      <c r="W91" s="304">
        <f t="shared" ca="1" si="33"/>
        <v>208.41934180323244</v>
      </c>
      <c r="Y91" s="314" t="str">
        <f t="shared" ca="1" si="51"/>
        <v/>
      </c>
      <c r="Z91" s="315" t="str">
        <f t="shared" ca="1" si="52"/>
        <v/>
      </c>
      <c r="AA91" s="316" t="str">
        <f t="shared" ca="1" si="53"/>
        <v/>
      </c>
      <c r="AC91" s="310" t="e">
        <f t="shared" ca="1" si="54"/>
        <v>#N/A</v>
      </c>
      <c r="AD91" s="323" t="e">
        <f t="shared" ca="1" si="55"/>
        <v>#N/A</v>
      </c>
      <c r="AE91" s="324">
        <f t="shared" ca="1" si="34"/>
        <v>100.34253420843345</v>
      </c>
      <c r="AG91" s="306">
        <f t="shared" ca="1" si="56"/>
        <v>256.32107458903363</v>
      </c>
      <c r="AH91" s="304">
        <f t="shared" ca="1" si="57"/>
        <v>265.96500532928582</v>
      </c>
    </row>
    <row r="92" spans="1:34" x14ac:dyDescent="0.2">
      <c r="A92" s="347">
        <f t="shared" ca="1" si="35"/>
        <v>0.01</v>
      </c>
      <c r="B92" s="304">
        <f t="shared" ca="1" si="36"/>
        <v>0.88000000000000056</v>
      </c>
      <c r="D92" s="306">
        <f t="shared" ca="1" si="37"/>
        <v>48.520569236739568</v>
      </c>
      <c r="E92" s="307">
        <f t="shared" ca="1" si="38"/>
        <v>250.4145909918156</v>
      </c>
      <c r="F92" s="304">
        <f t="shared" ca="1" si="39"/>
        <v>255.071976157036</v>
      </c>
      <c r="G92" s="306">
        <f t="shared" ca="1" si="40"/>
        <v>43.807428531014317</v>
      </c>
      <c r="H92" s="307">
        <f t="shared" ca="1" si="41"/>
        <v>234.84906470173937</v>
      </c>
      <c r="I92" s="304">
        <f t="shared" ca="1" si="42"/>
        <v>238.89992462489747</v>
      </c>
      <c r="J92" s="306">
        <f t="shared" ca="1" si="43"/>
        <v>18.832197063548932</v>
      </c>
      <c r="K92" s="307">
        <f t="shared" ca="1" si="44"/>
        <v>102.67850412590126</v>
      </c>
      <c r="L92" s="304">
        <f t="shared" ca="1" si="29"/>
        <v>104.39122020444566</v>
      </c>
      <c r="M92" s="306">
        <f t="shared" ca="1" si="45"/>
        <v>1.3863813492152774</v>
      </c>
      <c r="N92" s="304">
        <f t="shared" ca="1" si="46"/>
        <v>79.433800105688121</v>
      </c>
      <c r="P92" s="310">
        <f t="shared" ca="1" si="47"/>
        <v>8</v>
      </c>
      <c r="Q92" s="304">
        <f t="shared" ca="1" si="48"/>
        <v>1286.4849999999997</v>
      </c>
      <c r="R92" s="306">
        <f t="shared" ca="1" si="49"/>
        <v>0.63221957150454522</v>
      </c>
      <c r="S92" s="307">
        <f t="shared" ca="1" si="50"/>
        <v>4.0726378731734787</v>
      </c>
      <c r="T92" s="304">
        <f t="shared" ca="1" si="30"/>
        <v>39.952577535831828</v>
      </c>
      <c r="U92" s="311">
        <f t="shared" ca="1" si="31"/>
        <v>0</v>
      </c>
      <c r="V92" s="306">
        <f t="shared" ca="1" si="32"/>
        <v>1.2124861285247721</v>
      </c>
      <c r="W92" s="304">
        <f t="shared" ca="1" si="33"/>
        <v>212.89235759190601</v>
      </c>
      <c r="Y92" s="314" t="str">
        <f t="shared" ca="1" si="51"/>
        <v/>
      </c>
      <c r="Z92" s="315" t="str">
        <f t="shared" ca="1" si="52"/>
        <v/>
      </c>
      <c r="AA92" s="316" t="str">
        <f t="shared" ca="1" si="53"/>
        <v/>
      </c>
      <c r="AC92" s="310" t="e">
        <f t="shared" ca="1" si="54"/>
        <v>#N/A</v>
      </c>
      <c r="AD92" s="323" t="e">
        <f t="shared" ca="1" si="55"/>
        <v>#N/A</v>
      </c>
      <c r="AE92" s="324">
        <f t="shared" ca="1" si="34"/>
        <v>102.67850412590126</v>
      </c>
      <c r="AG92" s="306">
        <f t="shared" ca="1" si="56"/>
        <v>255.06563799102233</v>
      </c>
      <c r="AH92" s="304">
        <f t="shared" ca="1" si="57"/>
        <v>264.70943201162089</v>
      </c>
    </row>
    <row r="93" spans="1:34" x14ac:dyDescent="0.2">
      <c r="A93" s="347">
        <f t="shared" ca="1" si="35"/>
        <v>0.01</v>
      </c>
      <c r="B93" s="304">
        <f t="shared" ca="1" si="36"/>
        <v>0.89000000000000057</v>
      </c>
      <c r="D93" s="306">
        <f t="shared" ca="1" si="37"/>
        <v>48.307982454555173</v>
      </c>
      <c r="E93" s="307">
        <f t="shared" ca="1" si="38"/>
        <v>249.16627132001929</v>
      </c>
      <c r="F93" s="304">
        <f t="shared" ca="1" si="39"/>
        <v>253.8060124038654</v>
      </c>
      <c r="G93" s="306">
        <f t="shared" ca="1" si="40"/>
        <v>44.290508355559865</v>
      </c>
      <c r="H93" s="307">
        <f t="shared" ca="1" si="41"/>
        <v>237.34072741493955</v>
      </c>
      <c r="I93" s="304">
        <f t="shared" ca="1" si="42"/>
        <v>241.43792166982914</v>
      </c>
      <c r="J93" s="306">
        <f t="shared" ca="1" si="43"/>
        <v>19.272686747981805</v>
      </c>
      <c r="K93" s="307">
        <f t="shared" ca="1" si="44"/>
        <v>105.03945308648466</v>
      </c>
      <c r="L93" s="304">
        <f t="shared" ca="1" si="29"/>
        <v>106.79289844925852</v>
      </c>
      <c r="M93" s="306">
        <f t="shared" ca="1" si="45"/>
        <v>1.3863068425249132</v>
      </c>
      <c r="N93" s="304">
        <f t="shared" ca="1" si="46"/>
        <v>79.429531186784757</v>
      </c>
      <c r="P93" s="310">
        <f t="shared" ca="1" si="47"/>
        <v>8</v>
      </c>
      <c r="Q93" s="304">
        <f t="shared" ca="1" si="48"/>
        <v>1284.1389999999997</v>
      </c>
      <c r="R93" s="306">
        <f t="shared" ca="1" si="49"/>
        <v>0.63106667262523486</v>
      </c>
      <c r="S93" s="307">
        <f t="shared" ca="1" si="50"/>
        <v>4.0663272064472267</v>
      </c>
      <c r="T93" s="304">
        <f t="shared" ca="1" si="30"/>
        <v>39.890669895247292</v>
      </c>
      <c r="U93" s="311">
        <f t="shared" ca="1" si="31"/>
        <v>0</v>
      </c>
      <c r="V93" s="306">
        <f t="shared" ca="1" si="32"/>
        <v>1.2121998928098412</v>
      </c>
      <c r="W93" s="304">
        <f t="shared" ca="1" si="33"/>
        <v>217.38845523604525</v>
      </c>
      <c r="Y93" s="314" t="str">
        <f t="shared" ca="1" si="51"/>
        <v/>
      </c>
      <c r="Z93" s="315" t="str">
        <f t="shared" ca="1" si="52"/>
        <v/>
      </c>
      <c r="AA93" s="316" t="str">
        <f t="shared" ca="1" si="53"/>
        <v/>
      </c>
      <c r="AC93" s="310" t="e">
        <f t="shared" ca="1" si="54"/>
        <v>#N/A</v>
      </c>
      <c r="AD93" s="323" t="e">
        <f t="shared" ca="1" si="55"/>
        <v>#N/A</v>
      </c>
      <c r="AE93" s="324">
        <f t="shared" ca="1" si="34"/>
        <v>105.03945308648466</v>
      </c>
      <c r="AG93" s="306">
        <f t="shared" ca="1" si="56"/>
        <v>253.79963747909369</v>
      </c>
      <c r="AH93" s="304">
        <f t="shared" ca="1" si="57"/>
        <v>263.44329612964128</v>
      </c>
    </row>
    <row r="94" spans="1:34" x14ac:dyDescent="0.2">
      <c r="A94" s="347">
        <f t="shared" ca="1" si="35"/>
        <v>0.01</v>
      </c>
      <c r="B94" s="304">
        <f t="shared" ca="1" si="36"/>
        <v>0.90000000000000058</v>
      </c>
      <c r="D94" s="306">
        <f t="shared" ca="1" si="37"/>
        <v>48.093110338761726</v>
      </c>
      <c r="E94" s="307">
        <f t="shared" ca="1" si="38"/>
        <v>247.90783199719772</v>
      </c>
      <c r="F94" s="304">
        <f t="shared" ca="1" si="39"/>
        <v>252.52968227043553</v>
      </c>
      <c r="G94" s="306">
        <f t="shared" ca="1" si="40"/>
        <v>44.771439458947484</v>
      </c>
      <c r="H94" s="307">
        <f t="shared" ca="1" si="41"/>
        <v>239.81980573491154</v>
      </c>
      <c r="I94" s="304">
        <f t="shared" ca="1" si="42"/>
        <v>243.96315503361754</v>
      </c>
      <c r="J94" s="306">
        <f t="shared" ca="1" si="43"/>
        <v>19.717996487054343</v>
      </c>
      <c r="K94" s="307">
        <f t="shared" ca="1" si="44"/>
        <v>107.42525575223391</v>
      </c>
      <c r="L94" s="304">
        <f t="shared" ca="1" si="29"/>
        <v>109.21989268854072</v>
      </c>
      <c r="M94" s="306">
        <f t="shared" ca="1" si="45"/>
        <v>1.3862330775927036</v>
      </c>
      <c r="N94" s="304">
        <f t="shared" ca="1" si="46"/>
        <v>79.425304767493088</v>
      </c>
      <c r="P94" s="310">
        <f t="shared" ca="1" si="47"/>
        <v>8</v>
      </c>
      <c r="Q94" s="304">
        <f t="shared" ca="1" si="48"/>
        <v>1281.7929999999997</v>
      </c>
      <c r="R94" s="306">
        <f t="shared" ca="1" si="49"/>
        <v>0.62991377374592439</v>
      </c>
      <c r="S94" s="307">
        <f t="shared" ca="1" si="50"/>
        <v>4.0600280687097676</v>
      </c>
      <c r="T94" s="304">
        <f t="shared" ca="1" si="30"/>
        <v>39.828875354042822</v>
      </c>
      <c r="U94" s="311">
        <f t="shared" ca="1" si="31"/>
        <v>0</v>
      </c>
      <c r="V94" s="306">
        <f t="shared" ca="1" si="32"/>
        <v>1.2119107121749624</v>
      </c>
      <c r="W94" s="304">
        <f t="shared" ca="1" si="33"/>
        <v>221.90667897262193</v>
      </c>
      <c r="Y94" s="314" t="str">
        <f t="shared" ca="1" si="51"/>
        <v/>
      </c>
      <c r="Z94" s="315" t="str">
        <f t="shared" ca="1" si="52"/>
        <v/>
      </c>
      <c r="AA94" s="316" t="str">
        <f t="shared" ca="1" si="53"/>
        <v/>
      </c>
      <c r="AC94" s="310" t="e">
        <f t="shared" ca="1" si="54"/>
        <v>#N/A</v>
      </c>
      <c r="AD94" s="323" t="e">
        <f t="shared" ca="1" si="55"/>
        <v>#N/A</v>
      </c>
      <c r="AE94" s="324">
        <f t="shared" ca="1" si="34"/>
        <v>107.42525575223391</v>
      </c>
      <c r="AG94" s="306">
        <f t="shared" ca="1" si="56"/>
        <v>252.52327000542664</v>
      </c>
      <c r="AH94" s="304">
        <f t="shared" ca="1" si="57"/>
        <v>262.1667946010557</v>
      </c>
    </row>
    <row r="95" spans="1:34" x14ac:dyDescent="0.2">
      <c r="A95" s="347">
        <f t="shared" ca="1" si="35"/>
        <v>0.01</v>
      </c>
      <c r="B95" s="304">
        <f t="shared" ca="1" si="36"/>
        <v>0.91000000000000059</v>
      </c>
      <c r="D95" s="306">
        <f t="shared" ca="1" si="37"/>
        <v>47.859449739723935</v>
      </c>
      <c r="E95" s="307">
        <f t="shared" ca="1" si="38"/>
        <v>246.55084248943155</v>
      </c>
      <c r="F95" s="304">
        <f t="shared" ca="1" si="39"/>
        <v>251.15303076339265</v>
      </c>
      <c r="G95" s="306">
        <f t="shared" ca="1" si="40"/>
        <v>45.250033956344723</v>
      </c>
      <c r="H95" s="307">
        <f t="shared" ca="1" si="41"/>
        <v>242.28531415980586</v>
      </c>
      <c r="I95" s="304">
        <f t="shared" ca="1" si="42"/>
        <v>246.47462147362387</v>
      </c>
      <c r="J95" s="306">
        <f t="shared" ca="1" si="43"/>
        <v>20.168103854130806</v>
      </c>
      <c r="K95" s="307">
        <f t="shared" ca="1" si="44"/>
        <v>109.8357813517075</v>
      </c>
      <c r="L95" s="304">
        <f t="shared" ca="1" si="29"/>
        <v>111.67207026920877</v>
      </c>
      <c r="M95" s="306">
        <f t="shared" ca="1" si="45"/>
        <v>1.3861600354313033</v>
      </c>
      <c r="N95" s="304">
        <f t="shared" ca="1" si="46"/>
        <v>79.421119759918327</v>
      </c>
      <c r="P95" s="310">
        <f t="shared" ca="1" si="47"/>
        <v>9</v>
      </c>
      <c r="Q95" s="304">
        <f t="shared" ca="1" si="48"/>
        <v>1279.0819999999997</v>
      </c>
      <c r="R95" s="306">
        <f t="shared" ca="1" si="49"/>
        <v>0.62858150227882692</v>
      </c>
      <c r="S95" s="307">
        <f t="shared" ca="1" si="50"/>
        <v>4.0537422536869796</v>
      </c>
      <c r="T95" s="304">
        <f t="shared" ca="1" si="30"/>
        <v>39.76721150866927</v>
      </c>
      <c r="U95" s="311">
        <f t="shared" ca="1" si="31"/>
        <v>0</v>
      </c>
      <c r="V95" s="306">
        <f t="shared" ca="1" si="32"/>
        <v>1.2116186045854624</v>
      </c>
      <c r="W95" s="304">
        <f t="shared" ca="1" si="33"/>
        <v>226.44441680176791</v>
      </c>
      <c r="Y95" s="314" t="str">
        <f t="shared" ca="1" si="51"/>
        <v/>
      </c>
      <c r="Z95" s="315" t="str">
        <f t="shared" ca="1" si="52"/>
        <v/>
      </c>
      <c r="AA95" s="316" t="str">
        <f t="shared" ca="1" si="53"/>
        <v/>
      </c>
      <c r="AC95" s="310" t="e">
        <f t="shared" ca="1" si="54"/>
        <v>#N/A</v>
      </c>
      <c r="AD95" s="323" t="e">
        <f t="shared" ca="1" si="55"/>
        <v>#N/A</v>
      </c>
      <c r="AE95" s="324">
        <f t="shared" ca="1" si="34"/>
        <v>109.8357813517075</v>
      </c>
      <c r="AG95" s="306">
        <f t="shared" ca="1" si="56"/>
        <v>251.14657825158847</v>
      </c>
      <c r="AH95" s="304">
        <f t="shared" ca="1" si="57"/>
        <v>260.78997007415813</v>
      </c>
    </row>
    <row r="96" spans="1:34" x14ac:dyDescent="0.2">
      <c r="A96" s="347">
        <f t="shared" ca="1" si="35"/>
        <v>0.01</v>
      </c>
      <c r="B96" s="304">
        <f t="shared" ca="1" si="36"/>
        <v>0.9200000000000006</v>
      </c>
      <c r="D96" s="306">
        <f t="shared" ca="1" si="37"/>
        <v>47.607000760927853</v>
      </c>
      <c r="E96" s="307">
        <f t="shared" ca="1" si="38"/>
        <v>245.09538077154787</v>
      </c>
      <c r="F96" s="304">
        <f t="shared" ca="1" si="39"/>
        <v>249.6761346164287</v>
      </c>
      <c r="G96" s="306">
        <f t="shared" ca="1" si="40"/>
        <v>45.726103963954003</v>
      </c>
      <c r="H96" s="307">
        <f t="shared" ca="1" si="41"/>
        <v>244.73626796752134</v>
      </c>
      <c r="I96" s="304">
        <f t="shared" ca="1" si="42"/>
        <v>248.97131851358449</v>
      </c>
      <c r="J96" s="306">
        <f t="shared" ca="1" si="43"/>
        <v>20.622984543732301</v>
      </c>
      <c r="K96" s="307">
        <f t="shared" ca="1" si="44"/>
        <v>112.27088926234413</v>
      </c>
      <c r="L96" s="304">
        <f t="shared" ca="1" si="29"/>
        <v>114.1492885096029</v>
      </c>
      <c r="M96" s="306">
        <f t="shared" ca="1" si="45"/>
        <v>1.3860876974492264</v>
      </c>
      <c r="N96" s="304">
        <f t="shared" ca="1" si="46"/>
        <v>79.416975098846834</v>
      </c>
      <c r="P96" s="310">
        <f t="shared" ca="1" si="47"/>
        <v>9</v>
      </c>
      <c r="Q96" s="304">
        <f t="shared" ca="1" si="48"/>
        <v>1276.0059999999996</v>
      </c>
      <c r="R96" s="306">
        <f t="shared" ca="1" si="49"/>
        <v>0.62706985822394257</v>
      </c>
      <c r="S96" s="307">
        <f t="shared" ca="1" si="50"/>
        <v>4.0474715551047398</v>
      </c>
      <c r="T96" s="304">
        <f t="shared" ca="1" si="30"/>
        <v>39.705695955577497</v>
      </c>
      <c r="U96" s="311">
        <f t="shared" ca="1" si="31"/>
        <v>0</v>
      </c>
      <c r="V96" s="306">
        <f t="shared" ca="1" si="32"/>
        <v>1.2113235892054539</v>
      </c>
      <c r="W96" s="304">
        <f t="shared" ca="1" si="33"/>
        <v>230.99898970698007</v>
      </c>
      <c r="Y96" s="314" t="str">
        <f t="shared" ca="1" si="51"/>
        <v/>
      </c>
      <c r="Z96" s="315" t="str">
        <f t="shared" ca="1" si="52"/>
        <v/>
      </c>
      <c r="AA96" s="316" t="str">
        <f t="shared" ca="1" si="53"/>
        <v/>
      </c>
      <c r="AC96" s="310" t="e">
        <f t="shared" ca="1" si="54"/>
        <v>#N/A</v>
      </c>
      <c r="AD96" s="323" t="e">
        <f t="shared" ca="1" si="55"/>
        <v>#N/A</v>
      </c>
      <c r="AE96" s="324">
        <f t="shared" ca="1" si="34"/>
        <v>112.27088926234413</v>
      </c>
      <c r="AG96" s="306">
        <f t="shared" ca="1" si="56"/>
        <v>249.66963885540949</v>
      </c>
      <c r="AH96" s="304">
        <f t="shared" ca="1" si="57"/>
        <v>259.31289915416625</v>
      </c>
    </row>
    <row r="97" spans="1:34" x14ac:dyDescent="0.2">
      <c r="A97" s="347">
        <f t="shared" ca="1" si="35"/>
        <v>0.01</v>
      </c>
      <c r="B97" s="304">
        <f t="shared" ca="1" si="36"/>
        <v>0.9300000000000006</v>
      </c>
      <c r="D97" s="306">
        <f t="shared" ca="1" si="37"/>
        <v>47.352376833846023</v>
      </c>
      <c r="E97" s="307">
        <f t="shared" ca="1" si="38"/>
        <v>243.63044169699435</v>
      </c>
      <c r="F97" s="304">
        <f t="shared" ca="1" si="39"/>
        <v>248.18952377827537</v>
      </c>
      <c r="G97" s="306">
        <f t="shared" ca="1" si="40"/>
        <v>46.199627732292463</v>
      </c>
      <c r="H97" s="307">
        <f t="shared" ca="1" si="41"/>
        <v>247.17257238449127</v>
      </c>
      <c r="I97" s="304">
        <f t="shared" ca="1" si="42"/>
        <v>251.45314899950844</v>
      </c>
      <c r="J97" s="306">
        <f t="shared" ca="1" si="43"/>
        <v>21.082613202213533</v>
      </c>
      <c r="K97" s="307">
        <f t="shared" ca="1" si="44"/>
        <v>114.73043346410419</v>
      </c>
      <c r="L97" s="304">
        <f t="shared" ca="1" si="29"/>
        <v>116.65139922990804</v>
      </c>
      <c r="M97" s="306">
        <f t="shared" ca="1" si="45"/>
        <v>1.3860160456980337</v>
      </c>
      <c r="N97" s="304">
        <f t="shared" ca="1" si="46"/>
        <v>79.412869755908773</v>
      </c>
      <c r="P97" s="310">
        <f t="shared" ca="1" si="47"/>
        <v>9</v>
      </c>
      <c r="Q97" s="304">
        <f t="shared" ca="1" si="48"/>
        <v>1272.9299999999996</v>
      </c>
      <c r="R97" s="306">
        <f t="shared" ca="1" si="49"/>
        <v>0.6255582141690581</v>
      </c>
      <c r="S97" s="307">
        <f t="shared" ca="1" si="50"/>
        <v>4.041215972963049</v>
      </c>
      <c r="T97" s="304">
        <f t="shared" ca="1" si="30"/>
        <v>39.644328694767516</v>
      </c>
      <c r="U97" s="311">
        <f t="shared" ca="1" si="31"/>
        <v>0</v>
      </c>
      <c r="V97" s="306">
        <f t="shared" ca="1" si="32"/>
        <v>1.2110256858565991</v>
      </c>
      <c r="W97" s="304">
        <f t="shared" ca="1" si="33"/>
        <v>235.56934769144272</v>
      </c>
      <c r="Y97" s="314" t="str">
        <f t="shared" ca="1" si="51"/>
        <v/>
      </c>
      <c r="Z97" s="315" t="str">
        <f t="shared" ca="1" si="52"/>
        <v/>
      </c>
      <c r="AA97" s="316" t="str">
        <f t="shared" ca="1" si="53"/>
        <v/>
      </c>
      <c r="AC97" s="310" t="e">
        <f t="shared" ca="1" si="54"/>
        <v>#N/A</v>
      </c>
      <c r="AD97" s="323" t="e">
        <f t="shared" ca="1" si="55"/>
        <v>#N/A</v>
      </c>
      <c r="AE97" s="324">
        <f t="shared" ca="1" si="34"/>
        <v>114.73043346410419</v>
      </c>
      <c r="AG97" s="306">
        <f t="shared" ca="1" si="56"/>
        <v>248.18298404470443</v>
      </c>
      <c r="AH97" s="304">
        <f t="shared" ca="1" si="57"/>
        <v>257.82611403692636</v>
      </c>
    </row>
    <row r="98" spans="1:34" x14ac:dyDescent="0.2">
      <c r="A98" s="347">
        <f t="shared" ca="1" si="35"/>
        <v>0.01</v>
      </c>
      <c r="B98" s="304">
        <f t="shared" ca="1" si="36"/>
        <v>0.94000000000000061</v>
      </c>
      <c r="D98" s="306">
        <f t="shared" ca="1" si="37"/>
        <v>47.095626087639907</v>
      </c>
      <c r="E98" s="307">
        <f t="shared" ca="1" si="38"/>
        <v>242.15625210041466</v>
      </c>
      <c r="F98" s="304">
        <f t="shared" ca="1" si="39"/>
        <v>246.69343004609257</v>
      </c>
      <c r="G98" s="306">
        <f t="shared" ca="1" si="40"/>
        <v>46.670583993168862</v>
      </c>
      <c r="H98" s="307">
        <f t="shared" ca="1" si="41"/>
        <v>249.59413490549542</v>
      </c>
      <c r="I98" s="304">
        <f t="shared" ca="1" si="42"/>
        <v>253.92001809523816</v>
      </c>
      <c r="J98" s="306">
        <f t="shared" ca="1" si="43"/>
        <v>21.546964260840841</v>
      </c>
      <c r="K98" s="307">
        <f t="shared" ca="1" si="44"/>
        <v>117.21426700055413</v>
      </c>
      <c r="L98" s="304">
        <f t="shared" ca="1" si="29"/>
        <v>119.17825329033458</v>
      </c>
      <c r="M98" s="306">
        <f t="shared" ca="1" si="45"/>
        <v>1.3859450628427672</v>
      </c>
      <c r="N98" s="304">
        <f t="shared" ca="1" si="46"/>
        <v>79.408802737884216</v>
      </c>
      <c r="P98" s="310">
        <f t="shared" ca="1" si="47"/>
        <v>9</v>
      </c>
      <c r="Q98" s="304">
        <f t="shared" ca="1" si="48"/>
        <v>1269.8539999999998</v>
      </c>
      <c r="R98" s="306">
        <f t="shared" ca="1" si="49"/>
        <v>0.62404657011417375</v>
      </c>
      <c r="S98" s="307">
        <f t="shared" ca="1" si="50"/>
        <v>4.0349755072619073</v>
      </c>
      <c r="T98" s="304">
        <f t="shared" ca="1" si="30"/>
        <v>39.583109726239314</v>
      </c>
      <c r="U98" s="311">
        <f t="shared" ca="1" si="31"/>
        <v>0</v>
      </c>
      <c r="V98" s="306">
        <f t="shared" ca="1" si="32"/>
        <v>1.2107249144767314</v>
      </c>
      <c r="W98" s="304">
        <f t="shared" ca="1" si="33"/>
        <v>240.15444392042849</v>
      </c>
      <c r="Y98" s="314" t="str">
        <f t="shared" ca="1" si="51"/>
        <v/>
      </c>
      <c r="Z98" s="315" t="str">
        <f t="shared" ca="1" si="52"/>
        <v/>
      </c>
      <c r="AA98" s="316" t="str">
        <f t="shared" ca="1" si="53"/>
        <v/>
      </c>
      <c r="AC98" s="310" t="e">
        <f t="shared" ca="1" si="54"/>
        <v>#N/A</v>
      </c>
      <c r="AD98" s="323" t="e">
        <f t="shared" ca="1" si="55"/>
        <v>#N/A</v>
      </c>
      <c r="AE98" s="324">
        <f t="shared" ca="1" si="34"/>
        <v>117.21426700055413</v>
      </c>
      <c r="AG98" s="306">
        <f t="shared" ca="1" si="56"/>
        <v>246.68684560333875</v>
      </c>
      <c r="AH98" s="304">
        <f t="shared" ca="1" si="57"/>
        <v>256.32984647542804</v>
      </c>
    </row>
    <row r="99" spans="1:34" x14ac:dyDescent="0.2">
      <c r="A99" s="347">
        <f t="shared" ca="1" si="35"/>
        <v>0.01</v>
      </c>
      <c r="B99" s="304">
        <f t="shared" ca="1" si="36"/>
        <v>0.95000000000000062</v>
      </c>
      <c r="D99" s="306">
        <f t="shared" ca="1" si="37"/>
        <v>46.836796655341921</v>
      </c>
      <c r="E99" s="307">
        <f t="shared" ca="1" si="38"/>
        <v>240.6730396946769</v>
      </c>
      <c r="F99" s="304">
        <f t="shared" ca="1" si="39"/>
        <v>245.18808608252027</v>
      </c>
      <c r="G99" s="306">
        <f t="shared" ca="1" si="40"/>
        <v>47.138951959722277</v>
      </c>
      <c r="H99" s="307">
        <f t="shared" ca="1" si="41"/>
        <v>252.00086530244218</v>
      </c>
      <c r="I99" s="304">
        <f t="shared" ca="1" si="42"/>
        <v>256.37183329110201</v>
      </c>
      <c r="J99" s="306">
        <f t="shared" ca="1" si="43"/>
        <v>22.016011940605296</v>
      </c>
      <c r="K99" s="307">
        <f t="shared" ca="1" si="44"/>
        <v>119.72224200159381</v>
      </c>
      <c r="L99" s="304">
        <f t="shared" ca="1" si="29"/>
        <v>121.72970061434091</v>
      </c>
      <c r="M99" s="306">
        <f t="shared" ca="1" si="45"/>
        <v>1.3858747321340699</v>
      </c>
      <c r="N99" s="304">
        <f t="shared" ca="1" si="46"/>
        <v>79.404773085105688</v>
      </c>
      <c r="P99" s="310">
        <f t="shared" ca="1" si="47"/>
        <v>9</v>
      </c>
      <c r="Q99" s="304">
        <f t="shared" ca="1" si="48"/>
        <v>1266.7779999999998</v>
      </c>
      <c r="R99" s="306">
        <f t="shared" ca="1" si="49"/>
        <v>0.6225349260592894</v>
      </c>
      <c r="S99" s="307">
        <f t="shared" ca="1" si="50"/>
        <v>4.0287501580013148</v>
      </c>
      <c r="T99" s="304">
        <f t="shared" ca="1" si="30"/>
        <v>39.522039049992898</v>
      </c>
      <c r="U99" s="311">
        <f t="shared" ca="1" si="31"/>
        <v>0</v>
      </c>
      <c r="V99" s="306">
        <f t="shared" ca="1" si="32"/>
        <v>1.2104212951165114</v>
      </c>
      <c r="W99" s="304">
        <f t="shared" ca="1" si="33"/>
        <v>244.7532350831415</v>
      </c>
      <c r="Y99" s="314" t="str">
        <f t="shared" ca="1" si="51"/>
        <v/>
      </c>
      <c r="Z99" s="315" t="str">
        <f t="shared" ca="1" si="52"/>
        <v/>
      </c>
      <c r="AA99" s="316" t="str">
        <f t="shared" ca="1" si="53"/>
        <v/>
      </c>
      <c r="AC99" s="310" t="e">
        <f t="shared" ca="1" si="54"/>
        <v>#N/A</v>
      </c>
      <c r="AD99" s="323" t="e">
        <f t="shared" ca="1" si="55"/>
        <v>#N/A</v>
      </c>
      <c r="AE99" s="324">
        <f t="shared" ca="1" si="34"/>
        <v>119.72224200159381</v>
      </c>
      <c r="AG99" s="306">
        <f t="shared" ca="1" si="56"/>
        <v>245.18145618039583</v>
      </c>
      <c r="AH99" s="304">
        <f t="shared" ca="1" si="57"/>
        <v>254.82432908892144</v>
      </c>
    </row>
    <row r="100" spans="1:34" x14ac:dyDescent="0.2">
      <c r="A100" s="347">
        <f t="shared" ca="1" si="35"/>
        <v>0.01</v>
      </c>
      <c r="B100" s="304">
        <f t="shared" ca="1" si="36"/>
        <v>0.96000000000000063</v>
      </c>
      <c r="D100" s="306">
        <f t="shared" ca="1" si="37"/>
        <v>46.575936665576187</v>
      </c>
      <c r="E100" s="307">
        <f t="shared" ca="1" si="38"/>
        <v>239.18103297896258</v>
      </c>
      <c r="F100" s="304">
        <f t="shared" ca="1" si="39"/>
        <v>243.67372532376024</v>
      </c>
      <c r="G100" s="306">
        <f t="shared" ca="1" si="40"/>
        <v>47.604711326378037</v>
      </c>
      <c r="H100" s="307">
        <f t="shared" ca="1" si="41"/>
        <v>254.3926756322318</v>
      </c>
      <c r="I100" s="304">
        <f t="shared" ca="1" si="42"/>
        <v>258.80850441164733</v>
      </c>
      <c r="J100" s="306">
        <f t="shared" ca="1" si="43"/>
        <v>22.489730257035799</v>
      </c>
      <c r="K100" s="307">
        <f t="shared" ca="1" si="44"/>
        <v>122.25420970626718</v>
      </c>
      <c r="L100" s="304">
        <f t="shared" ca="1" si="29"/>
        <v>124.3055902119377</v>
      </c>
      <c r="M100" s="306">
        <f t="shared" ca="1" si="45"/>
        <v>1.3858050373818731</v>
      </c>
      <c r="N100" s="304">
        <f t="shared" ca="1" si="46"/>
        <v>79.400779869950611</v>
      </c>
      <c r="P100" s="310">
        <f t="shared" ca="1" si="47"/>
        <v>9</v>
      </c>
      <c r="Q100" s="304">
        <f t="shared" ca="1" si="48"/>
        <v>1263.7019999999998</v>
      </c>
      <c r="R100" s="306">
        <f t="shared" ca="1" si="49"/>
        <v>0.62102328200440493</v>
      </c>
      <c r="S100" s="307">
        <f t="shared" ca="1" si="50"/>
        <v>4.0225399251812703</v>
      </c>
      <c r="T100" s="304">
        <f t="shared" ca="1" si="30"/>
        <v>39.461116666028261</v>
      </c>
      <c r="U100" s="311">
        <f t="shared" ca="1" si="31"/>
        <v>0</v>
      </c>
      <c r="V100" s="306">
        <f t="shared" ca="1" si="32"/>
        <v>1.2101148479360788</v>
      </c>
      <c r="W100" s="304">
        <f t="shared" ca="1" si="33"/>
        <v>249.36468174954106</v>
      </c>
      <c r="Y100" s="314" t="str">
        <f t="shared" ca="1" si="51"/>
        <v/>
      </c>
      <c r="Z100" s="315" t="str">
        <f t="shared" ca="1" si="52"/>
        <v/>
      </c>
      <c r="AA100" s="316" t="str">
        <f t="shared" ca="1" si="53"/>
        <v/>
      </c>
      <c r="AC100" s="310" t="e">
        <f t="shared" ca="1" si="54"/>
        <v>#N/A</v>
      </c>
      <c r="AD100" s="323" t="e">
        <f t="shared" ca="1" si="55"/>
        <v>#N/A</v>
      </c>
      <c r="AE100" s="324">
        <f t="shared" ca="1" si="34"/>
        <v>122.25420970626718</v>
      </c>
      <c r="AG100" s="306">
        <f t="shared" ca="1" si="56"/>
        <v>243.66704919824878</v>
      </c>
      <c r="AH100" s="304">
        <f t="shared" ca="1" si="57"/>
        <v>253.30979527094209</v>
      </c>
    </row>
    <row r="101" spans="1:34" x14ac:dyDescent="0.2">
      <c r="A101" s="347">
        <f t="shared" ca="1" si="35"/>
        <v>0.01</v>
      </c>
      <c r="B101" s="304">
        <f t="shared" ca="1" si="36"/>
        <v>0.97000000000000064</v>
      </c>
      <c r="D101" s="306">
        <f t="shared" ca="1" si="37"/>
        <v>46.313094233818866</v>
      </c>
      <c r="E101" s="307">
        <f t="shared" ca="1" si="38"/>
        <v>237.68046114728892</v>
      </c>
      <c r="F101" s="304">
        <f t="shared" ca="1" si="39"/>
        <v>242.15058188800313</v>
      </c>
      <c r="G101" s="306">
        <f t="shared" ca="1" si="40"/>
        <v>48.067842268716227</v>
      </c>
      <c r="H101" s="307">
        <f t="shared" ca="1" si="41"/>
        <v>256.76948024370466</v>
      </c>
      <c r="I101" s="304">
        <f t="shared" ca="1" si="42"/>
        <v>261.22994362245771</v>
      </c>
      <c r="J101" s="306">
        <f t="shared" ca="1" si="43"/>
        <v>22.968093025011271</v>
      </c>
      <c r="K101" s="307">
        <f t="shared" ca="1" si="44"/>
        <v>124.81002048564686</v>
      </c>
      <c r="L101" s="304">
        <f t="shared" ca="1" si="29"/>
        <v>126.90577020306507</v>
      </c>
      <c r="M101" s="306">
        <f t="shared" ca="1" si="45"/>
        <v>1.3857359629305483</v>
      </c>
      <c r="N101" s="304">
        <f t="shared" ca="1" si="46"/>
        <v>79.396822195417514</v>
      </c>
      <c r="P101" s="310">
        <f t="shared" ca="1" si="47"/>
        <v>9</v>
      </c>
      <c r="Q101" s="304">
        <f t="shared" ca="1" si="48"/>
        <v>1260.6259999999997</v>
      </c>
      <c r="R101" s="306">
        <f t="shared" ca="1" si="49"/>
        <v>0.61951163794952047</v>
      </c>
      <c r="S101" s="307">
        <f t="shared" ca="1" si="50"/>
        <v>4.016344808801775</v>
      </c>
      <c r="T101" s="304">
        <f t="shared" ca="1" si="30"/>
        <v>39.400342574345416</v>
      </c>
      <c r="U101" s="311">
        <f t="shared" ca="1" si="31"/>
        <v>0</v>
      </c>
      <c r="V101" s="306">
        <f t="shared" ca="1" si="32"/>
        <v>1.2098055932016967</v>
      </c>
      <c r="W101" s="304">
        <f t="shared" ca="1" si="33"/>
        <v>253.98774872194826</v>
      </c>
      <c r="Y101" s="314" t="str">
        <f t="shared" ca="1" si="51"/>
        <v/>
      </c>
      <c r="Z101" s="315" t="str">
        <f t="shared" ca="1" si="52"/>
        <v/>
      </c>
      <c r="AA101" s="316" t="str">
        <f t="shared" ca="1" si="53"/>
        <v/>
      </c>
      <c r="AC101" s="310" t="e">
        <f t="shared" ca="1" si="54"/>
        <v>#N/A</v>
      </c>
      <c r="AD101" s="323" t="e">
        <f t="shared" ca="1" si="55"/>
        <v>#N/A</v>
      </c>
      <c r="AE101" s="324">
        <f t="shared" ca="1" si="34"/>
        <v>124.81002048564686</v>
      </c>
      <c r="AG101" s="306">
        <f t="shared" ca="1" si="56"/>
        <v>242.14385876097782</v>
      </c>
      <c r="AH101" s="304">
        <f t="shared" ca="1" si="57"/>
        <v>251.78647909768372</v>
      </c>
    </row>
    <row r="102" spans="1:34" x14ac:dyDescent="0.2">
      <c r="A102" s="347">
        <f t="shared" ca="1" si="35"/>
        <v>0.01</v>
      </c>
      <c r="B102" s="304">
        <f t="shared" ca="1" si="36"/>
        <v>0.98000000000000065</v>
      </c>
      <c r="D102" s="306">
        <f t="shared" ca="1" si="37"/>
        <v>46.048317453243811</v>
      </c>
      <c r="E102" s="307">
        <f t="shared" ca="1" si="38"/>
        <v>236.17155399752068</v>
      </c>
      <c r="F102" s="304">
        <f t="shared" ca="1" si="39"/>
        <v>240.61889048426465</v>
      </c>
      <c r="G102" s="306">
        <f t="shared" ca="1" si="40"/>
        <v>48.528325443248661</v>
      </c>
      <c r="H102" s="307">
        <f t="shared" ca="1" si="41"/>
        <v>259.13119578367986</v>
      </c>
      <c r="I102" s="304">
        <f t="shared" ca="1" si="42"/>
        <v>263.63606543605846</v>
      </c>
      <c r="J102" s="306">
        <f t="shared" ca="1" si="43"/>
        <v>23.451073863571096</v>
      </c>
      <c r="K102" s="307">
        <f t="shared" ca="1" si="44"/>
        <v>127.38952386578379</v>
      </c>
      <c r="L102" s="304">
        <f t="shared" ca="1" si="29"/>
        <v>129.53008784103315</v>
      </c>
      <c r="M102" s="306">
        <f t="shared" ca="1" si="45"/>
        <v>1.3856674936354265</v>
      </c>
      <c r="N102" s="304">
        <f t="shared" ca="1" si="46"/>
        <v>79.392899193780806</v>
      </c>
      <c r="P102" s="310">
        <f t="shared" ca="1" si="47"/>
        <v>9</v>
      </c>
      <c r="Q102" s="304">
        <f t="shared" ca="1" si="48"/>
        <v>1257.5499999999997</v>
      </c>
      <c r="R102" s="306">
        <f t="shared" ca="1" si="49"/>
        <v>0.61799999389463611</v>
      </c>
      <c r="S102" s="307">
        <f t="shared" ca="1" si="50"/>
        <v>4.0101648088628288</v>
      </c>
      <c r="T102" s="304">
        <f t="shared" ca="1" si="30"/>
        <v>39.33971677494435</v>
      </c>
      <c r="U102" s="311">
        <f t="shared" ca="1" si="31"/>
        <v>0</v>
      </c>
      <c r="V102" s="306">
        <f t="shared" ca="1" si="32"/>
        <v>1.209493551282391</v>
      </c>
      <c r="W102" s="304">
        <f t="shared" ca="1" si="33"/>
        <v>258.62140538124356</v>
      </c>
      <c r="Y102" s="314" t="str">
        <f t="shared" ca="1" si="51"/>
        <v/>
      </c>
      <c r="Z102" s="315" t="str">
        <f t="shared" ca="1" si="52"/>
        <v/>
      </c>
      <c r="AA102" s="316" t="str">
        <f t="shared" ca="1" si="53"/>
        <v/>
      </c>
      <c r="AC102" s="310" t="e">
        <f t="shared" ca="1" si="54"/>
        <v>#N/A</v>
      </c>
      <c r="AD102" s="323" t="e">
        <f t="shared" ca="1" si="55"/>
        <v>#N/A</v>
      </c>
      <c r="AE102" s="324">
        <f t="shared" ca="1" si="34"/>
        <v>127.38952386578379</v>
      </c>
      <c r="AG102" s="306">
        <f t="shared" ca="1" si="56"/>
        <v>240.6121195631959</v>
      </c>
      <c r="AH102" s="304">
        <f t="shared" ca="1" si="57"/>
        <v>250.2546152367822</v>
      </c>
    </row>
    <row r="103" spans="1:34" x14ac:dyDescent="0.2">
      <c r="A103" s="347">
        <f t="shared" ca="1" si="35"/>
        <v>0.01</v>
      </c>
      <c r="B103" s="304">
        <f t="shared" ca="1" si="36"/>
        <v>0.99000000000000066</v>
      </c>
      <c r="D103" s="306">
        <f t="shared" ca="1" si="37"/>
        <v>45.781654385195914</v>
      </c>
      <c r="E103" s="307">
        <f t="shared" ca="1" si="38"/>
        <v>234.65454184092246</v>
      </c>
      <c r="F103" s="304">
        <f t="shared" ca="1" si="39"/>
        <v>239.07888632168832</v>
      </c>
      <c r="G103" s="306">
        <f t="shared" ca="1" si="40"/>
        <v>48.986141987100623</v>
      </c>
      <c r="H103" s="307">
        <f t="shared" ca="1" si="41"/>
        <v>261.47774120208908</v>
      </c>
      <c r="I103" s="304">
        <f t="shared" ca="1" si="42"/>
        <v>266.02678671691513</v>
      </c>
      <c r="J103" s="306">
        <f t="shared" ca="1" si="43"/>
        <v>23.938646200722843</v>
      </c>
      <c r="K103" s="307">
        <f t="shared" ca="1" si="44"/>
        <v>129.99256855071263</v>
      </c>
      <c r="L103" s="304">
        <f t="shared" ca="1" si="29"/>
        <v>132.17838953601722</v>
      </c>
      <c r="M103" s="306">
        <f t="shared" ca="1" si="45"/>
        <v>1.3855996148405947</v>
      </c>
      <c r="N103" s="304">
        <f t="shared" ca="1" si="46"/>
        <v>79.389010025318498</v>
      </c>
      <c r="P103" s="310">
        <f t="shared" ca="1" si="47"/>
        <v>9</v>
      </c>
      <c r="Q103" s="304">
        <f t="shared" ca="1" si="48"/>
        <v>1254.4739999999997</v>
      </c>
      <c r="R103" s="306">
        <f t="shared" ca="1" si="49"/>
        <v>0.61648834983975165</v>
      </c>
      <c r="S103" s="307">
        <f t="shared" ca="1" si="50"/>
        <v>4.0039999253644316</v>
      </c>
      <c r="T103" s="304">
        <f t="shared" ca="1" si="30"/>
        <v>39.279239267825076</v>
      </c>
      <c r="U103" s="311">
        <f t="shared" ca="1" si="31"/>
        <v>0</v>
      </c>
      <c r="V103" s="306">
        <f t="shared" ca="1" si="32"/>
        <v>1.2091787426465914</v>
      </c>
      <c r="W103" s="304">
        <f t="shared" ca="1" si="33"/>
        <v>263.26462602747387</v>
      </c>
      <c r="Y103" s="314" t="str">
        <f t="shared" ca="1" si="51"/>
        <v/>
      </c>
      <c r="Z103" s="315" t="str">
        <f t="shared" ca="1" si="52"/>
        <v/>
      </c>
      <c r="AA103" s="316" t="str">
        <f t="shared" ca="1" si="53"/>
        <v/>
      </c>
      <c r="AC103" s="310" t="e">
        <f t="shared" ca="1" si="54"/>
        <v>#N/A</v>
      </c>
      <c r="AD103" s="323" t="e">
        <f t="shared" ca="1" si="55"/>
        <v>#N/A</v>
      </c>
      <c r="AE103" s="324">
        <f t="shared" ca="1" si="34"/>
        <v>129.99256855071263</v>
      </c>
      <c r="AG103" s="306">
        <f t="shared" ca="1" si="56"/>
        <v>239.0720667993414</v>
      </c>
      <c r="AH103" s="304">
        <f t="shared" ca="1" si="57"/>
        <v>248.71443885656834</v>
      </c>
    </row>
    <row r="104" spans="1:34" x14ac:dyDescent="0.2">
      <c r="A104" s="347">
        <f t="shared" ca="1" si="35"/>
        <v>0.01</v>
      </c>
      <c r="B104" s="304">
        <f t="shared" ca="1" si="36"/>
        <v>1.0000000000000007</v>
      </c>
      <c r="D104" s="306">
        <f t="shared" ca="1" si="37"/>
        <v>45.513153049332601</v>
      </c>
      <c r="E104" s="307">
        <f t="shared" ca="1" si="38"/>
        <v>233.12965541230494</v>
      </c>
      <c r="F104" s="304">
        <f t="shared" ca="1" si="39"/>
        <v>237.53080501937433</v>
      </c>
      <c r="G104" s="306">
        <f t="shared" ca="1" si="40"/>
        <v>49.441273517593949</v>
      </c>
      <c r="H104" s="307">
        <f t="shared" ca="1" si="41"/>
        <v>263.80903775621215</v>
      </c>
      <c r="I104" s="304">
        <f t="shared" ca="1" si="42"/>
        <v>268.4020266855303</v>
      </c>
      <c r="J104" s="306">
        <f t="shared" ca="1" si="43"/>
        <v>24.430783278246317</v>
      </c>
      <c r="K104" s="307">
        <f t="shared" ca="1" si="44"/>
        <v>132.61900244550415</v>
      </c>
      <c r="L104" s="304">
        <f t="shared" ca="1" si="29"/>
        <v>134.8505208785983</v>
      </c>
      <c r="M104" s="306">
        <f t="shared" ca="1" si="45"/>
        <v>1.3855323123578878</v>
      </c>
      <c r="N104" s="304">
        <f t="shared" ca="1" si="46"/>
        <v>79.38515387710865</v>
      </c>
      <c r="P104" s="310">
        <f t="shared" ca="1" si="47"/>
        <v>9</v>
      </c>
      <c r="Q104" s="304">
        <f t="shared" ca="1" si="48"/>
        <v>1251.3979999999997</v>
      </c>
      <c r="R104" s="306">
        <f t="shared" ca="1" si="49"/>
        <v>0.61497670578486718</v>
      </c>
      <c r="S104" s="307">
        <f t="shared" ca="1" si="50"/>
        <v>3.9978501583065831</v>
      </c>
      <c r="T104" s="304">
        <f t="shared" ca="1" si="30"/>
        <v>39.218910052987582</v>
      </c>
      <c r="U104" s="311">
        <f t="shared" ca="1" si="31"/>
        <v>0</v>
      </c>
      <c r="V104" s="306">
        <f t="shared" ca="1" si="32"/>
        <v>1.2088611878587674</v>
      </c>
      <c r="W104" s="304">
        <f t="shared" ca="1" si="33"/>
        <v>267.91639021469069</v>
      </c>
      <c r="Y104" s="314" t="str">
        <f t="shared" ca="1" si="51"/>
        <v/>
      </c>
      <c r="Z104" s="315" t="str">
        <f t="shared" ca="1" si="52"/>
        <v/>
      </c>
      <c r="AA104" s="316" t="str">
        <f t="shared" ca="1" si="53"/>
        <v/>
      </c>
      <c r="AC104" s="310">
        <f t="shared" ca="1" si="54"/>
        <v>1.0000000000000007</v>
      </c>
      <c r="AD104" s="323">
        <f t="shared" ca="1" si="55"/>
        <v>24.430783278246317</v>
      </c>
      <c r="AE104" s="324">
        <f t="shared" ca="1" si="34"/>
        <v>132.61900244550415</v>
      </c>
      <c r="AG104" s="306">
        <f t="shared" ca="1" si="56"/>
        <v>237.52393607349606</v>
      </c>
      <c r="AH104" s="304">
        <f t="shared" ca="1" si="57"/>
        <v>247.1661855358484</v>
      </c>
    </row>
    <row r="105" spans="1:34" x14ac:dyDescent="0.2">
      <c r="A105" s="347">
        <f t="shared" ca="1" si="35"/>
        <v>0.01</v>
      </c>
      <c r="B105" s="304">
        <f t="shared" ca="1" si="36"/>
        <v>1.0100000000000007</v>
      </c>
      <c r="D105" s="306">
        <f t="shared" ca="1" si="37"/>
        <v>45.240181652119773</v>
      </c>
      <c r="E105" s="307">
        <f t="shared" ca="1" si="38"/>
        <v>231.58282709444984</v>
      </c>
      <c r="F105" s="304">
        <f t="shared" ca="1" si="39"/>
        <v>235.96033531289669</v>
      </c>
      <c r="G105" s="306">
        <f t="shared" ca="1" si="40"/>
        <v>49.893675334115144</v>
      </c>
      <c r="H105" s="307">
        <f t="shared" ca="1" si="41"/>
        <v>266.12486602715666</v>
      </c>
      <c r="I105" s="304">
        <f t="shared" ca="1" si="42"/>
        <v>270.76156144533917</v>
      </c>
      <c r="J105" s="306">
        <f t="shared" ca="1" si="43"/>
        <v>24.927458022504862</v>
      </c>
      <c r="K105" s="307">
        <f t="shared" ca="1" si="44"/>
        <v>135.268671964421</v>
      </c>
      <c r="L105" s="304">
        <f t="shared" ca="1" si="29"/>
        <v>137.54632593596196</v>
      </c>
      <c r="M105" s="306">
        <f t="shared" ca="1" si="45"/>
        <v>1.3854655724111422</v>
      </c>
      <c r="N105" s="304">
        <f t="shared" ca="1" si="46"/>
        <v>79.381329959835199</v>
      </c>
      <c r="P105" s="310">
        <f t="shared" ca="1" si="47"/>
        <v>10</v>
      </c>
      <c r="Q105" s="304">
        <f t="shared" ca="1" si="48"/>
        <v>1248.2639999999997</v>
      </c>
      <c r="R105" s="306">
        <f t="shared" ca="1" si="49"/>
        <v>0.61343655868863578</v>
      </c>
      <c r="S105" s="307">
        <f t="shared" ca="1" si="50"/>
        <v>3.9917157927196967</v>
      </c>
      <c r="T105" s="304">
        <f t="shared" ca="1" si="30"/>
        <v>39.158731926580224</v>
      </c>
      <c r="U105" s="311">
        <f t="shared" ca="1" si="31"/>
        <v>0</v>
      </c>
      <c r="V105" s="306">
        <f t="shared" ca="1" si="32"/>
        <v>1.2085409076624702</v>
      </c>
      <c r="W105" s="304">
        <f t="shared" ca="1" si="33"/>
        <v>272.57539019756041</v>
      </c>
      <c r="Y105" s="314" t="str">
        <f t="shared" ca="1" si="51"/>
        <v/>
      </c>
      <c r="Z105" s="315" t="str">
        <f t="shared" ca="1" si="52"/>
        <v/>
      </c>
      <c r="AA105" s="316" t="str">
        <f t="shared" ca="1" si="53"/>
        <v/>
      </c>
      <c r="AC105" s="310" t="e">
        <f t="shared" ca="1" si="54"/>
        <v>#N/A</v>
      </c>
      <c r="AD105" s="323" t="e">
        <f t="shared" ca="1" si="55"/>
        <v>#N/A</v>
      </c>
      <c r="AE105" s="324">
        <f t="shared" ca="1" si="34"/>
        <v>135.268671964421</v>
      </c>
      <c r="AG105" s="306">
        <f t="shared" ca="1" si="56"/>
        <v>235.95341567930245</v>
      </c>
      <c r="AH105" s="304">
        <f t="shared" ca="1" si="57"/>
        <v>245.59554354378614</v>
      </c>
    </row>
    <row r="106" spans="1:34" x14ac:dyDescent="0.2">
      <c r="A106" s="347">
        <f t="shared" ca="1" si="35"/>
        <v>0.01</v>
      </c>
      <c r="B106" s="304">
        <f t="shared" ca="1" si="36"/>
        <v>1.0200000000000007</v>
      </c>
      <c r="D106" s="306">
        <f t="shared" ca="1" si="37"/>
        <v>44.962783285535956</v>
      </c>
      <c r="E106" s="307">
        <f t="shared" ca="1" si="38"/>
        <v>230.01427828662472</v>
      </c>
      <c r="F106" s="304">
        <f t="shared" ca="1" si="39"/>
        <v>234.36770275893159</v>
      </c>
      <c r="G106" s="306">
        <f t="shared" ca="1" si="40"/>
        <v>50.343303166970507</v>
      </c>
      <c r="H106" s="307">
        <f t="shared" ca="1" si="41"/>
        <v>268.42500881002292</v>
      </c>
      <c r="I106" s="304">
        <f t="shared" ca="1" si="42"/>
        <v>273.10516935499845</v>
      </c>
      <c r="J106" s="306">
        <f t="shared" ca="1" si="43"/>
        <v>25.42864291501029</v>
      </c>
      <c r="K106" s="307">
        <f t="shared" ca="1" si="44"/>
        <v>137.94142133860692</v>
      </c>
      <c r="L106" s="304">
        <f t="shared" ca="1" si="29"/>
        <v>140.26564654759261</v>
      </c>
      <c r="M106" s="306">
        <f t="shared" ca="1" si="45"/>
        <v>1.3853993816197161</v>
      </c>
      <c r="N106" s="304">
        <f t="shared" ca="1" si="46"/>
        <v>79.377537506843851</v>
      </c>
      <c r="P106" s="310">
        <f t="shared" ca="1" si="47"/>
        <v>10</v>
      </c>
      <c r="Q106" s="304">
        <f t="shared" ca="1" si="48"/>
        <v>1245.0719999999997</v>
      </c>
      <c r="R106" s="306">
        <f t="shared" ca="1" si="49"/>
        <v>0.61186790855105744</v>
      </c>
      <c r="S106" s="307">
        <f t="shared" ca="1" si="50"/>
        <v>3.9855971136341859</v>
      </c>
      <c r="T106" s="304">
        <f t="shared" ca="1" si="30"/>
        <v>39.098707684751368</v>
      </c>
      <c r="U106" s="311">
        <f t="shared" ca="1" si="31"/>
        <v>0</v>
      </c>
      <c r="V106" s="306">
        <f t="shared" ca="1" si="32"/>
        <v>1.2082179230633037</v>
      </c>
      <c r="W106" s="304">
        <f t="shared" ca="1" si="33"/>
        <v>277.24031413547306</v>
      </c>
      <c r="Y106" s="314" t="str">
        <f t="shared" ca="1" si="51"/>
        <v/>
      </c>
      <c r="Z106" s="315" t="str">
        <f t="shared" ca="1" si="52"/>
        <v/>
      </c>
      <c r="AA106" s="316" t="str">
        <f t="shared" ca="1" si="53"/>
        <v/>
      </c>
      <c r="AC106" s="310" t="e">
        <f t="shared" ca="1" si="54"/>
        <v>#N/A</v>
      </c>
      <c r="AD106" s="323" t="e">
        <f t="shared" ca="1" si="55"/>
        <v>#N/A</v>
      </c>
      <c r="AE106" s="324">
        <f t="shared" ca="1" si="34"/>
        <v>137.94142133860692</v>
      </c>
      <c r="AG106" s="306">
        <f t="shared" ca="1" si="56"/>
        <v>234.36073113922487</v>
      </c>
      <c r="AH106" s="304">
        <f t="shared" ca="1" si="57"/>
        <v>244.00273837906511</v>
      </c>
    </row>
    <row r="107" spans="1:34" x14ac:dyDescent="0.2">
      <c r="A107" s="347">
        <f t="shared" ca="1" si="35"/>
        <v>0.01</v>
      </c>
      <c r="B107" s="304">
        <f t="shared" ca="1" si="36"/>
        <v>1.0300000000000007</v>
      </c>
      <c r="D107" s="306">
        <f t="shared" ca="1" si="37"/>
        <v>44.683691475559549</v>
      </c>
      <c r="E107" s="307">
        <f t="shared" ca="1" si="38"/>
        <v>228.43857574821669</v>
      </c>
      <c r="F107" s="304">
        <f t="shared" ca="1" si="39"/>
        <v>232.76772794731818</v>
      </c>
      <c r="G107" s="306">
        <f t="shared" ca="1" si="40"/>
        <v>50.790140081726101</v>
      </c>
      <c r="H107" s="307">
        <f t="shared" ca="1" si="41"/>
        <v>270.70939456750506</v>
      </c>
      <c r="I107" s="304">
        <f t="shared" ca="1" si="42"/>
        <v>275.432776983108</v>
      </c>
      <c r="J107" s="306">
        <f t="shared" ca="1" si="43"/>
        <v>25.934310131253774</v>
      </c>
      <c r="K107" s="307">
        <f t="shared" ca="1" si="44"/>
        <v>140.63709335549456</v>
      </c>
      <c r="L107" s="304">
        <f t="shared" ca="1" si="29"/>
        <v>143.00832307759623</v>
      </c>
      <c r="M107" s="306">
        <f t="shared" ca="1" si="45"/>
        <v>1.3853337270175976</v>
      </c>
      <c r="N107" s="304">
        <f t="shared" ca="1" si="46"/>
        <v>79.373775775236851</v>
      </c>
      <c r="P107" s="310">
        <f t="shared" ca="1" si="47"/>
        <v>10</v>
      </c>
      <c r="Q107" s="304">
        <f t="shared" ca="1" si="48"/>
        <v>1241.8799999999997</v>
      </c>
      <c r="R107" s="306">
        <f t="shared" ca="1" si="49"/>
        <v>0.6102992584134791</v>
      </c>
      <c r="S107" s="307">
        <f t="shared" ca="1" si="50"/>
        <v>3.9794941210500512</v>
      </c>
      <c r="T107" s="304">
        <f t="shared" ca="1" si="30"/>
        <v>39.038837327501007</v>
      </c>
      <c r="U107" s="311">
        <f t="shared" ca="1" si="31"/>
        <v>0</v>
      </c>
      <c r="V107" s="306">
        <f t="shared" ca="1" si="32"/>
        <v>1.2078922552388063</v>
      </c>
      <c r="W107" s="304">
        <f t="shared" ca="1" si="33"/>
        <v>281.91014534700048</v>
      </c>
      <c r="Y107" s="314" t="str">
        <f t="shared" ca="1" si="51"/>
        <v/>
      </c>
      <c r="Z107" s="315" t="str">
        <f t="shared" ca="1" si="52"/>
        <v/>
      </c>
      <c r="AA107" s="316" t="str">
        <f t="shared" ca="1" si="53"/>
        <v/>
      </c>
      <c r="AC107" s="310" t="e">
        <f t="shared" ca="1" si="54"/>
        <v>#N/A</v>
      </c>
      <c r="AD107" s="323" t="e">
        <f t="shared" ca="1" si="55"/>
        <v>#N/A</v>
      </c>
      <c r="AE107" s="324">
        <f t="shared" ca="1" si="34"/>
        <v>140.63709335549456</v>
      </c>
      <c r="AG107" s="306">
        <f t="shared" ca="1" si="56"/>
        <v>232.7607034479378</v>
      </c>
      <c r="AH107" s="304">
        <f t="shared" ca="1" si="57"/>
        <v>242.40259101324958</v>
      </c>
    </row>
    <row r="108" spans="1:34" x14ac:dyDescent="0.2">
      <c r="A108" s="347">
        <f t="shared" ca="1" si="35"/>
        <v>0.01</v>
      </c>
      <c r="B108" s="304">
        <f t="shared" ca="1" si="36"/>
        <v>1.0400000000000007</v>
      </c>
      <c r="D108" s="306">
        <f t="shared" ca="1" si="37"/>
        <v>44.402954896580475</v>
      </c>
      <c r="E108" s="307">
        <f t="shared" ca="1" si="38"/>
        <v>226.85595559137553</v>
      </c>
      <c r="F108" s="304">
        <f t="shared" ca="1" si="39"/>
        <v>231.16065190863239</v>
      </c>
      <c r="G108" s="306">
        <f t="shared" ca="1" si="40"/>
        <v>51.234169630691902</v>
      </c>
      <c r="H108" s="307">
        <f t="shared" ca="1" si="41"/>
        <v>272.97795412341884</v>
      </c>
      <c r="I108" s="304">
        <f t="shared" ca="1" si="42"/>
        <v>277.7443133083986</v>
      </c>
      <c r="J108" s="306">
        <f t="shared" ca="1" si="43"/>
        <v>26.444431679815864</v>
      </c>
      <c r="K108" s="307">
        <f t="shared" ca="1" si="44"/>
        <v>143.35553009894917</v>
      </c>
      <c r="L108" s="304">
        <f t="shared" ca="1" si="29"/>
        <v>145.7741951677977</v>
      </c>
      <c r="M108" s="306">
        <f t="shared" ca="1" si="45"/>
        <v>1.3852685960362592</v>
      </c>
      <c r="N108" s="304">
        <f t="shared" ca="1" si="46"/>
        <v>79.370044044890605</v>
      </c>
      <c r="P108" s="310">
        <f t="shared" ca="1" si="47"/>
        <v>10</v>
      </c>
      <c r="Q108" s="304">
        <f t="shared" ca="1" si="48"/>
        <v>1238.6879999999996</v>
      </c>
      <c r="R108" s="306">
        <f t="shared" ca="1" si="49"/>
        <v>0.60873060827590064</v>
      </c>
      <c r="S108" s="307">
        <f t="shared" ca="1" si="50"/>
        <v>3.9734068149672921</v>
      </c>
      <c r="T108" s="304">
        <f t="shared" ca="1" si="30"/>
        <v>38.979120854829141</v>
      </c>
      <c r="U108" s="311">
        <f t="shared" ca="1" si="31"/>
        <v>0</v>
      </c>
      <c r="V108" s="306">
        <f t="shared" ca="1" si="32"/>
        <v>1.2075639254483883</v>
      </c>
      <c r="W108" s="304">
        <f t="shared" ca="1" si="33"/>
        <v>286.58387403330505</v>
      </c>
      <c r="Y108" s="314" t="str">
        <f t="shared" ca="1" si="51"/>
        <v/>
      </c>
      <c r="Z108" s="315" t="str">
        <f t="shared" ca="1" si="52"/>
        <v/>
      </c>
      <c r="AA108" s="316" t="str">
        <f t="shared" ca="1" si="53"/>
        <v/>
      </c>
      <c r="AC108" s="310" t="e">
        <f t="shared" ca="1" si="54"/>
        <v>#N/A</v>
      </c>
      <c r="AD108" s="323" t="e">
        <f t="shared" ca="1" si="55"/>
        <v>#N/A</v>
      </c>
      <c r="AE108" s="324">
        <f t="shared" ca="1" si="34"/>
        <v>143.35553009894917</v>
      </c>
      <c r="AG108" s="306">
        <f t="shared" ca="1" si="56"/>
        <v>231.15357361886754</v>
      </c>
      <c r="AH108" s="304">
        <f t="shared" ca="1" si="57"/>
        <v>240.79534243736256</v>
      </c>
    </row>
    <row r="109" spans="1:34" x14ac:dyDescent="0.2">
      <c r="A109" s="347">
        <f t="shared" ca="1" si="35"/>
        <v>0.01</v>
      </c>
      <c r="B109" s="304">
        <f t="shared" ca="1" si="36"/>
        <v>1.0500000000000007</v>
      </c>
      <c r="D109" s="306">
        <f t="shared" ca="1" si="37"/>
        <v>44.120622116691926</v>
      </c>
      <c r="E109" s="307">
        <f t="shared" ca="1" si="38"/>
        <v>225.26665385977256</v>
      </c>
      <c r="F109" s="304">
        <f t="shared" ca="1" si="39"/>
        <v>229.54671558779165</v>
      </c>
      <c r="G109" s="306">
        <f t="shared" ca="1" si="40"/>
        <v>51.675375851858824</v>
      </c>
      <c r="H109" s="307">
        <f t="shared" ca="1" si="41"/>
        <v>275.23062066201658</v>
      </c>
      <c r="I109" s="304">
        <f t="shared" ca="1" si="42"/>
        <v>280.03970971887134</v>
      </c>
      <c r="J109" s="306">
        <f t="shared" ca="1" si="43"/>
        <v>26.958979407228618</v>
      </c>
      <c r="K109" s="307">
        <f t="shared" ca="1" si="44"/>
        <v>146.09657297287634</v>
      </c>
      <c r="L109" s="304">
        <f t="shared" ca="1" si="29"/>
        <v>148.56310176183842</v>
      </c>
      <c r="M109" s="306">
        <f t="shared" ca="1" si="45"/>
        <v>1.3852039764883914</v>
      </c>
      <c r="N109" s="304">
        <f t="shared" ca="1" si="46"/>
        <v>79.366341617523744</v>
      </c>
      <c r="P109" s="310">
        <f t="shared" ca="1" si="47"/>
        <v>10</v>
      </c>
      <c r="Q109" s="304">
        <f t="shared" ca="1" si="48"/>
        <v>1235.4959999999996</v>
      </c>
      <c r="R109" s="306">
        <f t="shared" ca="1" si="49"/>
        <v>0.6071619581383223</v>
      </c>
      <c r="S109" s="307">
        <f t="shared" ca="1" si="50"/>
        <v>3.9673351953859091</v>
      </c>
      <c r="T109" s="304">
        <f t="shared" ca="1" si="30"/>
        <v>38.91955826673577</v>
      </c>
      <c r="U109" s="311">
        <f t="shared" ca="1" si="31"/>
        <v>0</v>
      </c>
      <c r="V109" s="306">
        <f t="shared" ca="1" si="32"/>
        <v>1.2072329550299217</v>
      </c>
      <c r="W109" s="304">
        <f t="shared" ca="1" si="33"/>
        <v>291.26049758549601</v>
      </c>
      <c r="Y109" s="314" t="str">
        <f t="shared" ca="1" si="51"/>
        <v/>
      </c>
      <c r="Z109" s="315" t="str">
        <f t="shared" ca="1" si="52"/>
        <v/>
      </c>
      <c r="AA109" s="316" t="str">
        <f t="shared" ca="1" si="53"/>
        <v/>
      </c>
      <c r="AC109" s="310" t="e">
        <f t="shared" ca="1" si="54"/>
        <v>#N/A</v>
      </c>
      <c r="AD109" s="323" t="e">
        <f t="shared" ca="1" si="55"/>
        <v>#N/A</v>
      </c>
      <c r="AE109" s="324">
        <f t="shared" ca="1" si="34"/>
        <v>146.09657297287634</v>
      </c>
      <c r="AG109" s="306">
        <f t="shared" ca="1" si="56"/>
        <v>229.53958257938348</v>
      </c>
      <c r="AH109" s="304">
        <f t="shared" ca="1" si="57"/>
        <v>239.18123355704822</v>
      </c>
    </row>
    <row r="110" spans="1:34" x14ac:dyDescent="0.2">
      <c r="A110" s="347">
        <f t="shared" ca="1" si="35"/>
        <v>0.01</v>
      </c>
      <c r="B110" s="304">
        <f t="shared" ca="1" si="36"/>
        <v>1.0600000000000007</v>
      </c>
      <c r="D110" s="306">
        <f t="shared" ca="1" si="37"/>
        <v>43.836741586295005</v>
      </c>
      <c r="E110" s="307">
        <f t="shared" ca="1" si="38"/>
        <v>223.67090644148482</v>
      </c>
      <c r="F110" s="304">
        <f t="shared" ca="1" si="39"/>
        <v>227.92615975631023</v>
      </c>
      <c r="G110" s="306">
        <f t="shared" ca="1" si="40"/>
        <v>52.113743267721773</v>
      </c>
      <c r="H110" s="307">
        <f t="shared" ca="1" si="41"/>
        <v>277.46732972643144</v>
      </c>
      <c r="I110" s="304">
        <f t="shared" ca="1" si="42"/>
        <v>282.31890001005996</v>
      </c>
      <c r="J110" s="306">
        <f t="shared" ca="1" si="43"/>
        <v>27.47792500282652</v>
      </c>
      <c r="K110" s="307">
        <f t="shared" ca="1" si="44"/>
        <v>148.86006272481859</v>
      </c>
      <c r="L110" s="304">
        <f t="shared" ca="1" si="29"/>
        <v>151.37488112926096</v>
      </c>
      <c r="M110" s="306">
        <f t="shared" ca="1" si="45"/>
        <v>1.3851398565524617</v>
      </c>
      <c r="N110" s="304">
        <f t="shared" ca="1" si="46"/>
        <v>79.36266781581233</v>
      </c>
      <c r="P110" s="310">
        <f t="shared" ca="1" si="47"/>
        <v>10</v>
      </c>
      <c r="Q110" s="304">
        <f t="shared" ca="1" si="48"/>
        <v>1232.3039999999996</v>
      </c>
      <c r="R110" s="306">
        <f t="shared" ca="1" si="49"/>
        <v>0.60559330800074396</v>
      </c>
      <c r="S110" s="307">
        <f t="shared" ca="1" si="50"/>
        <v>3.9612792623059017</v>
      </c>
      <c r="T110" s="304">
        <f t="shared" ca="1" si="30"/>
        <v>38.860149563220894</v>
      </c>
      <c r="U110" s="311">
        <f t="shared" ca="1" si="31"/>
        <v>0</v>
      </c>
      <c r="V110" s="306">
        <f t="shared" ca="1" si="32"/>
        <v>1.2068993653963329</v>
      </c>
      <c r="W110" s="304">
        <f t="shared" ca="1" si="33"/>
        <v>295.93902088502477</v>
      </c>
      <c r="Y110" s="314" t="str">
        <f t="shared" ca="1" si="51"/>
        <v/>
      </c>
      <c r="Z110" s="315" t="str">
        <f t="shared" ca="1" si="52"/>
        <v/>
      </c>
      <c r="AA110" s="316" t="str">
        <f t="shared" ca="1" si="53"/>
        <v/>
      </c>
      <c r="AC110" s="310" t="e">
        <f t="shared" ca="1" si="54"/>
        <v>#N/A</v>
      </c>
      <c r="AD110" s="323" t="e">
        <f t="shared" ca="1" si="55"/>
        <v>#N/A</v>
      </c>
      <c r="AE110" s="324">
        <f t="shared" ca="1" si="34"/>
        <v>148.86006272481859</v>
      </c>
      <c r="AG110" s="306">
        <f t="shared" ca="1" si="56"/>
        <v>227.91897108303985</v>
      </c>
      <c r="AH110" s="304">
        <f t="shared" ca="1" si="57"/>
        <v>237.56050510478588</v>
      </c>
    </row>
    <row r="111" spans="1:34" x14ac:dyDescent="0.2">
      <c r="A111" s="347">
        <f t="shared" ca="1" si="35"/>
        <v>0.01</v>
      </c>
      <c r="B111" s="304">
        <f t="shared" ca="1" si="36"/>
        <v>1.0700000000000007</v>
      </c>
      <c r="D111" s="306">
        <f t="shared" ca="1" si="37"/>
        <v>43.551361626598997</v>
      </c>
      <c r="E111" s="307">
        <f t="shared" ca="1" si="38"/>
        <v>222.06894898287288</v>
      </c>
      <c r="F111" s="304">
        <f t="shared" ca="1" si="39"/>
        <v>226.29922492551447</v>
      </c>
      <c r="G111" s="306">
        <f t="shared" ca="1" si="40"/>
        <v>52.549256883987766</v>
      </c>
      <c r="H111" s="307">
        <f t="shared" ca="1" si="41"/>
        <v>279.68801921626016</v>
      </c>
      <c r="I111" s="304">
        <f t="shared" ca="1" si="42"/>
        <v>284.58182038242438</v>
      </c>
      <c r="J111" s="306">
        <f t="shared" ca="1" si="43"/>
        <v>28.001240003585067</v>
      </c>
      <c r="K111" s="307">
        <f t="shared" ca="1" si="44"/>
        <v>151.64583946953204</v>
      </c>
      <c r="L111" s="304">
        <f t="shared" ca="1" si="29"/>
        <v>154.2093708895716</v>
      </c>
      <c r="M111" s="306">
        <f t="shared" ca="1" si="45"/>
        <v>1.3850762247580484</v>
      </c>
      <c r="N111" s="304">
        <f t="shared" ca="1" si="46"/>
        <v>79.359021982549592</v>
      </c>
      <c r="P111" s="310">
        <f t="shared" ca="1" si="47"/>
        <v>10</v>
      </c>
      <c r="Q111" s="304">
        <f t="shared" ca="1" si="48"/>
        <v>1229.1119999999999</v>
      </c>
      <c r="R111" s="306">
        <f t="shared" ca="1" si="49"/>
        <v>0.60402465786316573</v>
      </c>
      <c r="S111" s="307">
        <f t="shared" ca="1" si="50"/>
        <v>3.9552390157272699</v>
      </c>
      <c r="T111" s="304">
        <f t="shared" ca="1" si="30"/>
        <v>38.80089474428452</v>
      </c>
      <c r="U111" s="311">
        <f t="shared" ca="1" si="31"/>
        <v>0</v>
      </c>
      <c r="V111" s="306">
        <f t="shared" ca="1" si="32"/>
        <v>1.2065631780322053</v>
      </c>
      <c r="W111" s="304">
        <f t="shared" ca="1" si="33"/>
        <v>300.61845659699105</v>
      </c>
      <c r="Y111" s="314" t="str">
        <f t="shared" ca="1" si="51"/>
        <v/>
      </c>
      <c r="Z111" s="315" t="str">
        <f t="shared" ca="1" si="52"/>
        <v/>
      </c>
      <c r="AA111" s="316" t="str">
        <f t="shared" ca="1" si="53"/>
        <v/>
      </c>
      <c r="AC111" s="310" t="e">
        <f t="shared" ca="1" si="54"/>
        <v>#N/A</v>
      </c>
      <c r="AD111" s="323" t="e">
        <f t="shared" ca="1" si="55"/>
        <v>#N/A</v>
      </c>
      <c r="AE111" s="324">
        <f t="shared" ca="1" si="34"/>
        <v>151.64583946953204</v>
      </c>
      <c r="AG111" s="306">
        <f t="shared" ca="1" si="56"/>
        <v>226.29197962277649</v>
      </c>
      <c r="AH111" s="304">
        <f t="shared" ca="1" si="57"/>
        <v>235.93339755306491</v>
      </c>
    </row>
    <row r="112" spans="1:34" x14ac:dyDescent="0.2">
      <c r="A112" s="347">
        <f t="shared" ca="1" si="35"/>
        <v>0.01</v>
      </c>
      <c r="B112" s="304">
        <f t="shared" ca="1" si="36"/>
        <v>1.0800000000000007</v>
      </c>
      <c r="D112" s="306">
        <f t="shared" ca="1" si="37"/>
        <v>43.264530418042952</v>
      </c>
      <c r="E112" s="307">
        <f t="shared" ca="1" si="38"/>
        <v>220.46101680349784</v>
      </c>
      <c r="F112" s="304">
        <f t="shared" ca="1" si="39"/>
        <v>224.66615126076718</v>
      </c>
      <c r="G112" s="306">
        <f t="shared" ca="1" si="40"/>
        <v>52.981902188168199</v>
      </c>
      <c r="H112" s="307">
        <f t="shared" ca="1" si="41"/>
        <v>281.89262938429516</v>
      </c>
      <c r="I112" s="304">
        <f t="shared" ca="1" si="42"/>
        <v>286.8284094378871</v>
      </c>
      <c r="J112" s="306">
        <f t="shared" ca="1" si="43"/>
        <v>28.528895798945847</v>
      </c>
      <c r="K112" s="307">
        <f t="shared" ca="1" si="44"/>
        <v>154.45374271253482</v>
      </c>
      <c r="L112" s="304">
        <f t="shared" ca="1" si="29"/>
        <v>157.06640803627303</v>
      </c>
      <c r="M112" s="306">
        <f t="shared" ca="1" si="45"/>
        <v>1.3850130699719019</v>
      </c>
      <c r="N112" s="304">
        <f t="shared" ca="1" si="46"/>
        <v>79.355403479847354</v>
      </c>
      <c r="P112" s="310">
        <f t="shared" ca="1" si="47"/>
        <v>10</v>
      </c>
      <c r="Q112" s="304">
        <f t="shared" ca="1" si="48"/>
        <v>1225.9199999999998</v>
      </c>
      <c r="R112" s="306">
        <f t="shared" ca="1" si="49"/>
        <v>0.60245600772558727</v>
      </c>
      <c r="S112" s="307">
        <f t="shared" ca="1" si="50"/>
        <v>3.9492144556500142</v>
      </c>
      <c r="T112" s="304">
        <f t="shared" ca="1" si="30"/>
        <v>38.741793809926641</v>
      </c>
      <c r="U112" s="311">
        <f t="shared" ca="1" si="31"/>
        <v>0</v>
      </c>
      <c r="V112" s="306">
        <f t="shared" ca="1" si="32"/>
        <v>1.2062244144903933</v>
      </c>
      <c r="W112" s="304">
        <f t="shared" ca="1" si="33"/>
        <v>305.29782545625034</v>
      </c>
      <c r="Y112" s="314" t="str">
        <f t="shared" ca="1" si="51"/>
        <v/>
      </c>
      <c r="Z112" s="315" t="str">
        <f t="shared" ca="1" si="52"/>
        <v/>
      </c>
      <c r="AA112" s="316" t="str">
        <f t="shared" ca="1" si="53"/>
        <v/>
      </c>
      <c r="AC112" s="310" t="e">
        <f t="shared" ca="1" si="54"/>
        <v>#N/A</v>
      </c>
      <c r="AD112" s="323" t="e">
        <f t="shared" ca="1" si="55"/>
        <v>#N/A</v>
      </c>
      <c r="AE112" s="324">
        <f t="shared" ca="1" si="34"/>
        <v>154.45374271253482</v>
      </c>
      <c r="AG112" s="306">
        <f t="shared" ca="1" si="56"/>
        <v>224.65884834512892</v>
      </c>
      <c r="AH112" s="304">
        <f t="shared" ca="1" si="57"/>
        <v>234.30015102856964</v>
      </c>
    </row>
    <row r="113" spans="1:34" x14ac:dyDescent="0.2">
      <c r="A113" s="347">
        <f t="shared" ca="1" si="35"/>
        <v>0.01</v>
      </c>
      <c r="B113" s="304">
        <f t="shared" ca="1" si="36"/>
        <v>1.0900000000000007</v>
      </c>
      <c r="D113" s="306">
        <f t="shared" ca="1" si="37"/>
        <v>42.97629598866336</v>
      </c>
      <c r="E113" s="307">
        <f t="shared" ca="1" si="38"/>
        <v>218.84734481212109</v>
      </c>
      <c r="F113" s="304">
        <f t="shared" ca="1" si="39"/>
        <v>223.02717849674875</v>
      </c>
      <c r="G113" s="306">
        <f t="shared" ca="1" si="40"/>
        <v>53.41166514805483</v>
      </c>
      <c r="H113" s="307">
        <f t="shared" ca="1" si="41"/>
        <v>284.08110283241638</v>
      </c>
      <c r="I113" s="304">
        <f t="shared" ca="1" si="42"/>
        <v>289.05860817552184</v>
      </c>
      <c r="J113" s="306">
        <f t="shared" ca="1" si="43"/>
        <v>29.060863635626962</v>
      </c>
      <c r="K113" s="307">
        <f t="shared" ca="1" si="44"/>
        <v>157.28361137361838</v>
      </c>
      <c r="L113" s="304">
        <f t="shared" ca="1" si="29"/>
        <v>159.94582896085763</v>
      </c>
      <c r="M113" s="306">
        <f t="shared" ca="1" si="45"/>
        <v>1.3849503813846948</v>
      </c>
      <c r="N113" s="304">
        <f t="shared" ca="1" si="46"/>
        <v>79.351811688376742</v>
      </c>
      <c r="P113" s="310">
        <f t="shared" ca="1" si="47"/>
        <v>10</v>
      </c>
      <c r="Q113" s="304">
        <f t="shared" ca="1" si="48"/>
        <v>1222.7279999999998</v>
      </c>
      <c r="R113" s="306">
        <f t="shared" ca="1" si="49"/>
        <v>0.60088735758800893</v>
      </c>
      <c r="S113" s="307">
        <f t="shared" ca="1" si="50"/>
        <v>3.9432055820741341</v>
      </c>
      <c r="T113" s="304">
        <f t="shared" ca="1" si="30"/>
        <v>38.682846760147257</v>
      </c>
      <c r="U113" s="311">
        <f t="shared" ca="1" si="31"/>
        <v>0</v>
      </c>
      <c r="V113" s="306">
        <f t="shared" ca="1" si="32"/>
        <v>1.2058830963886453</v>
      </c>
      <c r="W113" s="304">
        <f t="shared" ca="1" si="33"/>
        <v>309.97615654620915</v>
      </c>
      <c r="Y113" s="314" t="str">
        <f t="shared" ca="1" si="51"/>
        <v/>
      </c>
      <c r="Z113" s="315" t="str">
        <f t="shared" ca="1" si="52"/>
        <v/>
      </c>
      <c r="AA113" s="316" t="str">
        <f t="shared" ca="1" si="53"/>
        <v/>
      </c>
      <c r="AC113" s="310" t="e">
        <f t="shared" ca="1" si="54"/>
        <v>#N/A</v>
      </c>
      <c r="AD113" s="323" t="e">
        <f t="shared" ca="1" si="55"/>
        <v>#N/A</v>
      </c>
      <c r="AE113" s="324">
        <f t="shared" ca="1" si="34"/>
        <v>157.28361137361838</v>
      </c>
      <c r="AG113" s="306">
        <f t="shared" ca="1" si="56"/>
        <v>223.01981696549427</v>
      </c>
      <c r="AH113" s="304">
        <f t="shared" ca="1" si="57"/>
        <v>232.66100522742192</v>
      </c>
    </row>
    <row r="114" spans="1:34" x14ac:dyDescent="0.2">
      <c r="A114" s="347">
        <f t="shared" ca="1" si="35"/>
        <v>0.01</v>
      </c>
      <c r="B114" s="304">
        <f t="shared" ca="1" si="36"/>
        <v>1.1000000000000008</v>
      </c>
      <c r="D114" s="306">
        <f t="shared" ca="1" si="37"/>
        <v>42.686706202429797</v>
      </c>
      <c r="E114" s="307">
        <f t="shared" ca="1" si="38"/>
        <v>217.22816742382975</v>
      </c>
      <c r="F114" s="304">
        <f t="shared" ca="1" si="39"/>
        <v>221.3825458538409</v>
      </c>
      <c r="G114" s="306">
        <f t="shared" ca="1" si="40"/>
        <v>53.83853221007913</v>
      </c>
      <c r="H114" s="307">
        <f t="shared" ca="1" si="41"/>
        <v>286.2533845066547</v>
      </c>
      <c r="I114" s="304">
        <f t="shared" ca="1" si="42"/>
        <v>291.27235998640589</v>
      </c>
      <c r="J114" s="306">
        <f t="shared" ca="1" si="43"/>
        <v>29.597114622417632</v>
      </c>
      <c r="K114" s="307">
        <f t="shared" ca="1" si="44"/>
        <v>160.13528381031375</v>
      </c>
      <c r="L114" s="304">
        <f t="shared" ca="1" si="29"/>
        <v>162.84746947675382</v>
      </c>
      <c r="M114" s="306">
        <f t="shared" ca="1" si="45"/>
        <v>1.384888148498415</v>
      </c>
      <c r="N114" s="304">
        <f t="shared" ca="1" si="46"/>
        <v>79.348246006645994</v>
      </c>
      <c r="P114" s="310">
        <f t="shared" ca="1" si="47"/>
        <v>10</v>
      </c>
      <c r="Q114" s="304">
        <f t="shared" ca="1" si="48"/>
        <v>1219.5359999999998</v>
      </c>
      <c r="R114" s="306">
        <f t="shared" ca="1" si="49"/>
        <v>0.59931870745043059</v>
      </c>
      <c r="S114" s="307">
        <f t="shared" ca="1" si="50"/>
        <v>3.9372123949996296</v>
      </c>
      <c r="T114" s="304">
        <f t="shared" ca="1" si="30"/>
        <v>38.624053594946368</v>
      </c>
      <c r="U114" s="311">
        <f t="shared" ca="1" si="31"/>
        <v>0</v>
      </c>
      <c r="V114" s="306">
        <f t="shared" ca="1" si="32"/>
        <v>1.2055392454062386</v>
      </c>
      <c r="W114" s="304">
        <f t="shared" ca="1" si="33"/>
        <v>314.65248757020993</v>
      </c>
      <c r="Y114" s="314" t="str">
        <f t="shared" ca="1" si="51"/>
        <v/>
      </c>
      <c r="Z114" s="315" t="str">
        <f t="shared" ca="1" si="52"/>
        <v/>
      </c>
      <c r="AA114" s="316" t="str">
        <f t="shared" ca="1" si="53"/>
        <v/>
      </c>
      <c r="AC114" s="310" t="e">
        <f t="shared" ca="1" si="54"/>
        <v>#N/A</v>
      </c>
      <c r="AD114" s="323" t="e">
        <f t="shared" ca="1" si="55"/>
        <v>#N/A</v>
      </c>
      <c r="AE114" s="324">
        <f t="shared" ca="1" si="34"/>
        <v>160.13528381031375</v>
      </c>
      <c r="AG114" s="306">
        <f t="shared" ca="1" si="56"/>
        <v>221.3751246844991</v>
      </c>
      <c r="AH114" s="304">
        <f t="shared" ca="1" si="57"/>
        <v>231.01619933152634</v>
      </c>
    </row>
    <row r="115" spans="1:34" x14ac:dyDescent="0.2">
      <c r="A115" s="347">
        <f t="shared" ca="1" si="35"/>
        <v>0.01</v>
      </c>
      <c r="B115" s="304">
        <f t="shared" ca="1" si="36"/>
        <v>1.1100000000000008</v>
      </c>
      <c r="D115" s="306">
        <f t="shared" ca="1" si="37"/>
        <v>42.427040437277867</v>
      </c>
      <c r="E115" s="307">
        <f t="shared" ca="1" si="38"/>
        <v>215.76977383896514</v>
      </c>
      <c r="F115" s="304">
        <f t="shared" ca="1" si="39"/>
        <v>219.90145307110768</v>
      </c>
      <c r="G115" s="306">
        <f t="shared" ca="1" si="40"/>
        <v>54.262802614451907</v>
      </c>
      <c r="H115" s="307">
        <f t="shared" ca="1" si="41"/>
        <v>288.41108224504433</v>
      </c>
      <c r="I115" s="304">
        <f t="shared" ca="1" si="42"/>
        <v>293.47130031628762</v>
      </c>
      <c r="J115" s="306">
        <f t="shared" ca="1" si="43"/>
        <v>30.137621296540289</v>
      </c>
      <c r="K115" s="307">
        <f t="shared" ca="1" si="44"/>
        <v>163.00860614407225</v>
      </c>
      <c r="L115" s="304">
        <f t="shared" ca="1" si="29"/>
        <v>165.77117329151937</v>
      </c>
      <c r="M115" s="306">
        <f t="shared" ca="1" si="45"/>
        <v>1.3848263614701104</v>
      </c>
      <c r="N115" s="304">
        <f t="shared" ca="1" si="46"/>
        <v>79.344705870695492</v>
      </c>
      <c r="P115" s="310">
        <f t="shared" ca="1" si="47"/>
        <v>11</v>
      </c>
      <c r="Q115" s="304">
        <f t="shared" ca="1" si="48"/>
        <v>1217.0074999999999</v>
      </c>
      <c r="R115" s="306">
        <f t="shared" ca="1" si="49"/>
        <v>0.59807612227722673</v>
      </c>
      <c r="S115" s="307">
        <f t="shared" ca="1" si="50"/>
        <v>3.9312316337768571</v>
      </c>
      <c r="T115" s="304">
        <f t="shared" ca="1" si="30"/>
        <v>38.565382327350967</v>
      </c>
      <c r="U115" s="311">
        <f t="shared" ca="1" si="31"/>
        <v>0</v>
      </c>
      <c r="V115" s="306">
        <f t="shared" ca="1" si="32"/>
        <v>1.2051928822799156</v>
      </c>
      <c r="W115" s="304">
        <f t="shared" ca="1" si="33"/>
        <v>319.32954193595793</v>
      </c>
      <c r="Y115" s="314" t="str">
        <f t="shared" ca="1" si="51"/>
        <v/>
      </c>
      <c r="Z115" s="315" t="str">
        <f t="shared" ca="1" si="52"/>
        <v/>
      </c>
      <c r="AA115" s="316" t="str">
        <f t="shared" ca="1" si="53"/>
        <v/>
      </c>
      <c r="AC115" s="310" t="e">
        <f t="shared" ca="1" si="54"/>
        <v>#N/A</v>
      </c>
      <c r="AD115" s="323" t="e">
        <f t="shared" ca="1" si="55"/>
        <v>#N/A</v>
      </c>
      <c r="AE115" s="324">
        <f t="shared" ca="1" si="34"/>
        <v>163.00860614407225</v>
      </c>
      <c r="AG115" s="306">
        <f t="shared" ca="1" si="56"/>
        <v>219.89397696983397</v>
      </c>
      <c r="AH115" s="304">
        <f t="shared" ca="1" si="57"/>
        <v>229.53493879038345</v>
      </c>
    </row>
    <row r="116" spans="1:34" x14ac:dyDescent="0.2">
      <c r="A116" s="347">
        <f t="shared" ca="1" si="35"/>
        <v>0.01</v>
      </c>
      <c r="B116" s="304">
        <f t="shared" ca="1" si="36"/>
        <v>1.1200000000000008</v>
      </c>
      <c r="D116" s="306">
        <f t="shared" ca="1" si="37"/>
        <v>42.197380496869656</v>
      </c>
      <c r="E116" s="307">
        <f t="shared" ca="1" si="38"/>
        <v>214.47241061339506</v>
      </c>
      <c r="F116" s="304">
        <f t="shared" ca="1" si="39"/>
        <v>218.58415732874678</v>
      </c>
      <c r="G116" s="306">
        <f t="shared" ca="1" si="40"/>
        <v>54.684776419420601</v>
      </c>
      <c r="H116" s="307">
        <f t="shared" ca="1" si="41"/>
        <v>290.55580635117826</v>
      </c>
      <c r="I116" s="304">
        <f t="shared" ca="1" si="42"/>
        <v>295.65706718498279</v>
      </c>
      <c r="J116" s="306">
        <f t="shared" ca="1" si="43"/>
        <v>30.682359191709651</v>
      </c>
      <c r="K116" s="307">
        <f t="shared" ca="1" si="44"/>
        <v>165.90344058705335</v>
      </c>
      <c r="L116" s="304">
        <f t="shared" ca="1" si="29"/>
        <v>168.71680047994934</v>
      </c>
      <c r="M116" s="306">
        <f t="shared" ca="1" si="45"/>
        <v>1.3847650110801433</v>
      </c>
      <c r="N116" s="304">
        <f t="shared" ca="1" si="46"/>
        <v>79.341190752278891</v>
      </c>
      <c r="P116" s="310">
        <f t="shared" ca="1" si="47"/>
        <v>11</v>
      </c>
      <c r="Q116" s="304">
        <f t="shared" ca="1" si="48"/>
        <v>1215.1424999999999</v>
      </c>
      <c r="R116" s="306">
        <f t="shared" ca="1" si="49"/>
        <v>0.59715960206839724</v>
      </c>
      <c r="S116" s="307">
        <f t="shared" ca="1" si="50"/>
        <v>3.925260037756173</v>
      </c>
      <c r="T116" s="304">
        <f t="shared" ca="1" si="30"/>
        <v>38.506800970388056</v>
      </c>
      <c r="U116" s="311">
        <f t="shared" ca="1" si="31"/>
        <v>0</v>
      </c>
      <c r="V116" s="306">
        <f t="shared" ca="1" si="32"/>
        <v>1.2048440258014823</v>
      </c>
      <c r="W116" s="304">
        <f t="shared" ca="1" si="33"/>
        <v>324.01015719618243</v>
      </c>
      <c r="Y116" s="314" t="str">
        <f t="shared" ca="1" si="51"/>
        <v/>
      </c>
      <c r="Z116" s="315" t="str">
        <f t="shared" ca="1" si="52"/>
        <v/>
      </c>
      <c r="AA116" s="316" t="str">
        <f t="shared" ca="1" si="53"/>
        <v/>
      </c>
      <c r="AC116" s="310" t="e">
        <f t="shared" ca="1" si="54"/>
        <v>#N/A</v>
      </c>
      <c r="AD116" s="323" t="e">
        <f t="shared" ca="1" si="55"/>
        <v>#N/A</v>
      </c>
      <c r="AE116" s="324">
        <f t="shared" ca="1" si="34"/>
        <v>165.90344058705335</v>
      </c>
      <c r="AG116" s="306">
        <f t="shared" ca="1" si="56"/>
        <v>218.57663122877184</v>
      </c>
      <c r="AH116" s="304">
        <f t="shared" ca="1" si="57"/>
        <v>228.21748099423309</v>
      </c>
    </row>
    <row r="117" spans="1:34" x14ac:dyDescent="0.2">
      <c r="A117" s="347">
        <f t="shared" ca="1" si="35"/>
        <v>0.01</v>
      </c>
      <c r="B117" s="304">
        <f t="shared" ca="1" si="36"/>
        <v>1.1300000000000008</v>
      </c>
      <c r="D117" s="306">
        <f t="shared" ca="1" si="37"/>
        <v>41.966454296327719</v>
      </c>
      <c r="E117" s="307">
        <f t="shared" ca="1" si="38"/>
        <v>213.16973524198158</v>
      </c>
      <c r="F117" s="304">
        <f t="shared" ca="1" si="39"/>
        <v>217.26140777722648</v>
      </c>
      <c r="G117" s="306">
        <f t="shared" ca="1" si="40"/>
        <v>55.104440962383876</v>
      </c>
      <c r="H117" s="307">
        <f t="shared" ca="1" si="41"/>
        <v>292.68750370359805</v>
      </c>
      <c r="I117" s="304">
        <f t="shared" ca="1" si="42"/>
        <v>297.8296060468478</v>
      </c>
      <c r="J117" s="306">
        <f t="shared" ca="1" si="43"/>
        <v>31.231305278618674</v>
      </c>
      <c r="K117" s="307">
        <f t="shared" ca="1" si="44"/>
        <v>168.81965713732723</v>
      </c>
      <c r="L117" s="304">
        <f t="shared" ca="1" si="29"/>
        <v>171.68421903416456</v>
      </c>
      <c r="M117" s="306">
        <f t="shared" ca="1" si="45"/>
        <v>1.3847040883556576</v>
      </c>
      <c r="N117" s="304">
        <f t="shared" ca="1" si="46"/>
        <v>79.337700137289417</v>
      </c>
      <c r="P117" s="310">
        <f t="shared" ca="1" si="47"/>
        <v>11</v>
      </c>
      <c r="Q117" s="304">
        <f t="shared" ca="1" si="48"/>
        <v>1213.2774999999999</v>
      </c>
      <c r="R117" s="306">
        <f t="shared" ca="1" si="49"/>
        <v>0.59624308185956776</v>
      </c>
      <c r="S117" s="307">
        <f t="shared" ca="1" si="50"/>
        <v>3.9192976069375773</v>
      </c>
      <c r="T117" s="304">
        <f t="shared" ca="1" si="30"/>
        <v>38.448309524057635</v>
      </c>
      <c r="U117" s="311">
        <f t="shared" ca="1" si="31"/>
        <v>0</v>
      </c>
      <c r="V117" s="306">
        <f t="shared" ca="1" si="32"/>
        <v>1.2044926938205787</v>
      </c>
      <c r="W117" s="304">
        <f t="shared" ca="1" si="33"/>
        <v>328.69354194479905</v>
      </c>
      <c r="Y117" s="314" t="str">
        <f t="shared" ca="1" si="51"/>
        <v/>
      </c>
      <c r="Z117" s="315" t="str">
        <f t="shared" ca="1" si="52"/>
        <v/>
      </c>
      <c r="AA117" s="316" t="str">
        <f t="shared" ca="1" si="53"/>
        <v/>
      </c>
      <c r="AC117" s="310" t="e">
        <f t="shared" ca="1" si="54"/>
        <v>#N/A</v>
      </c>
      <c r="AD117" s="323" t="e">
        <f t="shared" ca="1" si="55"/>
        <v>#N/A</v>
      </c>
      <c r="AE117" s="324">
        <f t="shared" ca="1" si="34"/>
        <v>168.81965713732723</v>
      </c>
      <c r="AG117" s="306">
        <f t="shared" ca="1" si="56"/>
        <v>217.25383091561088</v>
      </c>
      <c r="AH117" s="304">
        <f t="shared" ca="1" si="57"/>
        <v>226.89456938144193</v>
      </c>
    </row>
    <row r="118" spans="1:34" x14ac:dyDescent="0.2">
      <c r="A118" s="347">
        <f t="shared" ca="1" si="35"/>
        <v>0.01</v>
      </c>
      <c r="B118" s="304">
        <f t="shared" ca="1" si="36"/>
        <v>1.1400000000000008</v>
      </c>
      <c r="D118" s="306">
        <f t="shared" ca="1" si="37"/>
        <v>41.734299071878112</v>
      </c>
      <c r="E118" s="307">
        <f t="shared" ca="1" si="38"/>
        <v>211.86193062544342</v>
      </c>
      <c r="F118" s="304">
        <f t="shared" ca="1" si="39"/>
        <v>215.93339104307415</v>
      </c>
      <c r="G118" s="306">
        <f t="shared" ca="1" si="40"/>
        <v>55.521783953102656</v>
      </c>
      <c r="H118" s="307">
        <f t="shared" ca="1" si="41"/>
        <v>294.80612300985251</v>
      </c>
      <c r="I118" s="304">
        <f t="shared" ca="1" si="42"/>
        <v>299.98886422238292</v>
      </c>
      <c r="J118" s="306">
        <f t="shared" ca="1" si="43"/>
        <v>31.784436403196107</v>
      </c>
      <c r="K118" s="307">
        <f t="shared" ca="1" si="44"/>
        <v>171.75712527089448</v>
      </c>
      <c r="L118" s="304">
        <f t="shared" ca="1" si="29"/>
        <v>174.67329641015698</v>
      </c>
      <c r="M118" s="306">
        <f t="shared" ca="1" si="45"/>
        <v>1.3846435845618028</v>
      </c>
      <c r="N118" s="304">
        <f t="shared" ca="1" si="46"/>
        <v>79.334233525257005</v>
      </c>
      <c r="P118" s="310">
        <f t="shared" ca="1" si="47"/>
        <v>11</v>
      </c>
      <c r="Q118" s="304">
        <f t="shared" ca="1" si="48"/>
        <v>1211.4124999999999</v>
      </c>
      <c r="R118" s="306">
        <f t="shared" ca="1" si="49"/>
        <v>0.59532656165073827</v>
      </c>
      <c r="S118" s="307">
        <f t="shared" ca="1" si="50"/>
        <v>3.91334434132107</v>
      </c>
      <c r="T118" s="304">
        <f t="shared" ca="1" si="30"/>
        <v>38.389907988359695</v>
      </c>
      <c r="U118" s="311">
        <f t="shared" ca="1" si="31"/>
        <v>0</v>
      </c>
      <c r="V118" s="306">
        <f t="shared" ca="1" si="32"/>
        <v>1.2041389042461497</v>
      </c>
      <c r="W118" s="304">
        <f t="shared" ca="1" si="33"/>
        <v>333.3789103972486</v>
      </c>
      <c r="Y118" s="314" t="str">
        <f t="shared" ca="1" si="51"/>
        <v/>
      </c>
      <c r="Z118" s="315" t="str">
        <f t="shared" ca="1" si="52"/>
        <v/>
      </c>
      <c r="AA118" s="316" t="str">
        <f t="shared" ca="1" si="53"/>
        <v/>
      </c>
      <c r="AC118" s="310" t="e">
        <f t="shared" ca="1" si="54"/>
        <v>#N/A</v>
      </c>
      <c r="AD118" s="323" t="e">
        <f t="shared" ca="1" si="55"/>
        <v>#N/A</v>
      </c>
      <c r="AE118" s="324">
        <f t="shared" ca="1" si="34"/>
        <v>171.75712527089448</v>
      </c>
      <c r="AG118" s="306">
        <f t="shared" ca="1" si="56"/>
        <v>215.92576264490992</v>
      </c>
      <c r="AH118" s="304">
        <f t="shared" ca="1" si="57"/>
        <v>225.56639055105788</v>
      </c>
    </row>
    <row r="119" spans="1:34" x14ac:dyDescent="0.2">
      <c r="A119" s="347">
        <f t="shared" ca="1" si="35"/>
        <v>0.01</v>
      </c>
      <c r="B119" s="304">
        <f t="shared" ca="1" si="36"/>
        <v>1.1500000000000008</v>
      </c>
      <c r="D119" s="306">
        <f t="shared" ca="1" si="37"/>
        <v>41.500951976591701</v>
      </c>
      <c r="E119" s="307">
        <f t="shared" ca="1" si="38"/>
        <v>210.54917944876078</v>
      </c>
      <c r="F119" s="304">
        <f t="shared" ca="1" si="39"/>
        <v>214.60029352615024</v>
      </c>
      <c r="G119" s="306">
        <f t="shared" ca="1" si="40"/>
        <v>55.936793472868573</v>
      </c>
      <c r="H119" s="307">
        <f t="shared" ca="1" si="41"/>
        <v>296.9116148043401</v>
      </c>
      <c r="I119" s="304">
        <f t="shared" ca="1" si="42"/>
        <v>302.13479089596285</v>
      </c>
      <c r="J119" s="306">
        <f t="shared" ca="1" si="43"/>
        <v>32.341729290325965</v>
      </c>
      <c r="K119" s="307">
        <f t="shared" ca="1" si="44"/>
        <v>174.71571395996543</v>
      </c>
      <c r="L119" s="304">
        <f t="shared" ca="1" si="29"/>
        <v>177.68389954643945</v>
      </c>
      <c r="M119" s="306">
        <f t="shared" ca="1" si="45"/>
        <v>1.3845834911933494</v>
      </c>
      <c r="N119" s="304">
        <f t="shared" ca="1" si="46"/>
        <v>79.330790428867914</v>
      </c>
      <c r="P119" s="310">
        <f t="shared" ca="1" si="47"/>
        <v>11</v>
      </c>
      <c r="Q119" s="304">
        <f t="shared" ca="1" si="48"/>
        <v>1209.5474999999999</v>
      </c>
      <c r="R119" s="306">
        <f t="shared" ca="1" si="49"/>
        <v>0.59441004144190879</v>
      </c>
      <c r="S119" s="307">
        <f t="shared" ca="1" si="50"/>
        <v>3.9074002409066511</v>
      </c>
      <c r="T119" s="304">
        <f t="shared" ca="1" si="30"/>
        <v>38.331596363294246</v>
      </c>
      <c r="U119" s="311">
        <f t="shared" ca="1" si="31"/>
        <v>0</v>
      </c>
      <c r="V119" s="306">
        <f t="shared" ca="1" si="32"/>
        <v>1.2037826750438065</v>
      </c>
      <c r="W119" s="304">
        <f t="shared" ca="1" si="33"/>
        <v>338.06548259747569</v>
      </c>
      <c r="Y119" s="314" t="str">
        <f t="shared" ca="1" si="51"/>
        <v/>
      </c>
      <c r="Z119" s="315" t="str">
        <f t="shared" ca="1" si="52"/>
        <v/>
      </c>
      <c r="AA119" s="316" t="str">
        <f t="shared" ca="1" si="53"/>
        <v/>
      </c>
      <c r="AC119" s="310" t="e">
        <f t="shared" ca="1" si="54"/>
        <v>#N/A</v>
      </c>
      <c r="AD119" s="323" t="e">
        <f t="shared" ca="1" si="55"/>
        <v>#N/A</v>
      </c>
      <c r="AE119" s="324">
        <f t="shared" ca="1" si="34"/>
        <v>174.71571395996543</v>
      </c>
      <c r="AG119" s="306">
        <f t="shared" ca="1" si="56"/>
        <v>214.59261280433918</v>
      </c>
      <c r="AH119" s="304">
        <f t="shared" ca="1" si="57"/>
        <v>224.23313087564588</v>
      </c>
    </row>
    <row r="120" spans="1:34" x14ac:dyDescent="0.2">
      <c r="A120" s="347">
        <f t="shared" ca="1" si="35"/>
        <v>0.01</v>
      </c>
      <c r="B120" s="304">
        <f t="shared" ca="1" si="36"/>
        <v>1.1600000000000008</v>
      </c>
      <c r="D120" s="306">
        <f t="shared" ca="1" si="37"/>
        <v>41.26645007153973</v>
      </c>
      <c r="E120" s="307">
        <f t="shared" ca="1" si="38"/>
        <v>209.23166412267537</v>
      </c>
      <c r="F120" s="304">
        <f t="shared" ca="1" si="39"/>
        <v>213.26230134051099</v>
      </c>
      <c r="G120" s="306">
        <f t="shared" ca="1" si="40"/>
        <v>56.349457973583966</v>
      </c>
      <c r="H120" s="307">
        <f t="shared" ca="1" si="41"/>
        <v>299.00393144556688</v>
      </c>
      <c r="I120" s="304">
        <f t="shared" ca="1" si="42"/>
        <v>304.26733711297697</v>
      </c>
      <c r="J120" s="306">
        <f t="shared" ca="1" si="43"/>
        <v>32.90316054755823</v>
      </c>
      <c r="K120" s="307">
        <f t="shared" ca="1" si="44"/>
        <v>177.69529169121498</v>
      </c>
      <c r="L120" s="304">
        <f t="shared" ca="1" si="29"/>
        <v>180.71589488267037</v>
      </c>
      <c r="M120" s="306">
        <f t="shared" ca="1" si="45"/>
        <v>1.3845237999666693</v>
      </c>
      <c r="N120" s="304">
        <f t="shared" ca="1" si="46"/>
        <v>79.327370373505175</v>
      </c>
      <c r="P120" s="310">
        <f t="shared" ca="1" si="47"/>
        <v>11</v>
      </c>
      <c r="Q120" s="304">
        <f t="shared" ca="1" si="48"/>
        <v>1207.6824999999999</v>
      </c>
      <c r="R120" s="306">
        <f t="shared" ca="1" si="49"/>
        <v>0.5934935212330793</v>
      </c>
      <c r="S120" s="307">
        <f t="shared" ca="1" si="50"/>
        <v>3.9014653056943205</v>
      </c>
      <c r="T120" s="304">
        <f t="shared" ca="1" si="30"/>
        <v>38.273374648861285</v>
      </c>
      <c r="U120" s="311">
        <f t="shared" ca="1" si="31"/>
        <v>0</v>
      </c>
      <c r="V120" s="306">
        <f t="shared" ca="1" si="32"/>
        <v>1.2034240242331964</v>
      </c>
      <c r="W120" s="304">
        <f t="shared" ca="1" si="33"/>
        <v>342.75248462003725</v>
      </c>
      <c r="Y120" s="314" t="str">
        <f t="shared" ca="1" si="51"/>
        <v/>
      </c>
      <c r="Z120" s="315" t="str">
        <f t="shared" ca="1" si="52"/>
        <v/>
      </c>
      <c r="AA120" s="316" t="str">
        <f t="shared" ca="1" si="53"/>
        <v/>
      </c>
      <c r="AC120" s="310" t="e">
        <f t="shared" ca="1" si="54"/>
        <v>#N/A</v>
      </c>
      <c r="AD120" s="323" t="e">
        <f t="shared" ca="1" si="55"/>
        <v>#N/A</v>
      </c>
      <c r="AE120" s="324">
        <f t="shared" ca="1" si="34"/>
        <v>177.69529169121498</v>
      </c>
      <c r="AG120" s="306">
        <f t="shared" ca="1" si="56"/>
        <v>213.25456749553686</v>
      </c>
      <c r="AH120" s="304">
        <f t="shared" ca="1" si="57"/>
        <v>222.89497644213029</v>
      </c>
    </row>
    <row r="121" spans="1:34" x14ac:dyDescent="0.2">
      <c r="A121" s="347">
        <f t="shared" ca="1" si="35"/>
        <v>0.01</v>
      </c>
      <c r="B121" s="304">
        <f t="shared" ca="1" si="36"/>
        <v>1.1700000000000008</v>
      </c>
      <c r="D121" s="306">
        <f t="shared" ca="1" si="37"/>
        <v>41.030830316966529</v>
      </c>
      <c r="E121" s="307">
        <f t="shared" ca="1" si="38"/>
        <v>207.90956672591668</v>
      </c>
      <c r="F121" s="304">
        <f t="shared" ca="1" si="39"/>
        <v>211.91960025598883</v>
      </c>
      <c r="G121" s="306">
        <f t="shared" ca="1" si="40"/>
        <v>56.759766276753631</v>
      </c>
      <c r="H121" s="307">
        <f t="shared" ca="1" si="41"/>
        <v>301.08302711282602</v>
      </c>
      <c r="I121" s="304">
        <f t="shared" ca="1" si="42"/>
        <v>306.38645577638454</v>
      </c>
      <c r="J121" s="306">
        <f t="shared" ca="1" si="43"/>
        <v>33.468706668809915</v>
      </c>
      <c r="K121" s="307">
        <f t="shared" ca="1" si="44"/>
        <v>180.69572648400694</v>
      </c>
      <c r="L121" s="304">
        <f t="shared" ca="1" si="29"/>
        <v>183.76914837824626</v>
      </c>
      <c r="M121" s="306">
        <f t="shared" ca="1" si="45"/>
        <v>1.3844645028120648</v>
      </c>
      <c r="N121" s="304">
        <f t="shared" ca="1" si="46"/>
        <v>79.323972896809209</v>
      </c>
      <c r="P121" s="310">
        <f t="shared" ca="1" si="47"/>
        <v>11</v>
      </c>
      <c r="Q121" s="304">
        <f t="shared" ca="1" si="48"/>
        <v>1205.8174999999999</v>
      </c>
      <c r="R121" s="306">
        <f t="shared" ca="1" si="49"/>
        <v>0.59257700102424982</v>
      </c>
      <c r="S121" s="307">
        <f t="shared" ca="1" si="50"/>
        <v>3.8955395356840778</v>
      </c>
      <c r="T121" s="304">
        <f t="shared" ca="1" si="30"/>
        <v>38.215242845060807</v>
      </c>
      <c r="U121" s="311">
        <f t="shared" ca="1" si="31"/>
        <v>0</v>
      </c>
      <c r="V121" s="306">
        <f t="shared" ca="1" si="32"/>
        <v>1.2030629698853825</v>
      </c>
      <c r="W121" s="304">
        <f t="shared" ca="1" si="33"/>
        <v>347.4391487672703</v>
      </c>
      <c r="Y121" s="314" t="str">
        <f t="shared" ca="1" si="51"/>
        <v/>
      </c>
      <c r="Z121" s="315" t="str">
        <f t="shared" ca="1" si="52"/>
        <v/>
      </c>
      <c r="AA121" s="316" t="str">
        <f t="shared" ca="1" si="53"/>
        <v/>
      </c>
      <c r="AC121" s="310" t="e">
        <f t="shared" ca="1" si="54"/>
        <v>#N/A</v>
      </c>
      <c r="AD121" s="323" t="e">
        <f t="shared" ca="1" si="55"/>
        <v>#N/A</v>
      </c>
      <c r="AE121" s="324">
        <f t="shared" ca="1" si="34"/>
        <v>180.69572648400694</v>
      </c>
      <c r="AG121" s="306">
        <f t="shared" ca="1" si="56"/>
        <v>211.91181247568323</v>
      </c>
      <c r="AH121" s="304">
        <f t="shared" ca="1" si="57"/>
        <v>221.55211299335556</v>
      </c>
    </row>
    <row r="122" spans="1:34" x14ac:dyDescent="0.2">
      <c r="A122" s="347">
        <f t="shared" ca="1" si="35"/>
        <v>0.01</v>
      </c>
      <c r="B122" s="304">
        <f t="shared" ca="1" si="36"/>
        <v>1.1800000000000008</v>
      </c>
      <c r="D122" s="306">
        <f t="shared" ca="1" si="37"/>
        <v>40.794129563489392</v>
      </c>
      <c r="E122" s="307">
        <f t="shared" ca="1" si="38"/>
        <v>206.58306894818145</v>
      </c>
      <c r="F122" s="304">
        <f t="shared" ca="1" si="39"/>
        <v>210.57237564051903</v>
      </c>
      <c r="G122" s="306">
        <f t="shared" ca="1" si="40"/>
        <v>57.167707572388522</v>
      </c>
      <c r="H122" s="307">
        <f t="shared" ca="1" si="41"/>
        <v>303.14885780230782</v>
      </c>
      <c r="I122" s="304">
        <f t="shared" ca="1" si="42"/>
        <v>308.49210164269357</v>
      </c>
      <c r="J122" s="306">
        <f t="shared" ca="1" si="43"/>
        <v>34.038344038055627</v>
      </c>
      <c r="K122" s="307">
        <f t="shared" ca="1" si="44"/>
        <v>183.71688590858261</v>
      </c>
      <c r="L122" s="304">
        <f t="shared" ca="1" si="29"/>
        <v>186.84352553085751</v>
      </c>
      <c r="M122" s="306">
        <f t="shared" ca="1" si="45"/>
        <v>1.3844055918664298</v>
      </c>
      <c r="N122" s="304">
        <f t="shared" ca="1" si="46"/>
        <v>79.320597548257197</v>
      </c>
      <c r="P122" s="310">
        <f t="shared" ca="1" si="47"/>
        <v>11</v>
      </c>
      <c r="Q122" s="304">
        <f t="shared" ca="1" si="48"/>
        <v>1203.9524999999999</v>
      </c>
      <c r="R122" s="306">
        <f t="shared" ca="1" si="49"/>
        <v>0.59166048081542044</v>
      </c>
      <c r="S122" s="307">
        <f t="shared" ca="1" si="50"/>
        <v>3.8896229308759236</v>
      </c>
      <c r="T122" s="304">
        <f t="shared" ca="1" si="30"/>
        <v>38.157200951892811</v>
      </c>
      <c r="U122" s="311">
        <f t="shared" ca="1" si="31"/>
        <v>0</v>
      </c>
      <c r="V122" s="306">
        <f t="shared" ca="1" si="32"/>
        <v>1.2026995301202292</v>
      </c>
      <c r="W122" s="304">
        <f t="shared" ca="1" si="33"/>
        <v>352.12471376145828</v>
      </c>
      <c r="Y122" s="314" t="str">
        <f t="shared" ca="1" si="51"/>
        <v/>
      </c>
      <c r="Z122" s="315" t="str">
        <f t="shared" ca="1" si="52"/>
        <v/>
      </c>
      <c r="AA122" s="316" t="str">
        <f t="shared" ca="1" si="53"/>
        <v/>
      </c>
      <c r="AC122" s="310" t="e">
        <f t="shared" ca="1" si="54"/>
        <v>#N/A</v>
      </c>
      <c r="AD122" s="323" t="e">
        <f t="shared" ca="1" si="55"/>
        <v>#N/A</v>
      </c>
      <c r="AE122" s="324">
        <f t="shared" ca="1" si="34"/>
        <v>183.71688590858261</v>
      </c>
      <c r="AG122" s="306">
        <f t="shared" ca="1" si="56"/>
        <v>210.56453309982109</v>
      </c>
      <c r="AH122" s="304">
        <f t="shared" ca="1" si="57"/>
        <v>220.20472587039356</v>
      </c>
    </row>
    <row r="123" spans="1:34" x14ac:dyDescent="0.2">
      <c r="A123" s="347">
        <f t="shared" ca="1" si="35"/>
        <v>0.01</v>
      </c>
      <c r="B123" s="304">
        <f t="shared" ca="1" si="36"/>
        <v>1.1900000000000008</v>
      </c>
      <c r="D123" s="306">
        <f t="shared" ca="1" si="37"/>
        <v>40.556384543336485</v>
      </c>
      <c r="E123" s="307">
        <f t="shared" ca="1" si="38"/>
        <v>205.25235203389212</v>
      </c>
      <c r="F123" s="304">
        <f t="shared" ca="1" si="39"/>
        <v>209.22081240324005</v>
      </c>
      <c r="G123" s="306">
        <f t="shared" ca="1" si="40"/>
        <v>57.573271417821886</v>
      </c>
      <c r="H123" s="307">
        <f t="shared" ca="1" si="41"/>
        <v>305.20138132264674</v>
      </c>
      <c r="I123" s="304">
        <f t="shared" ca="1" si="42"/>
        <v>310.58423131737032</v>
      </c>
      <c r="J123" s="306">
        <f t="shared" ca="1" si="43"/>
        <v>34.612048933006676</v>
      </c>
      <c r="K123" s="307">
        <f t="shared" ca="1" si="44"/>
        <v>186.75863710420739</v>
      </c>
      <c r="L123" s="304">
        <f t="shared" ca="1" si="29"/>
        <v>189.93889139500072</v>
      </c>
      <c r="M123" s="306">
        <f t="shared" ca="1" si="45"/>
        <v>1.3843470594662219</v>
      </c>
      <c r="N123" s="304">
        <f t="shared" ca="1" si="46"/>
        <v>79.317243888760515</v>
      </c>
      <c r="P123" s="310">
        <f t="shared" ca="1" si="47"/>
        <v>11</v>
      </c>
      <c r="Q123" s="304">
        <f t="shared" ca="1" si="48"/>
        <v>1202.0874999999999</v>
      </c>
      <c r="R123" s="306">
        <f t="shared" ca="1" si="49"/>
        <v>0.59074396060659096</v>
      </c>
      <c r="S123" s="307">
        <f t="shared" ca="1" si="50"/>
        <v>3.8837154912698577</v>
      </c>
      <c r="T123" s="304">
        <f t="shared" ca="1" si="30"/>
        <v>38.099248969357305</v>
      </c>
      <c r="U123" s="311">
        <f t="shared" ca="1" si="31"/>
        <v>0</v>
      </c>
      <c r="V123" s="306">
        <f t="shared" ca="1" si="32"/>
        <v>1.2023337231038025</v>
      </c>
      <c r="W123" s="304">
        <f t="shared" ca="1" si="33"/>
        <v>356.8084249319387</v>
      </c>
      <c r="Y123" s="314" t="str">
        <f t="shared" ca="1" si="51"/>
        <v/>
      </c>
      <c r="Z123" s="315" t="str">
        <f t="shared" ca="1" si="52"/>
        <v/>
      </c>
      <c r="AA123" s="316" t="str">
        <f t="shared" ca="1" si="53"/>
        <v/>
      </c>
      <c r="AC123" s="310" t="e">
        <f t="shared" ca="1" si="54"/>
        <v>#N/A</v>
      </c>
      <c r="AD123" s="323" t="e">
        <f t="shared" ca="1" si="55"/>
        <v>#N/A</v>
      </c>
      <c r="AE123" s="324">
        <f t="shared" ca="1" si="34"/>
        <v>186.75863710420739</v>
      </c>
      <c r="AG123" s="306">
        <f t="shared" ca="1" si="56"/>
        <v>209.2129142639493</v>
      </c>
      <c r="AH123" s="304">
        <f t="shared" ca="1" si="57"/>
        <v>218.85299995562482</v>
      </c>
    </row>
    <row r="124" spans="1:34" x14ac:dyDescent="0.2">
      <c r="A124" s="347">
        <f t="shared" ca="1" si="35"/>
        <v>0.01</v>
      </c>
      <c r="B124" s="304">
        <f t="shared" ca="1" si="36"/>
        <v>1.2000000000000008</v>
      </c>
      <c r="D124" s="306">
        <f t="shared" ca="1" si="37"/>
        <v>40.317631861633146</v>
      </c>
      <c r="E124" s="307">
        <f t="shared" ca="1" si="38"/>
        <v>203.91759672675752</v>
      </c>
      <c r="F124" s="304">
        <f t="shared" ca="1" si="39"/>
        <v>207.86509493839193</v>
      </c>
      <c r="G124" s="306">
        <f t="shared" ca="1" si="40"/>
        <v>57.976447736438217</v>
      </c>
      <c r="H124" s="307">
        <f t="shared" ca="1" si="41"/>
        <v>307.24055728991431</v>
      </c>
      <c r="I124" s="304">
        <f t="shared" ca="1" si="42"/>
        <v>312.66280324968795</v>
      </c>
      <c r="J124" s="306">
        <f t="shared" ca="1" si="43"/>
        <v>35.18979752877798</v>
      </c>
      <c r="K124" s="307">
        <f t="shared" ca="1" si="44"/>
        <v>189.82084679727021</v>
      </c>
      <c r="L124" s="304">
        <f t="shared" ca="1" si="29"/>
        <v>193.05511060044256</v>
      </c>
      <c r="M124" s="306">
        <f t="shared" ca="1" si="45"/>
        <v>1.3842888981407333</v>
      </c>
      <c r="N124" s="304">
        <f t="shared" ca="1" si="46"/>
        <v>79.313911490279125</v>
      </c>
      <c r="P124" s="310">
        <f t="shared" ca="1" si="47"/>
        <v>11</v>
      </c>
      <c r="Q124" s="304">
        <f t="shared" ca="1" si="48"/>
        <v>1200.2224999999999</v>
      </c>
      <c r="R124" s="306">
        <f t="shared" ca="1" si="49"/>
        <v>0.58982744039776147</v>
      </c>
      <c r="S124" s="307">
        <f t="shared" ca="1" si="50"/>
        <v>3.8778172168658802</v>
      </c>
      <c r="T124" s="304">
        <f t="shared" ca="1" si="30"/>
        <v>38.041386897454288</v>
      </c>
      <c r="U124" s="311">
        <f t="shared" ca="1" si="31"/>
        <v>0</v>
      </c>
      <c r="V124" s="306">
        <f t="shared" ca="1" si="32"/>
        <v>1.2019655670457778</v>
      </c>
      <c r="W124" s="304">
        <f t="shared" ca="1" si="33"/>
        <v>361.48953439709959</v>
      </c>
      <c r="Y124" s="314" t="str">
        <f t="shared" ca="1" si="51"/>
        <v/>
      </c>
      <c r="Z124" s="315" t="str">
        <f t="shared" ca="1" si="52"/>
        <v/>
      </c>
      <c r="AA124" s="316" t="str">
        <f t="shared" ca="1" si="53"/>
        <v/>
      </c>
      <c r="AC124" s="310" t="e">
        <f t="shared" ca="1" si="54"/>
        <v>#N/A</v>
      </c>
      <c r="AD124" s="323" t="e">
        <f t="shared" ca="1" si="55"/>
        <v>#N/A</v>
      </c>
      <c r="AE124" s="324">
        <f t="shared" ca="1" si="34"/>
        <v>189.82084679727021</v>
      </c>
      <c r="AG124" s="306">
        <f t="shared" ca="1" si="56"/>
        <v>207.85714034891475</v>
      </c>
      <c r="AH124" s="304">
        <f t="shared" ca="1" si="57"/>
        <v>217.49711961661853</v>
      </c>
    </row>
    <row r="125" spans="1:34" x14ac:dyDescent="0.2">
      <c r="A125" s="347">
        <f t="shared" ca="1" si="35"/>
        <v>0.01</v>
      </c>
      <c r="B125" s="304">
        <f t="shared" ca="1" si="36"/>
        <v>1.2100000000000009</v>
      </c>
      <c r="D125" s="306">
        <f t="shared" ca="1" si="37"/>
        <v>40.025484328365266</v>
      </c>
      <c r="E125" s="307">
        <f t="shared" ca="1" si="38"/>
        <v>202.30116912077949</v>
      </c>
      <c r="F125" s="304">
        <f t="shared" ca="1" si="39"/>
        <v>206.22270103786934</v>
      </c>
      <c r="G125" s="306">
        <f t="shared" ca="1" si="40"/>
        <v>58.376702579721872</v>
      </c>
      <c r="H125" s="307">
        <f t="shared" ca="1" si="41"/>
        <v>309.26356898112209</v>
      </c>
      <c r="I125" s="304">
        <f t="shared" ca="1" si="42"/>
        <v>314.72495055686733</v>
      </c>
      <c r="J125" s="306">
        <f t="shared" ca="1" si="43"/>
        <v>35.771563280358784</v>
      </c>
      <c r="K125" s="307">
        <f t="shared" ca="1" si="44"/>
        <v>192.90336742862539</v>
      </c>
      <c r="L125" s="304">
        <f t="shared" ca="1" si="29"/>
        <v>196.19203323484865</v>
      </c>
      <c r="M125" s="306">
        <f t="shared" ca="1" si="45"/>
        <v>1.3842311000864491</v>
      </c>
      <c r="N125" s="304">
        <f t="shared" ca="1" si="46"/>
        <v>79.310599905704578</v>
      </c>
      <c r="P125" s="310">
        <f t="shared" ca="1" si="47"/>
        <v>12</v>
      </c>
      <c r="Q125" s="304">
        <f t="shared" ca="1" si="48"/>
        <v>1197.2639999999997</v>
      </c>
      <c r="R125" s="306">
        <f t="shared" ca="1" si="49"/>
        <v>0.58837353957319194</v>
      </c>
      <c r="S125" s="307">
        <f t="shared" ca="1" si="50"/>
        <v>3.8719334814701485</v>
      </c>
      <c r="T125" s="304">
        <f t="shared" ca="1" si="30"/>
        <v>37.983667453222161</v>
      </c>
      <c r="U125" s="311">
        <f t="shared" ca="1" si="31"/>
        <v>0</v>
      </c>
      <c r="V125" s="306">
        <f t="shared" ca="1" si="32"/>
        <v>1.2015950818661143</v>
      </c>
      <c r="W125" s="304">
        <f t="shared" ca="1" si="33"/>
        <v>366.16072328627916</v>
      </c>
      <c r="Y125" s="314" t="str">
        <f t="shared" ca="1" si="51"/>
        <v/>
      </c>
      <c r="Z125" s="315" t="str">
        <f t="shared" ca="1" si="52"/>
        <v/>
      </c>
      <c r="AA125" s="316" t="str">
        <f t="shared" ca="1" si="53"/>
        <v/>
      </c>
      <c r="AC125" s="310" t="e">
        <f t="shared" ca="1" si="54"/>
        <v>#N/A</v>
      </c>
      <c r="AD125" s="323" t="e">
        <f t="shared" ca="1" si="55"/>
        <v>#N/A</v>
      </c>
      <c r="AE125" s="324">
        <f t="shared" ca="1" si="34"/>
        <v>192.90336742862539</v>
      </c>
      <c r="AG125" s="306">
        <f t="shared" ca="1" si="56"/>
        <v>206.21467814919217</v>
      </c>
      <c r="AH125" s="304">
        <f t="shared" ca="1" si="57"/>
        <v>215.85455163490099</v>
      </c>
    </row>
    <row r="126" spans="1:34" x14ac:dyDescent="0.2">
      <c r="A126" s="347">
        <f t="shared" ca="1" si="35"/>
        <v>0.01</v>
      </c>
      <c r="B126" s="304">
        <f t="shared" ca="1" si="36"/>
        <v>1.2200000000000009</v>
      </c>
      <c r="D126" s="306">
        <f t="shared" ca="1" si="37"/>
        <v>39.679952870696177</v>
      </c>
      <c r="E126" s="307">
        <f t="shared" ca="1" si="38"/>
        <v>200.40337793164346</v>
      </c>
      <c r="F126" s="304">
        <f t="shared" ca="1" si="39"/>
        <v>204.29393663599953</v>
      </c>
      <c r="G126" s="306">
        <f t="shared" ca="1" si="40"/>
        <v>58.773502108428836</v>
      </c>
      <c r="H126" s="307">
        <f t="shared" ca="1" si="41"/>
        <v>311.26760276043854</v>
      </c>
      <c r="I126" s="304">
        <f t="shared" ca="1" si="42"/>
        <v>316.76780940985725</v>
      </c>
      <c r="J126" s="306">
        <f t="shared" ca="1" si="43"/>
        <v>36.357314303799541</v>
      </c>
      <c r="K126" s="307">
        <f t="shared" ca="1" si="44"/>
        <v>196.00602328733319</v>
      </c>
      <c r="L126" s="304">
        <f t="shared" ca="1" si="29"/>
        <v>199.34948073245607</v>
      </c>
      <c r="M126" s="306">
        <f t="shared" ca="1" si="45"/>
        <v>1.38417365718706</v>
      </c>
      <c r="N126" s="304">
        <f t="shared" ca="1" si="46"/>
        <v>79.307308670006591</v>
      </c>
      <c r="P126" s="310">
        <f t="shared" ca="1" si="47"/>
        <v>12</v>
      </c>
      <c r="Q126" s="304">
        <f t="shared" ca="1" si="48"/>
        <v>1193.2119999999995</v>
      </c>
      <c r="R126" s="306">
        <f t="shared" ca="1" si="49"/>
        <v>0.58638225813288247</v>
      </c>
      <c r="S126" s="307">
        <f t="shared" ca="1" si="50"/>
        <v>3.8660696588888195</v>
      </c>
      <c r="T126" s="304">
        <f t="shared" ca="1" si="30"/>
        <v>37.926143353699324</v>
      </c>
      <c r="U126" s="311">
        <f t="shared" ca="1" si="31"/>
        <v>0</v>
      </c>
      <c r="V126" s="306">
        <f t="shared" ca="1" si="32"/>
        <v>1.2012222908578931</v>
      </c>
      <c r="W126" s="304">
        <f t="shared" ca="1" si="33"/>
        <v>370.81452084482839</v>
      </c>
      <c r="Y126" s="314" t="str">
        <f t="shared" ca="1" si="51"/>
        <v/>
      </c>
      <c r="Z126" s="315" t="str">
        <f t="shared" ca="1" si="52"/>
        <v/>
      </c>
      <c r="AA126" s="316" t="str">
        <f t="shared" ca="1" si="53"/>
        <v/>
      </c>
      <c r="AC126" s="310" t="e">
        <f t="shared" ca="1" si="54"/>
        <v>#N/A</v>
      </c>
      <c r="AD126" s="323" t="e">
        <f t="shared" ca="1" si="55"/>
        <v>#N/A</v>
      </c>
      <c r="AE126" s="324">
        <f t="shared" ca="1" si="34"/>
        <v>196.00602328733319</v>
      </c>
      <c r="AG126" s="306">
        <f t="shared" ca="1" si="56"/>
        <v>204.28583303726828</v>
      </c>
      <c r="AH126" s="304">
        <f t="shared" ca="1" si="57"/>
        <v>213.92560136938411</v>
      </c>
    </row>
    <row r="127" spans="1:34" x14ac:dyDescent="0.2">
      <c r="A127" s="347">
        <f t="shared" ca="1" si="35"/>
        <v>0.01</v>
      </c>
      <c r="B127" s="304">
        <f t="shared" ca="1" si="36"/>
        <v>1.2300000000000009</v>
      </c>
      <c r="D127" s="306">
        <f t="shared" ca="1" si="37"/>
        <v>39.333673869269113</v>
      </c>
      <c r="E127" s="307">
        <f t="shared" ca="1" si="38"/>
        <v>198.50323528179646</v>
      </c>
      <c r="F127" s="304">
        <f t="shared" ca="1" si="39"/>
        <v>202.36272462435929</v>
      </c>
      <c r="G127" s="306">
        <f t="shared" ca="1" si="40"/>
        <v>59.166838847121525</v>
      </c>
      <c r="H127" s="307">
        <f t="shared" ca="1" si="41"/>
        <v>313.25263511325647</v>
      </c>
      <c r="I127" s="304">
        <f t="shared" ca="1" si="42"/>
        <v>318.79135531654595</v>
      </c>
      <c r="J127" s="306">
        <f t="shared" ca="1" si="43"/>
        <v>36.947016008577293</v>
      </c>
      <c r="K127" s="307">
        <f t="shared" ca="1" si="44"/>
        <v>199.12862447670167</v>
      </c>
      <c r="L127" s="304">
        <f t="shared" ca="1" si="29"/>
        <v>202.52726008594828</v>
      </c>
      <c r="M127" s="306">
        <f t="shared" ca="1" si="45"/>
        <v>1.3841165615399091</v>
      </c>
      <c r="N127" s="304">
        <f t="shared" ca="1" si="46"/>
        <v>79.30403733039627</v>
      </c>
      <c r="P127" s="310">
        <f t="shared" ca="1" si="47"/>
        <v>12</v>
      </c>
      <c r="Q127" s="304">
        <f t="shared" ca="1" si="48"/>
        <v>1189.1599999999996</v>
      </c>
      <c r="R127" s="306">
        <f t="shared" ca="1" si="49"/>
        <v>0.58439097669257312</v>
      </c>
      <c r="S127" s="307">
        <f t="shared" ca="1" si="50"/>
        <v>3.8602257491218936</v>
      </c>
      <c r="T127" s="304">
        <f t="shared" ca="1" si="30"/>
        <v>37.868814598885777</v>
      </c>
      <c r="U127" s="311">
        <f t="shared" ca="1" si="31"/>
        <v>0</v>
      </c>
      <c r="V127" s="306">
        <f t="shared" ca="1" si="32"/>
        <v>1.2008472190044506</v>
      </c>
      <c r="W127" s="304">
        <f t="shared" ca="1" si="33"/>
        <v>375.44998909710574</v>
      </c>
      <c r="Y127" s="314" t="str">
        <f t="shared" ca="1" si="51"/>
        <v/>
      </c>
      <c r="Z127" s="315" t="str">
        <f t="shared" ca="1" si="52"/>
        <v/>
      </c>
      <c r="AA127" s="316" t="str">
        <f t="shared" ca="1" si="53"/>
        <v/>
      </c>
      <c r="AC127" s="310" t="e">
        <f t="shared" ca="1" si="54"/>
        <v>#N/A</v>
      </c>
      <c r="AD127" s="323" t="e">
        <f t="shared" ca="1" si="55"/>
        <v>#N/A</v>
      </c>
      <c r="AE127" s="324">
        <f t="shared" ca="1" si="34"/>
        <v>199.12862447670167</v>
      </c>
      <c r="AG127" s="306">
        <f t="shared" ca="1" si="56"/>
        <v>202.3545387072692</v>
      </c>
      <c r="AH127" s="304">
        <f t="shared" ca="1" si="57"/>
        <v>211.99420250002856</v>
      </c>
    </row>
    <row r="128" spans="1:34" x14ac:dyDescent="0.2">
      <c r="A128" s="347">
        <f t="shared" ca="1" si="35"/>
        <v>0.01</v>
      </c>
      <c r="B128" s="304">
        <f t="shared" ca="1" si="36"/>
        <v>1.2400000000000009</v>
      </c>
      <c r="D128" s="306">
        <f t="shared" ca="1" si="37"/>
        <v>38.986699222777133</v>
      </c>
      <c r="E128" s="307">
        <f t="shared" ca="1" si="38"/>
        <v>196.60099818529579</v>
      </c>
      <c r="F128" s="304">
        <f t="shared" ca="1" si="39"/>
        <v>200.42932720473311</v>
      </c>
      <c r="G128" s="306">
        <f t="shared" ca="1" si="40"/>
        <v>59.556705839349299</v>
      </c>
      <c r="H128" s="307">
        <f t="shared" ca="1" si="41"/>
        <v>315.21864509510942</v>
      </c>
      <c r="I128" s="304">
        <f t="shared" ca="1" si="42"/>
        <v>320.79556640644421</v>
      </c>
      <c r="J128" s="306">
        <f t="shared" ca="1" si="43"/>
        <v>37.540633732009645</v>
      </c>
      <c r="K128" s="307">
        <f t="shared" ca="1" si="44"/>
        <v>202.27098087774351</v>
      </c>
      <c r="L128" s="304">
        <f t="shared" ca="1" si="29"/>
        <v>205.72517805617616</v>
      </c>
      <c r="M128" s="306">
        <f t="shared" ca="1" si="45"/>
        <v>1.3840598054483566</v>
      </c>
      <c r="N128" s="304">
        <f t="shared" ca="1" si="46"/>
        <v>79.30078544588865</v>
      </c>
      <c r="P128" s="310">
        <f t="shared" ca="1" si="47"/>
        <v>12</v>
      </c>
      <c r="Q128" s="304">
        <f t="shared" ca="1" si="48"/>
        <v>1185.1079999999995</v>
      </c>
      <c r="R128" s="306">
        <f t="shared" ca="1" si="49"/>
        <v>0.58239969525226365</v>
      </c>
      <c r="S128" s="307">
        <f t="shared" ca="1" si="50"/>
        <v>3.854401752169371</v>
      </c>
      <c r="T128" s="304">
        <f t="shared" ca="1" si="30"/>
        <v>37.811681188781535</v>
      </c>
      <c r="U128" s="311">
        <f t="shared" ca="1" si="31"/>
        <v>0</v>
      </c>
      <c r="V128" s="306">
        <f t="shared" ca="1" si="32"/>
        <v>1.2004698912998673</v>
      </c>
      <c r="W128" s="304">
        <f t="shared" ca="1" si="33"/>
        <v>380.06620479948907</v>
      </c>
      <c r="Y128" s="314" t="str">
        <f t="shared" ca="1" si="51"/>
        <v/>
      </c>
      <c r="Z128" s="315" t="str">
        <f t="shared" ca="1" si="52"/>
        <v/>
      </c>
      <c r="AA128" s="316" t="str">
        <f t="shared" ca="1" si="53"/>
        <v/>
      </c>
      <c r="AC128" s="310" t="e">
        <f t="shared" ca="1" si="54"/>
        <v>#N/A</v>
      </c>
      <c r="AD128" s="323" t="e">
        <f t="shared" ca="1" si="55"/>
        <v>#N/A</v>
      </c>
      <c r="AE128" s="324">
        <f t="shared" ca="1" si="34"/>
        <v>202.27098087774351</v>
      </c>
      <c r="AG128" s="306">
        <f t="shared" ca="1" si="56"/>
        <v>200.42105732162415</v>
      </c>
      <c r="AH128" s="304">
        <f t="shared" ca="1" si="57"/>
        <v>210.0606171754655</v>
      </c>
    </row>
    <row r="129" spans="1:34" x14ac:dyDescent="0.2">
      <c r="A129" s="347">
        <f t="shared" ca="1" si="35"/>
        <v>0.01</v>
      </c>
      <c r="B129" s="304">
        <f t="shared" ca="1" si="36"/>
        <v>1.2500000000000009</v>
      </c>
      <c r="D129" s="306">
        <f t="shared" ca="1" si="37"/>
        <v>38.639080388126708</v>
      </c>
      <c r="E129" s="307">
        <f t="shared" ca="1" si="38"/>
        <v>194.69692152988603</v>
      </c>
      <c r="F129" s="304">
        <f t="shared" ca="1" si="39"/>
        <v>198.49400440933906</v>
      </c>
      <c r="G129" s="306">
        <f t="shared" ca="1" si="40"/>
        <v>59.943096643230568</v>
      </c>
      <c r="H129" s="307">
        <f t="shared" ca="1" si="41"/>
        <v>317.16561431040827</v>
      </c>
      <c r="I129" s="304">
        <f t="shared" ca="1" si="42"/>
        <v>322.78042340897679</v>
      </c>
      <c r="J129" s="306">
        <f t="shared" ca="1" si="43"/>
        <v>38.138132744422542</v>
      </c>
      <c r="K129" s="307">
        <f t="shared" ca="1" si="44"/>
        <v>205.4329021747711</v>
      </c>
      <c r="L129" s="304">
        <f t="shared" ca="1" si="29"/>
        <v>208.94304119826595</v>
      </c>
      <c r="M129" s="306">
        <f t="shared" ca="1" si="45"/>
        <v>1.3840033814144819</v>
      </c>
      <c r="N129" s="304">
        <f t="shared" ca="1" si="46"/>
        <v>79.297552586884535</v>
      </c>
      <c r="P129" s="310">
        <f t="shared" ca="1" si="47"/>
        <v>12</v>
      </c>
      <c r="Q129" s="304">
        <f t="shared" ca="1" si="48"/>
        <v>1181.0559999999996</v>
      </c>
      <c r="R129" s="306">
        <f t="shared" ca="1" si="49"/>
        <v>0.5804084138119544</v>
      </c>
      <c r="S129" s="307">
        <f t="shared" ca="1" si="50"/>
        <v>3.8485976680312515</v>
      </c>
      <c r="T129" s="304">
        <f t="shared" ca="1" si="30"/>
        <v>37.754743123386582</v>
      </c>
      <c r="U129" s="311">
        <f t="shared" ca="1" si="31"/>
        <v>0</v>
      </c>
      <c r="V129" s="306">
        <f t="shared" ca="1" si="32"/>
        <v>1.2000903327454064</v>
      </c>
      <c r="W129" s="304">
        <f t="shared" ca="1" si="33"/>
        <v>384.66225960865177</v>
      </c>
      <c r="Y129" s="314" t="str">
        <f t="shared" ca="1" si="51"/>
        <v/>
      </c>
      <c r="Z129" s="315" t="str">
        <f t="shared" ca="1" si="52"/>
        <v/>
      </c>
      <c r="AA129" s="316" t="str">
        <f t="shared" ca="1" si="53"/>
        <v/>
      </c>
      <c r="AC129" s="310" t="e">
        <f t="shared" ca="1" si="54"/>
        <v>#N/A</v>
      </c>
      <c r="AD129" s="323" t="e">
        <f t="shared" ca="1" si="55"/>
        <v>#N/A</v>
      </c>
      <c r="AE129" s="324">
        <f t="shared" ca="1" si="34"/>
        <v>205.4329021747711</v>
      </c>
      <c r="AG129" s="306">
        <f t="shared" ca="1" si="56"/>
        <v>198.48564887191992</v>
      </c>
      <c r="AH129" s="304">
        <f t="shared" ca="1" si="57"/>
        <v>208.12510537383778</v>
      </c>
    </row>
    <row r="130" spans="1:34" x14ac:dyDescent="0.2">
      <c r="A130" s="347">
        <f t="shared" ca="1" si="35"/>
        <v>0.01</v>
      </c>
      <c r="B130" s="304">
        <f t="shared" ca="1" si="36"/>
        <v>1.2600000000000009</v>
      </c>
      <c r="D130" s="306">
        <f t="shared" ca="1" si="37"/>
        <v>38.290868368548054</v>
      </c>
      <c r="E130" s="307">
        <f t="shared" ca="1" si="38"/>
        <v>192.79125800426124</v>
      </c>
      <c r="F130" s="304">
        <f t="shared" ca="1" si="39"/>
        <v>196.55701402718523</v>
      </c>
      <c r="G130" s="306">
        <f t="shared" ca="1" si="40"/>
        <v>60.326005326916047</v>
      </c>
      <c r="H130" s="307">
        <f t="shared" ca="1" si="41"/>
        <v>319.0935268904509</v>
      </c>
      <c r="I130" s="304">
        <f t="shared" ca="1" si="42"/>
        <v>324.74590963103759</v>
      </c>
      <c r="J130" s="306">
        <f t="shared" ca="1" si="43"/>
        <v>38.739478254273273</v>
      </c>
      <c r="K130" s="307">
        <f t="shared" ca="1" si="44"/>
        <v>208.61419788077541</v>
      </c>
      <c r="L130" s="304">
        <f t="shared" ca="1" si="29"/>
        <v>212.18065588750693</v>
      </c>
      <c r="M130" s="306">
        <f t="shared" ca="1" si="45"/>
        <v>1.3839472821321035</v>
      </c>
      <c r="N130" s="304">
        <f t="shared" ca="1" si="46"/>
        <v>79.294338334770543</v>
      </c>
      <c r="P130" s="310">
        <f t="shared" ca="1" si="47"/>
        <v>12</v>
      </c>
      <c r="Q130" s="304">
        <f t="shared" ca="1" si="48"/>
        <v>1177.0039999999997</v>
      </c>
      <c r="R130" s="306">
        <f t="shared" ca="1" si="49"/>
        <v>0.57841713237164505</v>
      </c>
      <c r="S130" s="307">
        <f t="shared" ca="1" si="50"/>
        <v>3.8428134967075351</v>
      </c>
      <c r="T130" s="304">
        <f t="shared" ca="1" si="30"/>
        <v>37.69800040270092</v>
      </c>
      <c r="U130" s="311">
        <f t="shared" ca="1" si="31"/>
        <v>0</v>
      </c>
      <c r="V130" s="306">
        <f t="shared" ca="1" si="32"/>
        <v>1.1997085683459929</v>
      </c>
      <c r="W130" s="304">
        <f t="shared" ca="1" si="33"/>
        <v>389.23726023944965</v>
      </c>
      <c r="Y130" s="314" t="str">
        <f t="shared" ca="1" si="51"/>
        <v/>
      </c>
      <c r="Z130" s="315" t="str">
        <f t="shared" ca="1" si="52"/>
        <v/>
      </c>
      <c r="AA130" s="316" t="str">
        <f t="shared" ca="1" si="53"/>
        <v/>
      </c>
      <c r="AC130" s="310" t="e">
        <f t="shared" ca="1" si="54"/>
        <v>#N/A</v>
      </c>
      <c r="AD130" s="323" t="e">
        <f t="shared" ca="1" si="55"/>
        <v>#N/A</v>
      </c>
      <c r="AE130" s="324">
        <f t="shared" ca="1" si="34"/>
        <v>208.61419788077541</v>
      </c>
      <c r="AG130" s="306">
        <f t="shared" ca="1" si="56"/>
        <v>196.54857110520371</v>
      </c>
      <c r="AH130" s="304">
        <f t="shared" ca="1" si="57"/>
        <v>206.18792482909058</v>
      </c>
    </row>
    <row r="131" spans="1:34" x14ac:dyDescent="0.2">
      <c r="A131" s="347">
        <f t="shared" ca="1" si="35"/>
        <v>0.01</v>
      </c>
      <c r="B131" s="304">
        <f t="shared" ca="1" si="36"/>
        <v>1.2700000000000009</v>
      </c>
      <c r="D131" s="306">
        <f t="shared" ca="1" si="37"/>
        <v>37.942113702000242</v>
      </c>
      <c r="E131" s="307">
        <f t="shared" ca="1" si="38"/>
        <v>190.88425802752212</v>
      </c>
      <c r="F131" s="304">
        <f t="shared" ca="1" si="39"/>
        <v>194.61861153264135</v>
      </c>
      <c r="G131" s="306">
        <f t="shared" ca="1" si="40"/>
        <v>60.70542646393605</v>
      </c>
      <c r="H131" s="307">
        <f t="shared" ca="1" si="41"/>
        <v>321.00236947072614</v>
      </c>
      <c r="I131" s="304">
        <f t="shared" ca="1" si="42"/>
        <v>326.69201093382878</v>
      </c>
      <c r="J131" s="306">
        <f t="shared" ca="1" si="43"/>
        <v>39.344635413227536</v>
      </c>
      <c r="K131" s="307">
        <f t="shared" ca="1" si="44"/>
        <v>211.81467736258128</v>
      </c>
      <c r="L131" s="304">
        <f t="shared" ca="1" si="29"/>
        <v>215.43782834501047</v>
      </c>
      <c r="M131" s="306">
        <f t="shared" ca="1" si="45"/>
        <v>1.3838915004801033</v>
      </c>
      <c r="N131" s="304">
        <f t="shared" ca="1" si="46"/>
        <v>79.291142281536665</v>
      </c>
      <c r="P131" s="310">
        <f t="shared" ca="1" si="47"/>
        <v>12</v>
      </c>
      <c r="Q131" s="304">
        <f t="shared" ca="1" si="48"/>
        <v>1172.9519999999995</v>
      </c>
      <c r="R131" s="306">
        <f t="shared" ca="1" si="49"/>
        <v>0.57642585093133558</v>
      </c>
      <c r="S131" s="307">
        <f t="shared" ca="1" si="50"/>
        <v>3.837049238198222</v>
      </c>
      <c r="T131" s="304">
        <f t="shared" ca="1" si="30"/>
        <v>37.641453026724562</v>
      </c>
      <c r="U131" s="311">
        <f t="shared" ca="1" si="31"/>
        <v>0</v>
      </c>
      <c r="V131" s="306">
        <f t="shared" ca="1" si="32"/>
        <v>1.1993246231067245</v>
      </c>
      <c r="W131" s="304">
        <f t="shared" ca="1" si="33"/>
        <v>393.79032861246844</v>
      </c>
      <c r="Y131" s="314" t="str">
        <f t="shared" ca="1" si="51"/>
        <v/>
      </c>
      <c r="Z131" s="315" t="str">
        <f t="shared" ca="1" si="52"/>
        <v/>
      </c>
      <c r="AA131" s="316" t="str">
        <f t="shared" ca="1" si="53"/>
        <v/>
      </c>
      <c r="AC131" s="310" t="e">
        <f t="shared" ca="1" si="54"/>
        <v>#N/A</v>
      </c>
      <c r="AD131" s="323" t="e">
        <f t="shared" ca="1" si="55"/>
        <v>#N/A</v>
      </c>
      <c r="AE131" s="324">
        <f t="shared" ca="1" si="34"/>
        <v>211.81467736258128</v>
      </c>
      <c r="AG131" s="306">
        <f t="shared" ca="1" si="56"/>
        <v>194.61007945249881</v>
      </c>
      <c r="AH131" s="304">
        <f t="shared" ca="1" si="57"/>
        <v>204.24933095947497</v>
      </c>
    </row>
    <row r="132" spans="1:34" x14ac:dyDescent="0.2">
      <c r="A132" s="347">
        <f t="shared" ca="1" si="35"/>
        <v>0.01</v>
      </c>
      <c r="B132" s="304">
        <f t="shared" ca="1" si="36"/>
        <v>1.2800000000000009</v>
      </c>
      <c r="D132" s="306">
        <f t="shared" ca="1" si="37"/>
        <v>37.592866449879843</v>
      </c>
      <c r="E132" s="307">
        <f t="shared" ca="1" si="38"/>
        <v>188.97616968084409</v>
      </c>
      <c r="F132" s="304">
        <f t="shared" ca="1" si="39"/>
        <v>192.67905001624251</v>
      </c>
      <c r="G132" s="306">
        <f t="shared" ca="1" si="40"/>
        <v>61.081355128434851</v>
      </c>
      <c r="H132" s="307">
        <f t="shared" ca="1" si="41"/>
        <v>322.89213116753456</v>
      </c>
      <c r="I132" s="304">
        <f t="shared" ca="1" si="42"/>
        <v>328.61871570900877</v>
      </c>
      <c r="J132" s="306">
        <f t="shared" ca="1" si="43"/>
        <v>39.953569321189391</v>
      </c>
      <c r="K132" s="307">
        <f t="shared" ca="1" si="44"/>
        <v>215.03414986577258</v>
      </c>
      <c r="L132" s="304">
        <f t="shared" ref="L132:L195" ca="1" si="58">SQRT(pos_x^2+pos_z^2)</f>
        <v>218.7143646631346</v>
      </c>
      <c r="M132" s="306">
        <f t="shared" ca="1" si="45"/>
        <v>1.3838360295160377</v>
      </c>
      <c r="N132" s="304">
        <f t="shared" ca="1" si="46"/>
        <v>79.287964029410176</v>
      </c>
      <c r="P132" s="310">
        <f t="shared" ca="1" si="47"/>
        <v>12</v>
      </c>
      <c r="Q132" s="304">
        <f t="shared" ca="1" si="48"/>
        <v>1168.8999999999996</v>
      </c>
      <c r="R132" s="306">
        <f t="shared" ca="1" si="49"/>
        <v>0.57443456949102623</v>
      </c>
      <c r="S132" s="307">
        <f t="shared" ca="1" si="50"/>
        <v>3.8313048925033115</v>
      </c>
      <c r="T132" s="304">
        <f t="shared" ref="T132:T195" ca="1" si="59">m*g</f>
        <v>37.585100995457488</v>
      </c>
      <c r="U132" s="311">
        <f t="shared" ref="U132:U195" ca="1" si="60">IF(pos_xz&lt;L_rampe,Poids*COS(Beta),0)</f>
        <v>0</v>
      </c>
      <c r="V132" s="306">
        <f t="shared" ref="V132:V195" ca="1" si="61">Rho_moyen*(20000-Alt_rampe-pos_z)/(20000+Alt_rampe+pos_z)</f>
        <v>1.1989385220294253</v>
      </c>
      <c r="W132" s="304">
        <f t="shared" ref="W132:W195" ca="1" si="62">1/2*Rho*Sref*Cx*vit_xz^2</f>
        <v>398.32060199130643</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215.03414986577258</v>
      </c>
      <c r="AG132" s="306">
        <f t="shared" ca="1" si="56"/>
        <v>192.67042695954979</v>
      </c>
      <c r="AH132" s="304">
        <f t="shared" ca="1" si="57"/>
        <v>202.30957679828171</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37.243176186041595</v>
      </c>
      <c r="E133" s="307">
        <f t="shared" ref="E133:E196" ca="1" si="67">IF(AND(L132&lt;L_rampe,Poussee&lt;Poids*SIN(M132)),0,(-W132+Poussee)/m*SIN(M132)+U132/m*COS(M132)-Poids/m)</f>
        <v>187.06723864136688</v>
      </c>
      <c r="F133" s="304">
        <f t="shared" ref="F133:F196" ca="1" si="68">SQRT(acc_x^2+acc_z^2)</f>
        <v>190.73858011773771</v>
      </c>
      <c r="G133" s="306">
        <f t="shared" ref="G133:G196" ca="1" si="69">G132+acc_x*pas</f>
        <v>61.45378689029527</v>
      </c>
      <c r="H133" s="307">
        <f t="shared" ref="H133:H196" ca="1" si="70">H132+acc_z*pas</f>
        <v>324.76280355394823</v>
      </c>
      <c r="I133" s="304">
        <f t="shared" ref="I133:I196" ca="1" si="71">SQRT(vit_x^2+vit_z^2)</f>
        <v>330.52601485416881</v>
      </c>
      <c r="J133" s="306">
        <f t="shared" ref="J133:J196" ca="1" si="72">J132+0.5*(vit_x+G132)*pas*(K132&gt;=0)</f>
        <v>40.566245031283039</v>
      </c>
      <c r="K133" s="307">
        <f t="shared" ref="K133:K196" ca="1" si="73">K132+0.5*(vit_z+H132)*pas</f>
        <v>218.27242453937998</v>
      </c>
      <c r="L133" s="304">
        <f t="shared" ca="1" si="58"/>
        <v>222.01007083066622</v>
      </c>
      <c r="M133" s="306">
        <f t="shared" ref="M133:M196" ca="1" si="74">IF(AND(L132&gt;L_rampe,G133&gt;0),ATAN2(G133,H133),$M$4)</f>
        <v>1.3837808624700196</v>
      </c>
      <c r="N133" s="304">
        <f t="shared" ref="N133:N196" ca="1" si="75">DEGREES(Beta)</f>
        <v>79.284803190505144</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3.8255804596228042</v>
      </c>
      <c r="T133" s="304">
        <f t="shared" ca="1" si="59"/>
        <v>37.52894430889971</v>
      </c>
      <c r="U133" s="311">
        <f t="shared" ca="1" si="60"/>
        <v>0</v>
      </c>
      <c r="V133" s="306">
        <f t="shared" ca="1" si="61"/>
        <v>1.1985502901092371</v>
      </c>
      <c r="W133" s="304">
        <f t="shared" ca="1" si="62"/>
        <v>402.82723310965838</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218.27242453937998</v>
      </c>
      <c r="AG133" s="306">
        <f t="shared" ref="AG133:AG196" ca="1" si="85">IF(AND(L132&lt;L_rampe,Poussee&lt;Poids*SIN(M132)),0,(-W132+Poussee)/m-Poids*SIN(M132)/m)</f>
        <v>190.7298642198088</v>
      </c>
      <c r="AH133" s="304">
        <f t="shared" ref="AH133:AH196" ca="1" si="86">IF(AND(L132&lt;L_rampe,Poussee&lt;Poids*SIN(M132)), g*SIN(M132), (-W132+Poussee)/m)</f>
        <v>200.36891292681671</v>
      </c>
    </row>
    <row r="134" spans="1:34" x14ac:dyDescent="0.2">
      <c r="A134" s="347">
        <f t="shared" ca="1" si="64"/>
        <v>0.01</v>
      </c>
      <c r="B134" s="304">
        <f t="shared" ca="1" si="65"/>
        <v>1.3000000000000009</v>
      </c>
      <c r="D134" s="306">
        <f t="shared" ca="1" si="66"/>
        <v>36.893091986139694</v>
      </c>
      <c r="E134" s="307">
        <f t="shared" ca="1" si="67"/>
        <v>185.15770811831837</v>
      </c>
      <c r="F134" s="304">
        <f t="shared" ca="1" si="68"/>
        <v>188.79744996139686</v>
      </c>
      <c r="G134" s="306">
        <f t="shared" ca="1" si="69"/>
        <v>61.822717810156668</v>
      </c>
      <c r="H134" s="307">
        <f t="shared" ca="1" si="70"/>
        <v>326.6143806351314</v>
      </c>
      <c r="I134" s="304">
        <f t="shared" ca="1" si="71"/>
        <v>332.41390174766269</v>
      </c>
      <c r="J134" s="306">
        <f t="shared" ca="1" si="72"/>
        <v>41.182627554785299</v>
      </c>
      <c r="K134" s="307">
        <f t="shared" ca="1" si="73"/>
        <v>221.52931046032538</v>
      </c>
      <c r="L134" s="304">
        <f t="shared" ca="1" si="58"/>
        <v>225.32475275775494</v>
      </c>
      <c r="M134" s="306">
        <f t="shared" ca="1" si="74"/>
        <v>1.3837259927388612</v>
      </c>
      <c r="N134" s="304">
        <f t="shared" ca="1" si="75"/>
        <v>79.281659386486737</v>
      </c>
      <c r="P134" s="310">
        <f t="shared" ca="1" si="76"/>
        <v>12</v>
      </c>
      <c r="Q134" s="304">
        <f t="shared" ca="1" si="77"/>
        <v>1160.7959999999996</v>
      </c>
      <c r="R134" s="306">
        <f t="shared" ca="1" si="78"/>
        <v>0.5704520066104074</v>
      </c>
      <c r="S134" s="307">
        <f t="shared" ca="1" si="79"/>
        <v>3.8198759395567001</v>
      </c>
      <c r="T134" s="304">
        <f t="shared" ca="1" si="59"/>
        <v>37.47298296705123</v>
      </c>
      <c r="U134" s="311">
        <f t="shared" ca="1" si="60"/>
        <v>0</v>
      </c>
      <c r="V134" s="306">
        <f t="shared" ca="1" si="61"/>
        <v>1.1981599523312492</v>
      </c>
      <c r="W134" s="304">
        <f t="shared" ca="1" si="62"/>
        <v>407.30939028828647</v>
      </c>
      <c r="Y134" s="314" t="str">
        <f t="shared" ca="1" si="80"/>
        <v/>
      </c>
      <c r="Z134" s="315" t="str">
        <f t="shared" ca="1" si="81"/>
        <v/>
      </c>
      <c r="AA134" s="316" t="str">
        <f t="shared" ca="1" si="82"/>
        <v/>
      </c>
      <c r="AC134" s="310" t="e">
        <f t="shared" ca="1" si="83"/>
        <v>#N/A</v>
      </c>
      <c r="AD134" s="323" t="e">
        <f t="shared" ca="1" si="84"/>
        <v>#N/A</v>
      </c>
      <c r="AE134" s="324">
        <f t="shared" ca="1" si="63"/>
        <v>221.52931046032538</v>
      </c>
      <c r="AG134" s="306">
        <f t="shared" ca="1" si="85"/>
        <v>188.78863930967819</v>
      </c>
      <c r="AH134" s="304">
        <f t="shared" ca="1" si="86"/>
        <v>198.42758740963302</v>
      </c>
    </row>
    <row r="135" spans="1:34" x14ac:dyDescent="0.2">
      <c r="A135" s="347">
        <f t="shared" ca="1" si="64"/>
        <v>0.01</v>
      </c>
      <c r="B135" s="304">
        <f t="shared" ca="1" si="65"/>
        <v>1.3100000000000009</v>
      </c>
      <c r="D135" s="306">
        <f t="shared" ca="1" si="66"/>
        <v>36.528776719737074</v>
      </c>
      <c r="E135" s="307">
        <f t="shared" ca="1" si="67"/>
        <v>183.17445953658557</v>
      </c>
      <c r="F135" s="304">
        <f t="shared" ca="1" si="68"/>
        <v>186.78124679731803</v>
      </c>
      <c r="G135" s="306">
        <f t="shared" ca="1" si="69"/>
        <v>62.188005577354041</v>
      </c>
      <c r="H135" s="307">
        <f t="shared" ca="1" si="70"/>
        <v>328.44612523049727</v>
      </c>
      <c r="I135" s="304">
        <f t="shared" ca="1" si="71"/>
        <v>334.28162560424482</v>
      </c>
      <c r="J135" s="306">
        <f t="shared" ca="1" si="72"/>
        <v>41.802681171722853</v>
      </c>
      <c r="K135" s="307">
        <f t="shared" ca="1" si="73"/>
        <v>224.80461298965352</v>
      </c>
      <c r="L135" s="304">
        <f t="shared" ca="1" si="58"/>
        <v>228.65821256751877</v>
      </c>
      <c r="M135" s="306">
        <f t="shared" ca="1" si="74"/>
        <v>1.3836714137585582</v>
      </c>
      <c r="N135" s="304">
        <f t="shared" ca="1" si="75"/>
        <v>79.278532241265253</v>
      </c>
      <c r="P135" s="310">
        <f t="shared" ca="1" si="76"/>
        <v>13</v>
      </c>
      <c r="Q135" s="304">
        <f t="shared" ca="1" si="77"/>
        <v>1156.4594999999995</v>
      </c>
      <c r="R135" s="306">
        <f t="shared" ca="1" si="78"/>
        <v>0.56832091283797359</v>
      </c>
      <c r="S135" s="307">
        <f t="shared" ca="1" si="79"/>
        <v>3.8141927304283203</v>
      </c>
      <c r="T135" s="304">
        <f t="shared" ca="1" si="59"/>
        <v>37.417230685501821</v>
      </c>
      <c r="U135" s="311">
        <f t="shared" ca="1" si="60"/>
        <v>0</v>
      </c>
      <c r="V135" s="306">
        <f t="shared" ca="1" si="61"/>
        <v>1.1977675341065639</v>
      </c>
      <c r="W135" s="304">
        <f t="shared" ca="1" si="62"/>
        <v>411.76441833794081</v>
      </c>
      <c r="Y135" s="314" t="str">
        <f t="shared" ca="1" si="80"/>
        <v/>
      </c>
      <c r="Z135" s="315" t="str">
        <f t="shared" ca="1" si="81"/>
        <v/>
      </c>
      <c r="AA135" s="316" t="str">
        <f t="shared" ca="1" si="82"/>
        <v/>
      </c>
      <c r="AC135" s="310" t="e">
        <f t="shared" ca="1" si="83"/>
        <v>#N/A</v>
      </c>
      <c r="AD135" s="323" t="e">
        <f t="shared" ca="1" si="84"/>
        <v>#N/A</v>
      </c>
      <c r="AE135" s="324">
        <f t="shared" ca="1" si="63"/>
        <v>224.80461298965352</v>
      </c>
      <c r="AG135" s="306">
        <f t="shared" ca="1" si="85"/>
        <v>186.77233586921699</v>
      </c>
      <c r="AH135" s="304">
        <f t="shared" ca="1" si="86"/>
        <v>196.41118387522752</v>
      </c>
    </row>
    <row r="136" spans="1:34" x14ac:dyDescent="0.2">
      <c r="A136" s="347">
        <f t="shared" ca="1" si="64"/>
        <v>0.01</v>
      </c>
      <c r="B136" s="304">
        <f t="shared" ca="1" si="65"/>
        <v>1.320000000000001</v>
      </c>
      <c r="D136" s="306">
        <f t="shared" ca="1" si="66"/>
        <v>36.150281466712642</v>
      </c>
      <c r="E136" s="307">
        <f t="shared" ca="1" si="67"/>
        <v>181.11781258219622</v>
      </c>
      <c r="F136" s="304">
        <f t="shared" ca="1" si="68"/>
        <v>184.69029450591634</v>
      </c>
      <c r="G136" s="306">
        <f t="shared" ca="1" si="69"/>
        <v>62.549508392021167</v>
      </c>
      <c r="H136" s="307">
        <f t="shared" ca="1" si="70"/>
        <v>330.25730335631926</v>
      </c>
      <c r="I136" s="304">
        <f t="shared" ca="1" si="71"/>
        <v>336.1284388745936</v>
      </c>
      <c r="J136" s="306">
        <f t="shared" ca="1" si="72"/>
        <v>42.426368741569732</v>
      </c>
      <c r="K136" s="307">
        <f t="shared" ca="1" si="73"/>
        <v>228.09813013258761</v>
      </c>
      <c r="L136" s="304">
        <f t="shared" ca="1" si="58"/>
        <v>232.01024489142395</v>
      </c>
      <c r="M136" s="306">
        <f t="shared" ca="1" si="74"/>
        <v>1.3836171190042126</v>
      </c>
      <c r="N136" s="304">
        <f t="shared" ca="1" si="75"/>
        <v>79.275421380991546</v>
      </c>
      <c r="P136" s="310">
        <f t="shared" ca="1" si="76"/>
        <v>13</v>
      </c>
      <c r="Q136" s="304">
        <f t="shared" ca="1" si="77"/>
        <v>1151.8384999999994</v>
      </c>
      <c r="R136" s="306">
        <f t="shared" ca="1" si="78"/>
        <v>0.56605000673341543</v>
      </c>
      <c r="S136" s="307">
        <f t="shared" ca="1" si="79"/>
        <v>3.8085322303609863</v>
      </c>
      <c r="T136" s="304">
        <f t="shared" ca="1" si="59"/>
        <v>37.361701179841276</v>
      </c>
      <c r="U136" s="311">
        <f t="shared" ca="1" si="60"/>
        <v>0</v>
      </c>
      <c r="V136" s="306">
        <f t="shared" ca="1" si="61"/>
        <v>1.1973730617070535</v>
      </c>
      <c r="W136" s="304">
        <f t="shared" ca="1" si="62"/>
        <v>416.18964193560089</v>
      </c>
      <c r="Y136" s="314" t="str">
        <f t="shared" ca="1" si="80"/>
        <v/>
      </c>
      <c r="Z136" s="315" t="str">
        <f t="shared" ca="1" si="81"/>
        <v/>
      </c>
      <c r="AA136" s="316" t="str">
        <f t="shared" ca="1" si="82"/>
        <v/>
      </c>
      <c r="AC136" s="310" t="e">
        <f t="shared" ca="1" si="83"/>
        <v>#N/A</v>
      </c>
      <c r="AD136" s="323" t="e">
        <f t="shared" ca="1" si="84"/>
        <v>#N/A</v>
      </c>
      <c r="AE136" s="324">
        <f t="shared" ca="1" si="63"/>
        <v>228.09813013258761</v>
      </c>
      <c r="AG136" s="306">
        <f t="shared" ca="1" si="85"/>
        <v>184.6812774908818</v>
      </c>
      <c r="AH136" s="304">
        <f t="shared" ca="1" si="86"/>
        <v>194.32002590454951</v>
      </c>
    </row>
    <row r="137" spans="1:34" x14ac:dyDescent="0.2">
      <c r="A137" s="347">
        <f t="shared" ca="1" si="64"/>
        <v>0.01</v>
      </c>
      <c r="B137" s="304">
        <f t="shared" ca="1" si="65"/>
        <v>1.330000000000001</v>
      </c>
      <c r="D137" s="306">
        <f t="shared" ca="1" si="66"/>
        <v>35.771594515059618</v>
      </c>
      <c r="E137" s="307">
        <f t="shared" ca="1" si="67"/>
        <v>179.0616737349491</v>
      </c>
      <c r="F137" s="304">
        <f t="shared" ca="1" si="68"/>
        <v>182.59980825540646</v>
      </c>
      <c r="G137" s="306">
        <f t="shared" ca="1" si="69"/>
        <v>62.907224337171762</v>
      </c>
      <c r="H137" s="307">
        <f t="shared" ca="1" si="70"/>
        <v>332.04792009366872</v>
      </c>
      <c r="I137" s="304">
        <f t="shared" ca="1" si="71"/>
        <v>337.95434619536803</v>
      </c>
      <c r="J137" s="306">
        <f t="shared" ca="1" si="72"/>
        <v>43.053652405215693</v>
      </c>
      <c r="K137" s="307">
        <f t="shared" ca="1" si="73"/>
        <v>231.40965624983755</v>
      </c>
      <c r="L137" s="304">
        <f t="shared" ca="1" si="58"/>
        <v>235.38064064637328</v>
      </c>
      <c r="M137" s="306">
        <f t="shared" ca="1" si="74"/>
        <v>1.3835631021095329</v>
      </c>
      <c r="N137" s="304">
        <f t="shared" ca="1" si="75"/>
        <v>79.272326440903996</v>
      </c>
      <c r="P137" s="310">
        <f t="shared" ca="1" si="76"/>
        <v>13</v>
      </c>
      <c r="Q137" s="304">
        <f t="shared" ca="1" si="77"/>
        <v>1147.2174999999995</v>
      </c>
      <c r="R137" s="306">
        <f t="shared" ca="1" si="78"/>
        <v>0.56377910062885728</v>
      </c>
      <c r="S137" s="307">
        <f t="shared" ca="1" si="79"/>
        <v>3.8028944393546977</v>
      </c>
      <c r="T137" s="304">
        <f t="shared" ca="1" si="59"/>
        <v>37.30639445006959</v>
      </c>
      <c r="U137" s="311">
        <f t="shared" ca="1" si="60"/>
        <v>0</v>
      </c>
      <c r="V137" s="306">
        <f t="shared" ca="1" si="61"/>
        <v>1.1969765618192127</v>
      </c>
      <c r="W137" s="304">
        <f t="shared" ca="1" si="62"/>
        <v>420.58423105329638</v>
      </c>
      <c r="Y137" s="314" t="str">
        <f t="shared" ca="1" si="80"/>
        <v/>
      </c>
      <c r="Z137" s="315" t="str">
        <f t="shared" ca="1" si="81"/>
        <v/>
      </c>
      <c r="AA137" s="316" t="str">
        <f t="shared" ca="1" si="82"/>
        <v/>
      </c>
      <c r="AC137" s="310" t="e">
        <f t="shared" ca="1" si="83"/>
        <v>#N/A</v>
      </c>
      <c r="AD137" s="323" t="e">
        <f t="shared" ca="1" si="84"/>
        <v>#N/A</v>
      </c>
      <c r="AE137" s="324">
        <f t="shared" ca="1" si="63"/>
        <v>231.40965624983755</v>
      </c>
      <c r="AG137" s="306">
        <f t="shared" ca="1" si="85"/>
        <v>182.59068277286437</v>
      </c>
      <c r="AH137" s="304">
        <f t="shared" ca="1" si="86"/>
        <v>192.22933208433855</v>
      </c>
    </row>
    <row r="138" spans="1:34" x14ac:dyDescent="0.2">
      <c r="A138" s="347">
        <f t="shared" ca="1" si="64"/>
        <v>0.01</v>
      </c>
      <c r="B138" s="304">
        <f t="shared" ca="1" si="65"/>
        <v>1.340000000000001</v>
      </c>
      <c r="D138" s="306">
        <f t="shared" ca="1" si="66"/>
        <v>35.392766939512143</v>
      </c>
      <c r="E138" s="307">
        <f t="shared" ca="1" si="67"/>
        <v>177.00629610036191</v>
      </c>
      <c r="F138" s="304">
        <f t="shared" ca="1" si="68"/>
        <v>180.51004628774439</v>
      </c>
      <c r="G138" s="306">
        <f t="shared" ca="1" si="69"/>
        <v>63.261152006566881</v>
      </c>
      <c r="H138" s="307">
        <f t="shared" ca="1" si="70"/>
        <v>333.81798305467237</v>
      </c>
      <c r="I138" s="304">
        <f t="shared" ca="1" si="71"/>
        <v>339.7593547849529</v>
      </c>
      <c r="J138" s="306">
        <f t="shared" ca="1" si="72"/>
        <v>43.684494286934388</v>
      </c>
      <c r="K138" s="307">
        <f t="shared" ca="1" si="73"/>
        <v>234.73898576557926</v>
      </c>
      <c r="L138" s="304">
        <f t="shared" ca="1" si="58"/>
        <v>238.76919080852542</v>
      </c>
      <c r="M138" s="306">
        <f t="shared" ca="1" si="74"/>
        <v>1.3835093568614913</v>
      </c>
      <c r="N138" s="304">
        <f t="shared" ca="1" si="75"/>
        <v>79.269247065022341</v>
      </c>
      <c r="P138" s="310">
        <f t="shared" ca="1" si="76"/>
        <v>13</v>
      </c>
      <c r="Q138" s="304">
        <f t="shared" ca="1" si="77"/>
        <v>1142.5964999999994</v>
      </c>
      <c r="R138" s="306">
        <f t="shared" ca="1" si="78"/>
        <v>0.56150819452429912</v>
      </c>
      <c r="S138" s="307">
        <f t="shared" ca="1" si="79"/>
        <v>3.7972793574094545</v>
      </c>
      <c r="T138" s="304">
        <f t="shared" ca="1" si="59"/>
        <v>37.251310496186754</v>
      </c>
      <c r="U138" s="311">
        <f t="shared" ca="1" si="60"/>
        <v>0</v>
      </c>
      <c r="V138" s="306">
        <f t="shared" ca="1" si="61"/>
        <v>1.1965780610992689</v>
      </c>
      <c r="W138" s="304">
        <f t="shared" ca="1" si="62"/>
        <v>424.94737380595387</v>
      </c>
      <c r="Y138" s="314" t="str">
        <f t="shared" ca="1" si="80"/>
        <v/>
      </c>
      <c r="Z138" s="315" t="str">
        <f t="shared" ca="1" si="81"/>
        <v/>
      </c>
      <c r="AA138" s="316" t="str">
        <f t="shared" ca="1" si="82"/>
        <v/>
      </c>
      <c r="AC138" s="310" t="e">
        <f t="shared" ca="1" si="83"/>
        <v>#N/A</v>
      </c>
      <c r="AD138" s="323" t="e">
        <f t="shared" ca="1" si="84"/>
        <v>#N/A</v>
      </c>
      <c r="AE138" s="324">
        <f t="shared" ca="1" si="63"/>
        <v>234.73898576557926</v>
      </c>
      <c r="AG138" s="306">
        <f t="shared" ca="1" si="85"/>
        <v>180.50080988786064</v>
      </c>
      <c r="AH138" s="304">
        <f t="shared" ca="1" si="86"/>
        <v>190.13936057611195</v>
      </c>
    </row>
    <row r="139" spans="1:34" x14ac:dyDescent="0.2">
      <c r="A139" s="347">
        <f t="shared" ca="1" si="64"/>
        <v>0.01</v>
      </c>
      <c r="B139" s="304">
        <f t="shared" ca="1" si="65"/>
        <v>1.350000000000001</v>
      </c>
      <c r="D139" s="306">
        <f t="shared" ca="1" si="66"/>
        <v>35.01384917738082</v>
      </c>
      <c r="E139" s="307">
        <f t="shared" ca="1" si="67"/>
        <v>174.95192956714499</v>
      </c>
      <c r="F139" s="304">
        <f t="shared" ca="1" si="68"/>
        <v>178.42126356879001</v>
      </c>
      <c r="G139" s="306">
        <f t="shared" ca="1" si="69"/>
        <v>63.611290498340686</v>
      </c>
      <c r="H139" s="307">
        <f t="shared" ca="1" si="70"/>
        <v>335.56750235034383</v>
      </c>
      <c r="I139" s="304">
        <f t="shared" ca="1" si="71"/>
        <v>341.54347441067046</v>
      </c>
      <c r="J139" s="306">
        <f t="shared" ca="1" si="72"/>
        <v>44.318856499458924</v>
      </c>
      <c r="K139" s="307">
        <f t="shared" ca="1" si="73"/>
        <v>238.08591319260435</v>
      </c>
      <c r="L139" s="304">
        <f t="shared" ca="1" si="58"/>
        <v>242.17568643894865</v>
      </c>
      <c r="M139" s="306">
        <f t="shared" ca="1" si="74"/>
        <v>1.3834558771952048</v>
      </c>
      <c r="N139" s="304">
        <f t="shared" ca="1" si="75"/>
        <v>79.26618290585435</v>
      </c>
      <c r="P139" s="310">
        <f t="shared" ca="1" si="76"/>
        <v>13</v>
      </c>
      <c r="Q139" s="304">
        <f t="shared" ca="1" si="77"/>
        <v>1137.9754999999996</v>
      </c>
      <c r="R139" s="306">
        <f t="shared" ca="1" si="78"/>
        <v>0.55923728841974096</v>
      </c>
      <c r="S139" s="307">
        <f t="shared" ca="1" si="79"/>
        <v>3.7916869845252572</v>
      </c>
      <c r="T139" s="304">
        <f t="shared" ca="1" si="59"/>
        <v>37.196449318192776</v>
      </c>
      <c r="U139" s="311">
        <f t="shared" ca="1" si="60"/>
        <v>0</v>
      </c>
      <c r="V139" s="306">
        <f t="shared" ca="1" si="61"/>
        <v>1.1961775861697654</v>
      </c>
      <c r="W139" s="304">
        <f t="shared" ca="1" si="62"/>
        <v>429.27827651024069</v>
      </c>
      <c r="Y139" s="314" t="str">
        <f t="shared" ca="1" si="80"/>
        <v/>
      </c>
      <c r="Z139" s="315" t="str">
        <f t="shared" ca="1" si="81"/>
        <v/>
      </c>
      <c r="AA139" s="316" t="str">
        <f t="shared" ca="1" si="82"/>
        <v/>
      </c>
      <c r="AC139" s="310" t="e">
        <f t="shared" ca="1" si="83"/>
        <v>#N/A</v>
      </c>
      <c r="AD139" s="323" t="e">
        <f t="shared" ca="1" si="84"/>
        <v>#N/A</v>
      </c>
      <c r="AE139" s="324">
        <f t="shared" ca="1" si="63"/>
        <v>238.08591319260435</v>
      </c>
      <c r="AG139" s="306">
        <f t="shared" ca="1" si="85"/>
        <v>178.41191372976235</v>
      </c>
      <c r="AH139" s="304">
        <f t="shared" ca="1" si="86"/>
        <v>188.05036626284729</v>
      </c>
    </row>
    <row r="140" spans="1:34" x14ac:dyDescent="0.2">
      <c r="A140" s="347">
        <f t="shared" ca="1" si="64"/>
        <v>0.01</v>
      </c>
      <c r="B140" s="304">
        <f t="shared" ca="1" si="65"/>
        <v>1.360000000000001</v>
      </c>
      <c r="D140" s="306">
        <f t="shared" ca="1" si="66"/>
        <v>34.634891019288787</v>
      </c>
      <c r="E140" s="307">
        <f t="shared" ca="1" si="67"/>
        <v>172.89882075285462</v>
      </c>
      <c r="F140" s="304">
        <f t="shared" ca="1" si="68"/>
        <v>176.33371173330912</v>
      </c>
      <c r="G140" s="306">
        <f t="shared" ca="1" si="69"/>
        <v>63.957639408533574</v>
      </c>
      <c r="H140" s="307">
        <f t="shared" ca="1" si="70"/>
        <v>337.2964905578724</v>
      </c>
      <c r="I140" s="304">
        <f t="shared" ca="1" si="71"/>
        <v>343.30671735544138</v>
      </c>
      <c r="J140" s="306">
        <f t="shared" ca="1" si="72"/>
        <v>44.956701148993297</v>
      </c>
      <c r="K140" s="307">
        <f t="shared" ca="1" si="73"/>
        <v>241.45023315714542</v>
      </c>
      <c r="L140" s="304">
        <f t="shared" ca="1" si="58"/>
        <v>245.59991870894376</v>
      </c>
      <c r="M140" s="306">
        <f t="shared" ca="1" si="74"/>
        <v>1.383402657189023</v>
      </c>
      <c r="N140" s="304">
        <f t="shared" ca="1" si="75"/>
        <v>79.263133624114474</v>
      </c>
      <c r="P140" s="310">
        <f t="shared" ca="1" si="76"/>
        <v>13</v>
      </c>
      <c r="Q140" s="304">
        <f t="shared" ca="1" si="77"/>
        <v>1133.3544999999995</v>
      </c>
      <c r="R140" s="306">
        <f t="shared" ca="1" si="78"/>
        <v>0.55696638231518281</v>
      </c>
      <c r="S140" s="307">
        <f t="shared" ca="1" si="79"/>
        <v>3.7861173207021053</v>
      </c>
      <c r="T140" s="304">
        <f t="shared" ca="1" si="59"/>
        <v>37.141810916087657</v>
      </c>
      <c r="U140" s="311">
        <f t="shared" ca="1" si="60"/>
        <v>0</v>
      </c>
      <c r="V140" s="306">
        <f t="shared" ca="1" si="61"/>
        <v>1.1957751636161922</v>
      </c>
      <c r="W140" s="304">
        <f t="shared" ca="1" si="62"/>
        <v>433.57616373253319</v>
      </c>
      <c r="Y140" s="314" t="str">
        <f t="shared" ca="1" si="80"/>
        <v/>
      </c>
      <c r="Z140" s="315" t="str">
        <f t="shared" ca="1" si="81"/>
        <v/>
      </c>
      <c r="AA140" s="316" t="str">
        <f t="shared" ca="1" si="82"/>
        <v/>
      </c>
      <c r="AC140" s="310" t="e">
        <f t="shared" ca="1" si="83"/>
        <v>#N/A</v>
      </c>
      <c r="AD140" s="323" t="e">
        <f t="shared" ca="1" si="84"/>
        <v>#N/A</v>
      </c>
      <c r="AE140" s="324">
        <f t="shared" ca="1" si="63"/>
        <v>241.45023315714542</v>
      </c>
      <c r="AG140" s="306">
        <f t="shared" ca="1" si="85"/>
        <v>176.32424585852402</v>
      </c>
      <c r="AH140" s="304">
        <f t="shared" ca="1" si="86"/>
        <v>185.9626006938405</v>
      </c>
    </row>
    <row r="141" spans="1:34" x14ac:dyDescent="0.2">
      <c r="A141" s="347">
        <f t="shared" ca="1" si="64"/>
        <v>0.01</v>
      </c>
      <c r="B141" s="304">
        <f t="shared" ca="1" si="65"/>
        <v>1.370000000000001</v>
      </c>
      <c r="D141" s="306">
        <f t="shared" ca="1" si="66"/>
        <v>34.255941600332172</v>
      </c>
      <c r="E141" s="307">
        <f t="shared" ca="1" si="67"/>
        <v>170.84721295219995</v>
      </c>
      <c r="F141" s="304">
        <f t="shared" ca="1" si="68"/>
        <v>174.24763903267018</v>
      </c>
      <c r="G141" s="306">
        <f t="shared" ca="1" si="69"/>
        <v>64.300198824536892</v>
      </c>
      <c r="H141" s="307">
        <f t="shared" ca="1" si="70"/>
        <v>339.00496268739442</v>
      </c>
      <c r="I141" s="304">
        <f t="shared" ca="1" si="71"/>
        <v>345.04909838392081</v>
      </c>
      <c r="J141" s="306">
        <f t="shared" ca="1" si="72"/>
        <v>45.597990340158645</v>
      </c>
      <c r="K141" s="307">
        <f t="shared" ca="1" si="73"/>
        <v>244.83174042337174</v>
      </c>
      <c r="L141" s="304">
        <f t="shared" ca="1" si="58"/>
        <v>249.0416789250315</v>
      </c>
      <c r="M141" s="306">
        <f t="shared" ca="1" si="74"/>
        <v>1.3833496910598184</v>
      </c>
      <c r="N141" s="304">
        <f t="shared" ca="1" si="75"/>
        <v>79.260098888453911</v>
      </c>
      <c r="P141" s="310">
        <f t="shared" ca="1" si="76"/>
        <v>13</v>
      </c>
      <c r="Q141" s="304">
        <f t="shared" ca="1" si="77"/>
        <v>1128.7334999999994</v>
      </c>
      <c r="R141" s="306">
        <f t="shared" ca="1" si="78"/>
        <v>0.55469547621062465</v>
      </c>
      <c r="S141" s="307">
        <f t="shared" ca="1" si="79"/>
        <v>3.7805703659399992</v>
      </c>
      <c r="T141" s="304">
        <f t="shared" ca="1" si="59"/>
        <v>37.087395289871395</v>
      </c>
      <c r="U141" s="311">
        <f t="shared" ca="1" si="60"/>
        <v>0</v>
      </c>
      <c r="V141" s="306">
        <f t="shared" ca="1" si="61"/>
        <v>1.1953708199836728</v>
      </c>
      <c r="W141" s="304">
        <f t="shared" ca="1" si="62"/>
        <v>437.84027832617699</v>
      </c>
      <c r="Y141" s="314" t="str">
        <f t="shared" ca="1" si="80"/>
        <v/>
      </c>
      <c r="Z141" s="315" t="str">
        <f t="shared" ca="1" si="81"/>
        <v/>
      </c>
      <c r="AA141" s="316" t="str">
        <f t="shared" ca="1" si="82"/>
        <v/>
      </c>
      <c r="AC141" s="310" t="e">
        <f t="shared" ca="1" si="83"/>
        <v>#N/A</v>
      </c>
      <c r="AD141" s="323" t="e">
        <f t="shared" ca="1" si="84"/>
        <v>#N/A</v>
      </c>
      <c r="AE141" s="324">
        <f t="shared" ca="1" si="63"/>
        <v>244.83174042337174</v>
      </c>
      <c r="AG141" s="306">
        <f t="shared" ca="1" si="85"/>
        <v>174.23805444771693</v>
      </c>
      <c r="AH141" s="304">
        <f t="shared" ca="1" si="86"/>
        <v>183.87631203225143</v>
      </c>
    </row>
    <row r="142" spans="1:34" x14ac:dyDescent="0.2">
      <c r="A142" s="347">
        <f t="shared" ca="1" si="64"/>
        <v>0.01</v>
      </c>
      <c r="B142" s="304">
        <f t="shared" ca="1" si="65"/>
        <v>1.380000000000001</v>
      </c>
      <c r="D142" s="306">
        <f t="shared" ca="1" si="66"/>
        <v>33.877049391666183</v>
      </c>
      <c r="E142" s="307">
        <f t="shared" ca="1" si="67"/>
        <v>168.79734608799296</v>
      </c>
      <c r="F142" s="304">
        <f t="shared" ca="1" si="68"/>
        <v>172.1632902852262</v>
      </c>
      <c r="G142" s="306">
        <f t="shared" ca="1" si="69"/>
        <v>64.638969318453547</v>
      </c>
      <c r="H142" s="307">
        <f t="shared" ca="1" si="70"/>
        <v>340.69293614827433</v>
      </c>
      <c r="I142" s="304">
        <f t="shared" ca="1" si="71"/>
        <v>346.77063470813687</v>
      </c>
      <c r="J142" s="306">
        <f t="shared" ca="1" si="72"/>
        <v>46.242686180873598</v>
      </c>
      <c r="K142" s="307">
        <f t="shared" ca="1" si="73"/>
        <v>248.23022991755008</v>
      </c>
      <c r="L142" s="304">
        <f t="shared" ca="1" si="58"/>
        <v>252.50075855359827</v>
      </c>
      <c r="M142" s="306">
        <f t="shared" ca="1" si="74"/>
        <v>1.3832969731584637</v>
      </c>
      <c r="N142" s="304">
        <f t="shared" ca="1" si="75"/>
        <v>79.257078375201488</v>
      </c>
      <c r="P142" s="310">
        <f t="shared" ca="1" si="76"/>
        <v>13</v>
      </c>
      <c r="Q142" s="304">
        <f t="shared" ca="1" si="77"/>
        <v>1124.1124999999995</v>
      </c>
      <c r="R142" s="306">
        <f t="shared" ca="1" si="78"/>
        <v>0.55242457010606649</v>
      </c>
      <c r="S142" s="307">
        <f t="shared" ca="1" si="79"/>
        <v>3.7750461202389385</v>
      </c>
      <c r="T142" s="304">
        <f t="shared" ca="1" si="59"/>
        <v>37.033202439543992</v>
      </c>
      <c r="U142" s="311">
        <f t="shared" ca="1" si="60"/>
        <v>0</v>
      </c>
      <c r="V142" s="306">
        <f t="shared" ca="1" si="61"/>
        <v>1.1949645817736996</v>
      </c>
      <c r="W142" s="304">
        <f t="shared" ca="1" si="62"/>
        <v>442.06988145821327</v>
      </c>
      <c r="Y142" s="314" t="str">
        <f t="shared" ca="1" si="80"/>
        <v/>
      </c>
      <c r="Z142" s="315" t="str">
        <f t="shared" ca="1" si="81"/>
        <v/>
      </c>
      <c r="AA142" s="316" t="str">
        <f t="shared" ca="1" si="82"/>
        <v/>
      </c>
      <c r="AC142" s="310" t="e">
        <f t="shared" ca="1" si="83"/>
        <v>#N/A</v>
      </c>
      <c r="AD142" s="323" t="e">
        <f t="shared" ca="1" si="84"/>
        <v>#N/A</v>
      </c>
      <c r="AE142" s="324">
        <f t="shared" ca="1" si="63"/>
        <v>248.23022991755008</v>
      </c>
      <c r="AG142" s="306">
        <f t="shared" ca="1" si="85"/>
        <v>172.15358423475928</v>
      </c>
      <c r="AH142" s="304">
        <f t="shared" ca="1" si="86"/>
        <v>181.79174500532605</v>
      </c>
    </row>
    <row r="143" spans="1:34" x14ac:dyDescent="0.2">
      <c r="A143" s="347">
        <f t="shared" ca="1" si="64"/>
        <v>0.01</v>
      </c>
      <c r="B143" s="304">
        <f t="shared" ca="1" si="65"/>
        <v>1.390000000000001</v>
      </c>
      <c r="D143" s="306">
        <f t="shared" ca="1" si="66"/>
        <v>33.498262192519427</v>
      </c>
      <c r="E143" s="307">
        <f t="shared" ca="1" si="67"/>
        <v>166.74945666472786</v>
      </c>
      <c r="F143" s="304">
        <f t="shared" ca="1" si="68"/>
        <v>170.0809068293697</v>
      </c>
      <c r="G143" s="306">
        <f t="shared" ca="1" si="69"/>
        <v>64.97395194037874</v>
      </c>
      <c r="H143" s="307">
        <f t="shared" ca="1" si="70"/>
        <v>342.36043071492162</v>
      </c>
      <c r="I143" s="304">
        <f t="shared" ca="1" si="71"/>
        <v>348.47134595265834</v>
      </c>
      <c r="J143" s="306">
        <f t="shared" ca="1" si="72"/>
        <v>46.890750787167761</v>
      </c>
      <c r="K143" s="307">
        <f t="shared" ca="1" si="73"/>
        <v>251.64549675186606</v>
      </c>
      <c r="L143" s="304">
        <f t="shared" ca="1" si="58"/>
        <v>255.97694924519612</v>
      </c>
      <c r="M143" s="306">
        <f t="shared" ca="1" si="74"/>
        <v>1.3832444979654923</v>
      </c>
      <c r="N143" s="304">
        <f t="shared" ca="1" si="75"/>
        <v>79.254071768115097</v>
      </c>
      <c r="P143" s="310">
        <f t="shared" ca="1" si="76"/>
        <v>13</v>
      </c>
      <c r="Q143" s="304">
        <f t="shared" ca="1" si="77"/>
        <v>1119.4914999999994</v>
      </c>
      <c r="R143" s="306">
        <f t="shared" ca="1" si="78"/>
        <v>0.55015366400150834</v>
      </c>
      <c r="S143" s="307">
        <f t="shared" ca="1" si="79"/>
        <v>3.7695445835989232</v>
      </c>
      <c r="T143" s="304">
        <f t="shared" ca="1" si="59"/>
        <v>36.979232365105439</v>
      </c>
      <c r="U143" s="311">
        <f t="shared" ca="1" si="60"/>
        <v>0</v>
      </c>
      <c r="V143" s="306">
        <f t="shared" ca="1" si="61"/>
        <v>1.1945564754409237</v>
      </c>
      <c r="W143" s="304">
        <f t="shared" ca="1" si="62"/>
        <v>446.26425262575549</v>
      </c>
      <c r="Y143" s="314" t="str">
        <f t="shared" ca="1" si="80"/>
        <v/>
      </c>
      <c r="Z143" s="315" t="str">
        <f t="shared" ca="1" si="81"/>
        <v/>
      </c>
      <c r="AA143" s="316" t="str">
        <f t="shared" ca="1" si="82"/>
        <v/>
      </c>
      <c r="AC143" s="310" t="e">
        <f t="shared" ca="1" si="83"/>
        <v>#N/A</v>
      </c>
      <c r="AD143" s="323" t="e">
        <f t="shared" ca="1" si="84"/>
        <v>#N/A</v>
      </c>
      <c r="AE143" s="324">
        <f t="shared" ca="1" si="63"/>
        <v>251.64549675186606</v>
      </c>
      <c r="AG143" s="306">
        <f t="shared" ca="1" si="85"/>
        <v>170.07107647381045</v>
      </c>
      <c r="AH143" s="304">
        <f t="shared" ca="1" si="86"/>
        <v>179.70914085728273</v>
      </c>
    </row>
    <row r="144" spans="1:34" x14ac:dyDescent="0.2">
      <c r="A144" s="347">
        <f t="shared" ca="1" si="64"/>
        <v>0.01</v>
      </c>
      <c r="B144" s="304">
        <f t="shared" ca="1" si="65"/>
        <v>1.400000000000001</v>
      </c>
      <c r="D144" s="306">
        <f t="shared" ca="1" si="66"/>
        <v>33.119627122636707</v>
      </c>
      <c r="E144" s="307">
        <f t="shared" ca="1" si="67"/>
        <v>164.70377772477545</v>
      </c>
      <c r="F144" s="304">
        <f t="shared" ca="1" si="68"/>
        <v>168.00072647924691</v>
      </c>
      <c r="G144" s="306">
        <f t="shared" ca="1" si="69"/>
        <v>65.305148211605101</v>
      </c>
      <c r="H144" s="307">
        <f t="shared" ca="1" si="70"/>
        <v>344.00746849216938</v>
      </c>
      <c r="I144" s="304">
        <f t="shared" ca="1" si="71"/>
        <v>350.15125411931717</v>
      </c>
      <c r="J144" s="306">
        <f t="shared" ca="1" si="72"/>
        <v>47.542146287927679</v>
      </c>
      <c r="K144" s="307">
        <f t="shared" ca="1" si="73"/>
        <v>255.07733624790151</v>
      </c>
      <c r="L144" s="304">
        <f t="shared" ca="1" si="58"/>
        <v>259.47004285849209</v>
      </c>
      <c r="M144" s="306">
        <f t="shared" ca="1" si="74"/>
        <v>1.3831922600869291</v>
      </c>
      <c r="N144" s="304">
        <f t="shared" ca="1" si="75"/>
        <v>79.251078758142711</v>
      </c>
      <c r="P144" s="310">
        <f t="shared" ca="1" si="76"/>
        <v>13</v>
      </c>
      <c r="Q144" s="304">
        <f t="shared" ca="1" si="77"/>
        <v>1114.8704999999993</v>
      </c>
      <c r="R144" s="306">
        <f t="shared" ca="1" si="78"/>
        <v>0.54788275789695007</v>
      </c>
      <c r="S144" s="307">
        <f t="shared" ca="1" si="79"/>
        <v>3.7640657560199537</v>
      </c>
      <c r="T144" s="304">
        <f t="shared" ca="1" si="59"/>
        <v>36.925485066555751</v>
      </c>
      <c r="U144" s="311">
        <f t="shared" ca="1" si="60"/>
        <v>0</v>
      </c>
      <c r="V144" s="306">
        <f t="shared" ca="1" si="61"/>
        <v>1.19414652739</v>
      </c>
      <c r="W144" s="304">
        <f t="shared" ca="1" si="62"/>
        <v>450.42268966219876</v>
      </c>
      <c r="Y144" s="314" t="str">
        <f t="shared" ca="1" si="80"/>
        <v/>
      </c>
      <c r="Z144" s="315" t="str">
        <f t="shared" ca="1" si="81"/>
        <v/>
      </c>
      <c r="AA144" s="316" t="str">
        <f t="shared" ca="1" si="82"/>
        <v/>
      </c>
      <c r="AC144" s="310" t="e">
        <f t="shared" ca="1" si="83"/>
        <v>#N/A</v>
      </c>
      <c r="AD144" s="323" t="e">
        <f t="shared" ca="1" si="84"/>
        <v>#N/A</v>
      </c>
      <c r="AE144" s="324">
        <f t="shared" ca="1" si="63"/>
        <v>255.07733624790151</v>
      </c>
      <c r="AG144" s="306">
        <f t="shared" ca="1" si="85"/>
        <v>167.99076889131442</v>
      </c>
      <c r="AH144" s="304">
        <f t="shared" ca="1" si="86"/>
        <v>177.62873730484836</v>
      </c>
    </row>
    <row r="145" spans="1:34" x14ac:dyDescent="0.2">
      <c r="A145" s="347">
        <f t="shared" ca="1" si="64"/>
        <v>0.01</v>
      </c>
      <c r="B145" s="304">
        <f t="shared" ca="1" si="65"/>
        <v>1.410000000000001</v>
      </c>
      <c r="D145" s="306">
        <f t="shared" ca="1" si="66"/>
        <v>32.573270130604413</v>
      </c>
      <c r="E145" s="307">
        <f t="shared" ca="1" si="67"/>
        <v>161.77598525544033</v>
      </c>
      <c r="F145" s="304">
        <f t="shared" ca="1" si="68"/>
        <v>165.02268732622727</v>
      </c>
      <c r="G145" s="306">
        <f t="shared" ca="1" si="69"/>
        <v>65.630880912911138</v>
      </c>
      <c r="H145" s="307">
        <f t="shared" ca="1" si="70"/>
        <v>345.62522834472378</v>
      </c>
      <c r="I145" s="304">
        <f t="shared" ca="1" si="71"/>
        <v>351.80138003957171</v>
      </c>
      <c r="J145" s="306">
        <f t="shared" ca="1" si="72"/>
        <v>48.196826433550257</v>
      </c>
      <c r="K145" s="307">
        <f t="shared" ca="1" si="73"/>
        <v>258.52549973208596</v>
      </c>
      <c r="L145" s="304">
        <f t="shared" ca="1" si="58"/>
        <v>262.97978646654678</v>
      </c>
      <c r="M145" s="306">
        <f t="shared" ca="1" si="74"/>
        <v>1.3831402529193204</v>
      </c>
      <c r="N145" s="304">
        <f t="shared" ca="1" si="75"/>
        <v>79.248098966934307</v>
      </c>
      <c r="P145" s="310">
        <f t="shared" ca="1" si="76"/>
        <v>14</v>
      </c>
      <c r="Q145" s="304">
        <f t="shared" ca="1" si="77"/>
        <v>1106.868333333332</v>
      </c>
      <c r="R145" s="306">
        <f t="shared" ca="1" si="78"/>
        <v>0.54395023914927065</v>
      </c>
      <c r="S145" s="307">
        <f t="shared" ca="1" si="79"/>
        <v>3.7586262536284609</v>
      </c>
      <c r="T145" s="304">
        <f t="shared" ca="1" si="59"/>
        <v>36.872123548095203</v>
      </c>
      <c r="U145" s="311">
        <f t="shared" ca="1" si="60"/>
        <v>0</v>
      </c>
      <c r="V145" s="306">
        <f t="shared" ca="1" si="61"/>
        <v>1.1937347692529754</v>
      </c>
      <c r="W145" s="304">
        <f t="shared" ca="1" si="62"/>
        <v>454.52124568571952</v>
      </c>
      <c r="Y145" s="314" t="str">
        <f t="shared" ca="1" si="80"/>
        <v/>
      </c>
      <c r="Z145" s="315" t="str">
        <f t="shared" ca="1" si="81"/>
        <v/>
      </c>
      <c r="AA145" s="316" t="str">
        <f t="shared" ca="1" si="82"/>
        <v/>
      </c>
      <c r="AC145" s="310" t="e">
        <f t="shared" ca="1" si="83"/>
        <v>#N/A</v>
      </c>
      <c r="AD145" s="323" t="e">
        <f t="shared" ca="1" si="84"/>
        <v>#N/A</v>
      </c>
      <c r="AE145" s="324">
        <f t="shared" ca="1" si="63"/>
        <v>258.52549973208596</v>
      </c>
      <c r="AG145" s="306">
        <f t="shared" ca="1" si="85"/>
        <v>165.01254444879837</v>
      </c>
      <c r="AH145" s="304">
        <f t="shared" ca="1" si="86"/>
        <v>174.65041730004972</v>
      </c>
    </row>
    <row r="146" spans="1:34" x14ac:dyDescent="0.2">
      <c r="A146" s="347">
        <f t="shared" ca="1" si="64"/>
        <v>0.01</v>
      </c>
      <c r="B146" s="304">
        <f t="shared" ca="1" si="65"/>
        <v>1.420000000000001</v>
      </c>
      <c r="D146" s="306">
        <f t="shared" ca="1" si="66"/>
        <v>31.859394560039576</v>
      </c>
      <c r="E146" s="307">
        <f t="shared" ca="1" si="67"/>
        <v>157.96788697290091</v>
      </c>
      <c r="F146" s="304">
        <f t="shared" ca="1" si="68"/>
        <v>161.14860947713908</v>
      </c>
      <c r="G146" s="306">
        <f t="shared" ca="1" si="69"/>
        <v>65.949474858511536</v>
      </c>
      <c r="H146" s="307">
        <f t="shared" ca="1" si="70"/>
        <v>347.20490721445282</v>
      </c>
      <c r="I146" s="304">
        <f t="shared" ca="1" si="71"/>
        <v>353.41276268396172</v>
      </c>
      <c r="J146" s="306">
        <f t="shared" ca="1" si="72"/>
        <v>48.854728212407373</v>
      </c>
      <c r="K146" s="307">
        <f t="shared" ca="1" si="73"/>
        <v>261.98965040988185</v>
      </c>
      <c r="L146" s="304">
        <f t="shared" ca="1" si="58"/>
        <v>266.50583744188475</v>
      </c>
      <c r="M146" s="306">
        <f t="shared" ca="1" si="74"/>
        <v>1.3830884686952376</v>
      </c>
      <c r="N146" s="304">
        <f t="shared" ca="1" si="75"/>
        <v>79.245131949448989</v>
      </c>
      <c r="P146" s="310">
        <f t="shared" ca="1" si="76"/>
        <v>14</v>
      </c>
      <c r="Q146" s="304">
        <f t="shared" ca="1" si="77"/>
        <v>1095.4849999999985</v>
      </c>
      <c r="R146" s="306">
        <f t="shared" ca="1" si="78"/>
        <v>0.53835610775847054</v>
      </c>
      <c r="S146" s="307">
        <f t="shared" ca="1" si="79"/>
        <v>3.7532426925508764</v>
      </c>
      <c r="T146" s="304">
        <f t="shared" ca="1" si="59"/>
        <v>36.819310813924098</v>
      </c>
      <c r="U146" s="311">
        <f t="shared" ca="1" si="60"/>
        <v>0</v>
      </c>
      <c r="V146" s="306">
        <f t="shared" ca="1" si="61"/>
        <v>1.1933212431464633</v>
      </c>
      <c r="W146" s="304">
        <f t="shared" ca="1" si="62"/>
        <v>458.53563991887773</v>
      </c>
      <c r="Y146" s="314" t="str">
        <f t="shared" ca="1" si="80"/>
        <v/>
      </c>
      <c r="Z146" s="315" t="str">
        <f t="shared" ca="1" si="81"/>
        <v/>
      </c>
      <c r="AA146" s="316" t="str">
        <f t="shared" ca="1" si="82"/>
        <v/>
      </c>
      <c r="AC146" s="310" t="e">
        <f t="shared" ca="1" si="83"/>
        <v>#N/A</v>
      </c>
      <c r="AD146" s="323" t="e">
        <f t="shared" ca="1" si="84"/>
        <v>#N/A</v>
      </c>
      <c r="AE146" s="324">
        <f t="shared" ca="1" si="63"/>
        <v>261.98965040988185</v>
      </c>
      <c r="AG146" s="306">
        <f t="shared" ca="1" si="85"/>
        <v>161.13821705330798</v>
      </c>
      <c r="AH146" s="304">
        <f t="shared" ca="1" si="86"/>
        <v>170.77599473820609</v>
      </c>
    </row>
    <row r="147" spans="1:34" x14ac:dyDescent="0.2">
      <c r="A147" s="347">
        <f t="shared" ca="1" si="64"/>
        <v>0.01</v>
      </c>
      <c r="B147" s="304">
        <f t="shared" ca="1" si="65"/>
        <v>1.430000000000001</v>
      </c>
      <c r="D147" s="306">
        <f t="shared" ca="1" si="66"/>
        <v>31.146734899219538</v>
      </c>
      <c r="E147" s="307">
        <f t="shared" ca="1" si="67"/>
        <v>154.16854909258564</v>
      </c>
      <c r="F147" s="304">
        <f t="shared" ca="1" si="68"/>
        <v>157.28337682093186</v>
      </c>
      <c r="G147" s="306">
        <f t="shared" ca="1" si="69"/>
        <v>66.260942207503732</v>
      </c>
      <c r="H147" s="307">
        <f t="shared" ca="1" si="70"/>
        <v>348.74659270537865</v>
      </c>
      <c r="I147" s="304">
        <f t="shared" ca="1" si="71"/>
        <v>354.98549038775855</v>
      </c>
      <c r="J147" s="306">
        <f t="shared" ca="1" si="72"/>
        <v>49.51578029773745</v>
      </c>
      <c r="K147" s="307">
        <f t="shared" ca="1" si="73"/>
        <v>265.46940790948099</v>
      </c>
      <c r="L147" s="304">
        <f t="shared" ca="1" si="58"/>
        <v>270.04780879374715</v>
      </c>
      <c r="M147" s="306">
        <f t="shared" ca="1" si="74"/>
        <v>1.3830368998367462</v>
      </c>
      <c r="N147" s="304">
        <f t="shared" ca="1" si="75"/>
        <v>79.242177271503124</v>
      </c>
      <c r="P147" s="310">
        <f t="shared" ca="1" si="76"/>
        <v>14</v>
      </c>
      <c r="Q147" s="304">
        <f t="shared" ca="1" si="77"/>
        <v>1084.1016666666653</v>
      </c>
      <c r="R147" s="306">
        <f t="shared" ca="1" si="78"/>
        <v>0.53276197636767053</v>
      </c>
      <c r="S147" s="307">
        <f t="shared" ca="1" si="79"/>
        <v>3.7479150727871997</v>
      </c>
      <c r="T147" s="304">
        <f t="shared" ca="1" si="59"/>
        <v>36.767046864042428</v>
      </c>
      <c r="U147" s="311">
        <f t="shared" ca="1" si="60"/>
        <v>0</v>
      </c>
      <c r="V147" s="306">
        <f t="shared" ca="1" si="61"/>
        <v>1.1929059963385611</v>
      </c>
      <c r="W147" s="304">
        <f t="shared" ca="1" si="62"/>
        <v>462.4648113561002</v>
      </c>
      <c r="Y147" s="314" t="str">
        <f t="shared" ca="1" si="80"/>
        <v/>
      </c>
      <c r="Z147" s="315" t="str">
        <f t="shared" ca="1" si="81"/>
        <v/>
      </c>
      <c r="AA147" s="316" t="str">
        <f t="shared" ca="1" si="82"/>
        <v/>
      </c>
      <c r="AC147" s="310" t="e">
        <f t="shared" ca="1" si="83"/>
        <v>#N/A</v>
      </c>
      <c r="AD147" s="323" t="e">
        <f t="shared" ca="1" si="84"/>
        <v>#N/A</v>
      </c>
      <c r="AE147" s="324">
        <f t="shared" ca="1" si="63"/>
        <v>265.46940790948099</v>
      </c>
      <c r="AG147" s="306">
        <f t="shared" ca="1" si="85"/>
        <v>157.27272317820342</v>
      </c>
      <c r="AH147" s="304">
        <f t="shared" ca="1" si="86"/>
        <v>166.91040607880558</v>
      </c>
    </row>
    <row r="148" spans="1:34" x14ac:dyDescent="0.2">
      <c r="A148" s="347">
        <f t="shared" ca="1" si="64"/>
        <v>0.01</v>
      </c>
      <c r="B148" s="304">
        <f t="shared" ca="1" si="65"/>
        <v>1.4400000000000011</v>
      </c>
      <c r="D148" s="306">
        <f t="shared" ca="1" si="66"/>
        <v>30.435388569529927</v>
      </c>
      <c r="E148" s="307">
        <f t="shared" ca="1" si="67"/>
        <v>150.37845654274108</v>
      </c>
      <c r="F148" s="304">
        <f t="shared" ca="1" si="68"/>
        <v>153.42748472667907</v>
      </c>
      <c r="G148" s="306">
        <f t="shared" ca="1" si="69"/>
        <v>66.565296093199038</v>
      </c>
      <c r="H148" s="307">
        <f t="shared" ca="1" si="70"/>
        <v>350.25037727080604</v>
      </c>
      <c r="I148" s="304">
        <f t="shared" ca="1" si="71"/>
        <v>356.51965643189607</v>
      </c>
      <c r="J148" s="306">
        <f t="shared" ca="1" si="72"/>
        <v>50.179911489240965</v>
      </c>
      <c r="K148" s="307">
        <f t="shared" ca="1" si="73"/>
        <v>268.96439275936194</v>
      </c>
      <c r="L148" s="304">
        <f t="shared" ca="1" si="58"/>
        <v>273.60531443939527</v>
      </c>
      <c r="M148" s="306">
        <f t="shared" ca="1" si="74"/>
        <v>1.3829855389476378</v>
      </c>
      <c r="N148" s="304">
        <f t="shared" ca="1" si="75"/>
        <v>79.239234509325172</v>
      </c>
      <c r="P148" s="310">
        <f t="shared" ca="1" si="76"/>
        <v>14</v>
      </c>
      <c r="Q148" s="304">
        <f t="shared" ca="1" si="77"/>
        <v>1072.7183333333319</v>
      </c>
      <c r="R148" s="306">
        <f t="shared" ca="1" si="78"/>
        <v>0.52716784497687041</v>
      </c>
      <c r="S148" s="307">
        <f t="shared" ca="1" si="79"/>
        <v>3.7426433943374309</v>
      </c>
      <c r="T148" s="304">
        <f t="shared" ca="1" si="59"/>
        <v>36.7153316984502</v>
      </c>
      <c r="U148" s="311">
        <f t="shared" ca="1" si="60"/>
        <v>0</v>
      </c>
      <c r="V148" s="306">
        <f t="shared" ca="1" si="61"/>
        <v>1.1924890759344453</v>
      </c>
      <c r="W148" s="304">
        <f t="shared" ca="1" si="62"/>
        <v>466.30775183473474</v>
      </c>
      <c r="Y148" s="314" t="str">
        <f t="shared" ca="1" si="80"/>
        <v/>
      </c>
      <c r="Z148" s="315" t="str">
        <f t="shared" ca="1" si="81"/>
        <v/>
      </c>
      <c r="AA148" s="316" t="str">
        <f t="shared" ca="1" si="82"/>
        <v/>
      </c>
      <c r="AC148" s="310" t="e">
        <f t="shared" ca="1" si="83"/>
        <v>#N/A</v>
      </c>
      <c r="AD148" s="323" t="e">
        <f t="shared" ca="1" si="84"/>
        <v>#N/A</v>
      </c>
      <c r="AE148" s="324">
        <f t="shared" ca="1" si="63"/>
        <v>268.96439275936194</v>
      </c>
      <c r="AG148" s="306">
        <f t="shared" ca="1" si="85"/>
        <v>153.4165573898662</v>
      </c>
      <c r="AH148" s="304">
        <f t="shared" ca="1" si="86"/>
        <v>163.05414587468766</v>
      </c>
    </row>
    <row r="149" spans="1:34" x14ac:dyDescent="0.2">
      <c r="A149" s="347">
        <f t="shared" ca="1" si="64"/>
        <v>0.01</v>
      </c>
      <c r="B149" s="304">
        <f t="shared" ca="1" si="65"/>
        <v>1.4500000000000011</v>
      </c>
      <c r="D149" s="306">
        <f t="shared" ca="1" si="66"/>
        <v>29.725450664851582</v>
      </c>
      <c r="E149" s="307">
        <f t="shared" ca="1" si="67"/>
        <v>146.59808230360639</v>
      </c>
      <c r="F149" s="304">
        <f t="shared" ca="1" si="68"/>
        <v>149.58141646716504</v>
      </c>
      <c r="G149" s="306">
        <f t="shared" ca="1" si="69"/>
        <v>66.862550599847552</v>
      </c>
      <c r="H149" s="307">
        <f t="shared" ca="1" si="70"/>
        <v>351.71635809384213</v>
      </c>
      <c r="I149" s="304">
        <f t="shared" ca="1" si="71"/>
        <v>358.01535892125213</v>
      </c>
      <c r="J149" s="306">
        <f t="shared" ca="1" si="72"/>
        <v>50.8470507227062</v>
      </c>
      <c r="K149" s="307">
        <f t="shared" ca="1" si="73"/>
        <v>272.47422643618518</v>
      </c>
      <c r="L149" s="304">
        <f t="shared" ca="1" si="58"/>
        <v>277.17796925296022</v>
      </c>
      <c r="M149" s="306">
        <f t="shared" ca="1" si="74"/>
        <v>1.382934378806014</v>
      </c>
      <c r="N149" s="304">
        <f t="shared" ca="1" si="75"/>
        <v>79.236303249130842</v>
      </c>
      <c r="P149" s="310">
        <f t="shared" ca="1" si="76"/>
        <v>14</v>
      </c>
      <c r="Q149" s="304">
        <f t="shared" ca="1" si="77"/>
        <v>1061.3349999999984</v>
      </c>
      <c r="R149" s="306">
        <f t="shared" ca="1" si="78"/>
        <v>0.5215737135860703</v>
      </c>
      <c r="S149" s="307">
        <f t="shared" ca="1" si="79"/>
        <v>3.7374276572015703</v>
      </c>
      <c r="T149" s="304">
        <f t="shared" ca="1" si="59"/>
        <v>36.664165317147408</v>
      </c>
      <c r="U149" s="311">
        <f t="shared" ca="1" si="60"/>
        <v>0</v>
      </c>
      <c r="V149" s="306">
        <f t="shared" ca="1" si="61"/>
        <v>1.1920705288702196</v>
      </c>
      <c r="W149" s="304">
        <f t="shared" ca="1" si="62"/>
        <v>470.06350562746661</v>
      </c>
      <c r="Y149" s="314" t="str">
        <f t="shared" ca="1" si="80"/>
        <v/>
      </c>
      <c r="Z149" s="315" t="str">
        <f t="shared" ca="1" si="81"/>
        <v/>
      </c>
      <c r="AA149" s="316" t="str">
        <f t="shared" ca="1" si="82"/>
        <v/>
      </c>
      <c r="AC149" s="310" t="e">
        <f t="shared" ca="1" si="83"/>
        <v>#N/A</v>
      </c>
      <c r="AD149" s="323" t="e">
        <f t="shared" ca="1" si="84"/>
        <v>#N/A</v>
      </c>
      <c r="AE149" s="324">
        <f t="shared" ca="1" si="63"/>
        <v>272.47422643618518</v>
      </c>
      <c r="AG149" s="306">
        <f t="shared" ca="1" si="85"/>
        <v>149.57020208284297</v>
      </c>
      <c r="AH149" s="304">
        <f t="shared" ca="1" si="86"/>
        <v>159.20769650717341</v>
      </c>
    </row>
    <row r="150" spans="1:34" x14ac:dyDescent="0.2">
      <c r="A150" s="347">
        <f t="shared" ca="1" si="64"/>
        <v>0.01</v>
      </c>
      <c r="B150" s="304">
        <f t="shared" ca="1" si="65"/>
        <v>1.4600000000000011</v>
      </c>
      <c r="D150" s="306">
        <f t="shared" ca="1" si="66"/>
        <v>29.017013943587379</v>
      </c>
      <c r="E150" s="307">
        <f t="shared" ca="1" si="67"/>
        <v>142.82788735902733</v>
      </c>
      <c r="F150" s="304">
        <f t="shared" ca="1" si="68"/>
        <v>145.7456431789484</v>
      </c>
      <c r="G150" s="306">
        <f t="shared" ca="1" si="69"/>
        <v>67.152720739283424</v>
      </c>
      <c r="H150" s="307">
        <f t="shared" ca="1" si="70"/>
        <v>353.1446369674324</v>
      </c>
      <c r="I150" s="304">
        <f t="shared" ca="1" si="71"/>
        <v>359.47270066243948</v>
      </c>
      <c r="J150" s="306">
        <f t="shared" ca="1" si="72"/>
        <v>51.517127079401853</v>
      </c>
      <c r="K150" s="307">
        <f t="shared" ca="1" si="73"/>
        <v>275.99853141149157</v>
      </c>
      <c r="L150" s="304">
        <f t="shared" ca="1" si="58"/>
        <v>280.76538911307307</v>
      </c>
      <c r="M150" s="306">
        <f t="shared" ca="1" si="74"/>
        <v>1.3828834123572018</v>
      </c>
      <c r="N150" s="304">
        <f t="shared" ca="1" si="75"/>
        <v>79.23338308671714</v>
      </c>
      <c r="P150" s="310">
        <f t="shared" ca="1" si="76"/>
        <v>14</v>
      </c>
      <c r="Q150" s="304">
        <f t="shared" ca="1" si="77"/>
        <v>1049.9516666666652</v>
      </c>
      <c r="R150" s="306">
        <f t="shared" ca="1" si="78"/>
        <v>0.51597958219527029</v>
      </c>
      <c r="S150" s="307">
        <f t="shared" ca="1" si="79"/>
        <v>3.7322678613796176</v>
      </c>
      <c r="T150" s="304">
        <f t="shared" ca="1" si="59"/>
        <v>36.613547720134051</v>
      </c>
      <c r="U150" s="311">
        <f t="shared" ca="1" si="60"/>
        <v>0</v>
      </c>
      <c r="V150" s="306">
        <f t="shared" ca="1" si="61"/>
        <v>1.1916504019069345</v>
      </c>
      <c r="W150" s="304">
        <f t="shared" ca="1" si="62"/>
        <v>473.73116900419188</v>
      </c>
      <c r="Y150" s="314" t="str">
        <f t="shared" ca="1" si="80"/>
        <v/>
      </c>
      <c r="Z150" s="315" t="str">
        <f t="shared" ca="1" si="81"/>
        <v/>
      </c>
      <c r="AA150" s="316" t="str">
        <f t="shared" ca="1" si="82"/>
        <v/>
      </c>
      <c r="AC150" s="310" t="e">
        <f t="shared" ca="1" si="83"/>
        <v>#N/A</v>
      </c>
      <c r="AD150" s="323" t="e">
        <f t="shared" ca="1" si="84"/>
        <v>#N/A</v>
      </c>
      <c r="AE150" s="324">
        <f t="shared" ca="1" si="63"/>
        <v>275.99853141149157</v>
      </c>
      <c r="AG150" s="306">
        <f t="shared" ca="1" si="85"/>
        <v>145.73412743080235</v>
      </c>
      <c r="AH150" s="304">
        <f t="shared" ca="1" si="86"/>
        <v>155.37152813700925</v>
      </c>
    </row>
    <row r="151" spans="1:34" x14ac:dyDescent="0.2">
      <c r="A151" s="347">
        <f t="shared" ca="1" si="64"/>
        <v>0.01</v>
      </c>
      <c r="B151" s="304">
        <f t="shared" ca="1" si="65"/>
        <v>1.4700000000000011</v>
      </c>
      <c r="D151" s="306">
        <f t="shared" ca="1" si="66"/>
        <v>28.310168822504476</v>
      </c>
      <c r="E151" s="307">
        <f t="shared" ca="1" si="67"/>
        <v>139.06832065844532</v>
      </c>
      <c r="F151" s="304">
        <f t="shared" ca="1" si="68"/>
        <v>141.92062383430701</v>
      </c>
      <c r="G151" s="306">
        <f t="shared" ca="1" si="69"/>
        <v>67.435822427508469</v>
      </c>
      <c r="H151" s="307">
        <f t="shared" ca="1" si="70"/>
        <v>354.53532017401687</v>
      </c>
      <c r="I151" s="304">
        <f t="shared" ca="1" si="71"/>
        <v>360.89178904121263</v>
      </c>
      <c r="J151" s="306">
        <f t="shared" ca="1" si="72"/>
        <v>52.190069795235814</v>
      </c>
      <c r="K151" s="307">
        <f t="shared" ca="1" si="73"/>
        <v>279.53693119719884</v>
      </c>
      <c r="L151" s="304">
        <f t="shared" ca="1" si="58"/>
        <v>284.36719094927082</v>
      </c>
      <c r="M151" s="306">
        <f t="shared" ca="1" si="74"/>
        <v>1.382832632706982</v>
      </c>
      <c r="N151" s="304">
        <f t="shared" ca="1" si="75"/>
        <v>79.230473627074389</v>
      </c>
      <c r="P151" s="310">
        <f t="shared" ca="1" si="76"/>
        <v>14</v>
      </c>
      <c r="Q151" s="304">
        <f t="shared" ca="1" si="77"/>
        <v>1038.5683333333318</v>
      </c>
      <c r="R151" s="306">
        <f t="shared" ca="1" si="78"/>
        <v>0.51038545080447029</v>
      </c>
      <c r="S151" s="307">
        <f t="shared" ca="1" si="79"/>
        <v>3.7271640068715728</v>
      </c>
      <c r="T151" s="304">
        <f t="shared" ca="1" si="59"/>
        <v>36.563478907410129</v>
      </c>
      <c r="U151" s="311">
        <f t="shared" ca="1" si="60"/>
        <v>0</v>
      </c>
      <c r="V151" s="306">
        <f t="shared" ca="1" si="61"/>
        <v>1.1912287416247871</v>
      </c>
      <c r="W151" s="304">
        <f t="shared" ca="1" si="62"/>
        <v>477.30988976460628</v>
      </c>
      <c r="Y151" s="314" t="str">
        <f t="shared" ca="1" si="80"/>
        <v/>
      </c>
      <c r="Z151" s="315" t="str">
        <f t="shared" ca="1" si="81"/>
        <v/>
      </c>
      <c r="AA151" s="316" t="str">
        <f t="shared" ca="1" si="82"/>
        <v/>
      </c>
      <c r="AC151" s="310" t="e">
        <f t="shared" ca="1" si="83"/>
        <v>#N/A</v>
      </c>
      <c r="AD151" s="323" t="e">
        <f t="shared" ca="1" si="84"/>
        <v>#N/A</v>
      </c>
      <c r="AE151" s="324">
        <f t="shared" ca="1" si="63"/>
        <v>279.53693119719884</v>
      </c>
      <c r="AG151" s="306">
        <f t="shared" ca="1" si="85"/>
        <v>141.90879134802387</v>
      </c>
      <c r="AH151" s="304">
        <f t="shared" ca="1" si="86"/>
        <v>151.54609866584349</v>
      </c>
    </row>
    <row r="152" spans="1:34" x14ac:dyDescent="0.2">
      <c r="A152" s="347">
        <f t="shared" ca="1" si="64"/>
        <v>0.01</v>
      </c>
      <c r="B152" s="304">
        <f t="shared" ca="1" si="65"/>
        <v>1.4800000000000011</v>
      </c>
      <c r="D152" s="306">
        <f t="shared" ca="1" si="66"/>
        <v>27.605003372361253</v>
      </c>
      <c r="E152" s="307">
        <f t="shared" ca="1" si="67"/>
        <v>135.31981908903973</v>
      </c>
      <c r="F152" s="304">
        <f t="shared" ca="1" si="68"/>
        <v>138.10680522508119</v>
      </c>
      <c r="G152" s="306">
        <f t="shared" ca="1" si="69"/>
        <v>67.711872461232076</v>
      </c>
      <c r="H152" s="307">
        <f t="shared" ca="1" si="70"/>
        <v>355.88851836490727</v>
      </c>
      <c r="I152" s="304">
        <f t="shared" ca="1" si="71"/>
        <v>362.2727358995914</v>
      </c>
      <c r="J152" s="306">
        <f t="shared" ca="1" si="72"/>
        <v>52.865808269679519</v>
      </c>
      <c r="K152" s="307">
        <f t="shared" ca="1" si="73"/>
        <v>283.08905038989349</v>
      </c>
      <c r="L152" s="304">
        <f t="shared" ca="1" si="58"/>
        <v>287.98299278717514</v>
      </c>
      <c r="M152" s="306">
        <f t="shared" ca="1" si="74"/>
        <v>1.3827820331151124</v>
      </c>
      <c r="N152" s="304">
        <f t="shared" ca="1" si="75"/>
        <v>79.227574484015179</v>
      </c>
      <c r="P152" s="310">
        <f t="shared" ca="1" si="76"/>
        <v>14</v>
      </c>
      <c r="Q152" s="304">
        <f t="shared" ca="1" si="77"/>
        <v>1027.1849999999986</v>
      </c>
      <c r="R152" s="306">
        <f t="shared" ca="1" si="78"/>
        <v>0.50479131941367028</v>
      </c>
      <c r="S152" s="307">
        <f t="shared" ca="1" si="79"/>
        <v>3.7221160936774362</v>
      </c>
      <c r="T152" s="304">
        <f t="shared" ca="1" si="59"/>
        <v>36.51395887897565</v>
      </c>
      <c r="U152" s="311">
        <f t="shared" ca="1" si="60"/>
        <v>0</v>
      </c>
      <c r="V152" s="306">
        <f t="shared" ca="1" si="61"/>
        <v>1.1908055944174882</v>
      </c>
      <c r="W152" s="304">
        <f t="shared" ca="1" si="62"/>
        <v>480.79886674275525</v>
      </c>
      <c r="Y152" s="314" t="str">
        <f t="shared" ca="1" si="80"/>
        <v/>
      </c>
      <c r="Z152" s="315" t="str">
        <f t="shared" ca="1" si="81"/>
        <v/>
      </c>
      <c r="AA152" s="316" t="str">
        <f t="shared" ca="1" si="82"/>
        <v/>
      </c>
      <c r="AC152" s="310" t="e">
        <f t="shared" ca="1" si="83"/>
        <v>#N/A</v>
      </c>
      <c r="AD152" s="323" t="e">
        <f t="shared" ca="1" si="84"/>
        <v>#N/A</v>
      </c>
      <c r="AE152" s="324">
        <f t="shared" ca="1" si="63"/>
        <v>283.08905038989349</v>
      </c>
      <c r="AG152" s="306">
        <f t="shared" ca="1" si="85"/>
        <v>138.09463946119547</v>
      </c>
      <c r="AH152" s="304">
        <f t="shared" ca="1" si="86"/>
        <v>147.73185370801207</v>
      </c>
    </row>
    <row r="153" spans="1:34" x14ac:dyDescent="0.2">
      <c r="A153" s="347">
        <f t="shared" ca="1" si="64"/>
        <v>0.01</v>
      </c>
      <c r="B153" s="304">
        <f t="shared" ca="1" si="65"/>
        <v>1.4900000000000011</v>
      </c>
      <c r="D153" s="306">
        <f t="shared" ca="1" si="66"/>
        <v>26.90160331528719</v>
      </c>
      <c r="E153" s="307">
        <f t="shared" ca="1" si="67"/>
        <v>131.58280745779905</v>
      </c>
      <c r="F153" s="304">
        <f t="shared" ca="1" si="68"/>
        <v>134.3046219584765</v>
      </c>
      <c r="G153" s="306">
        <f t="shared" ca="1" si="69"/>
        <v>67.980888494384942</v>
      </c>
      <c r="H153" s="307">
        <f t="shared" ca="1" si="70"/>
        <v>357.20434643948528</v>
      </c>
      <c r="I153" s="304">
        <f t="shared" ca="1" si="71"/>
        <v>363.61565741280424</v>
      </c>
      <c r="J153" s="306">
        <f t="shared" ca="1" si="72"/>
        <v>53.544272074457602</v>
      </c>
      <c r="K153" s="307">
        <f t="shared" ca="1" si="73"/>
        <v>286.65451471391543</v>
      </c>
      <c r="L153" s="304">
        <f t="shared" ca="1" si="58"/>
        <v>291.61241379244115</v>
      </c>
      <c r="M153" s="306">
        <f t="shared" ca="1" si="74"/>
        <v>1.3827316069891309</v>
      </c>
      <c r="N153" s="304">
        <f t="shared" ca="1" si="75"/>
        <v>79.224685279819241</v>
      </c>
      <c r="P153" s="310">
        <f t="shared" ca="1" si="76"/>
        <v>14</v>
      </c>
      <c r="Q153" s="304">
        <f t="shared" ca="1" si="77"/>
        <v>1015.8016666666653</v>
      </c>
      <c r="R153" s="306">
        <f t="shared" ca="1" si="78"/>
        <v>0.49919718802287016</v>
      </c>
      <c r="S153" s="307">
        <f t="shared" ca="1" si="79"/>
        <v>3.7171241217972075</v>
      </c>
      <c r="T153" s="304">
        <f t="shared" ca="1" si="59"/>
        <v>36.464987634830607</v>
      </c>
      <c r="U153" s="311">
        <f t="shared" ca="1" si="60"/>
        <v>0</v>
      </c>
      <c r="V153" s="306">
        <f t="shared" ca="1" si="61"/>
        <v>1.1903810064868157</v>
      </c>
      <c r="W153" s="304">
        <f t="shared" ca="1" si="62"/>
        <v>484.19734928481438</v>
      </c>
      <c r="Y153" s="314" t="str">
        <f t="shared" ca="1" si="80"/>
        <v/>
      </c>
      <c r="Z153" s="315" t="str">
        <f t="shared" ca="1" si="81"/>
        <v/>
      </c>
      <c r="AA153" s="316" t="str">
        <f t="shared" ca="1" si="82"/>
        <v/>
      </c>
      <c r="AC153" s="310" t="e">
        <f t="shared" ca="1" si="83"/>
        <v>#N/A</v>
      </c>
      <c r="AD153" s="323" t="e">
        <f t="shared" ca="1" si="84"/>
        <v>#N/A</v>
      </c>
      <c r="AE153" s="324">
        <f t="shared" ca="1" si="63"/>
        <v>286.65451471391543</v>
      </c>
      <c r="AG153" s="306">
        <f t="shared" ca="1" si="85"/>
        <v>134.29210509129354</v>
      </c>
      <c r="AH153" s="304">
        <f t="shared" ca="1" si="86"/>
        <v>143.92922657240712</v>
      </c>
    </row>
    <row r="154" spans="1:34" x14ac:dyDescent="0.2">
      <c r="A154" s="347">
        <f t="shared" ca="1" si="64"/>
        <v>0.01</v>
      </c>
      <c r="B154" s="304">
        <f t="shared" ca="1" si="65"/>
        <v>1.5000000000000011</v>
      </c>
      <c r="D154" s="306">
        <f t="shared" ca="1" si="66"/>
        <v>26.200052023880684</v>
      </c>
      <c r="E154" s="307">
        <f t="shared" ca="1" si="67"/>
        <v>127.85769848328505</v>
      </c>
      <c r="F154" s="304">
        <f t="shared" ca="1" si="68"/>
        <v>130.51449646493944</v>
      </c>
      <c r="G154" s="306">
        <f t="shared" ca="1" si="69"/>
        <v>68.242889014623742</v>
      </c>
      <c r="H154" s="307">
        <f t="shared" ca="1" si="70"/>
        <v>358.48292342431813</v>
      </c>
      <c r="I154" s="304">
        <f t="shared" ca="1" si="71"/>
        <v>364.92067396614812</v>
      </c>
      <c r="J154" s="306">
        <f t="shared" ca="1" si="72"/>
        <v>54.225390962002649</v>
      </c>
      <c r="K154" s="307">
        <f t="shared" ca="1" si="73"/>
        <v>290.23295106323445</v>
      </c>
      <c r="L154" s="304">
        <f t="shared" ca="1" si="58"/>
        <v>295.2550743134754</v>
      </c>
      <c r="M154" s="306">
        <f t="shared" ca="1" si="74"/>
        <v>1.382681347878421</v>
      </c>
      <c r="N154" s="304">
        <f t="shared" ca="1" si="75"/>
        <v>79.221805644893493</v>
      </c>
      <c r="P154" s="310">
        <f t="shared" ca="1" si="76"/>
        <v>14</v>
      </c>
      <c r="Q154" s="304">
        <f t="shared" ca="1" si="77"/>
        <v>1004.4183333333319</v>
      </c>
      <c r="R154" s="306">
        <f t="shared" ca="1" si="78"/>
        <v>0.49360305663207016</v>
      </c>
      <c r="S154" s="307">
        <f t="shared" ca="1" si="79"/>
        <v>3.7121880912308867</v>
      </c>
      <c r="T154" s="304">
        <f t="shared" ca="1" si="59"/>
        <v>36.416565174974998</v>
      </c>
      <c r="U154" s="311">
        <f t="shared" ca="1" si="60"/>
        <v>0</v>
      </c>
      <c r="V154" s="306">
        <f t="shared" ca="1" si="61"/>
        <v>1.1899550238373355</v>
      </c>
      <c r="W154" s="304">
        <f t="shared" ca="1" si="62"/>
        <v>487.50463670134718</v>
      </c>
      <c r="Y154" s="314" t="str">
        <f t="shared" ca="1" si="80"/>
        <v/>
      </c>
      <c r="Z154" s="315" t="str">
        <f t="shared" ca="1" si="81"/>
        <v/>
      </c>
      <c r="AA154" s="316" t="str">
        <f t="shared" ca="1" si="82"/>
        <v/>
      </c>
      <c r="AC154" s="310" t="e">
        <f t="shared" ca="1" si="83"/>
        <v>#N/A</v>
      </c>
      <c r="AD154" s="323" t="e">
        <f t="shared" ca="1" si="84"/>
        <v>#N/A</v>
      </c>
      <c r="AE154" s="324">
        <f t="shared" ca="1" si="63"/>
        <v>290.23295106323445</v>
      </c>
      <c r="AG154" s="306">
        <f t="shared" ca="1" si="85"/>
        <v>130.50160924530681</v>
      </c>
      <c r="AH154" s="304">
        <f t="shared" ca="1" si="86"/>
        <v>140.13863825419006</v>
      </c>
    </row>
    <row r="155" spans="1:34" x14ac:dyDescent="0.2">
      <c r="A155" s="347">
        <f t="shared" ca="1" si="64"/>
        <v>0.01</v>
      </c>
      <c r="B155" s="304">
        <f t="shared" ca="1" si="65"/>
        <v>1.5100000000000011</v>
      </c>
      <c r="D155" s="306">
        <f t="shared" ca="1" si="66"/>
        <v>25.500430521989284</v>
      </c>
      <c r="E155" s="307">
        <f t="shared" ca="1" si="67"/>
        <v>124.14489279685245</v>
      </c>
      <c r="F155" s="304">
        <f t="shared" ca="1" si="68"/>
        <v>126.7368390182933</v>
      </c>
      <c r="G155" s="306">
        <f t="shared" ca="1" si="69"/>
        <v>68.497893319843641</v>
      </c>
      <c r="H155" s="307">
        <f t="shared" ca="1" si="70"/>
        <v>359.72437235228665</v>
      </c>
      <c r="I155" s="304">
        <f t="shared" ca="1" si="71"/>
        <v>366.18791003186226</v>
      </c>
      <c r="J155" s="306">
        <f t="shared" ca="1" si="72"/>
        <v>54.909094873674988</v>
      </c>
      <c r="K155" s="307">
        <f t="shared" ca="1" si="73"/>
        <v>293.82398754211749</v>
      </c>
      <c r="L155" s="304">
        <f t="shared" ca="1" si="58"/>
        <v>298.91059592292248</v>
      </c>
      <c r="M155" s="306">
        <f t="shared" ca="1" si="74"/>
        <v>1.3826312494685269</v>
      </c>
      <c r="N155" s="304">
        <f t="shared" ca="1" si="75"/>
        <v>79.218935217446244</v>
      </c>
      <c r="P155" s="310">
        <f t="shared" ca="1" si="76"/>
        <v>14</v>
      </c>
      <c r="Q155" s="304">
        <f t="shared" ca="1" si="77"/>
        <v>993.03499999999849</v>
      </c>
      <c r="R155" s="306">
        <f t="shared" ca="1" si="78"/>
        <v>0.48800892524127004</v>
      </c>
      <c r="S155" s="307">
        <f t="shared" ca="1" si="79"/>
        <v>3.7073080019784741</v>
      </c>
      <c r="T155" s="304">
        <f t="shared" ca="1" si="59"/>
        <v>36.368691499408833</v>
      </c>
      <c r="U155" s="311">
        <f t="shared" ca="1" si="60"/>
        <v>0</v>
      </c>
      <c r="V155" s="306">
        <f t="shared" ca="1" si="61"/>
        <v>1.1895276922712992</v>
      </c>
      <c r="W155" s="304">
        <f t="shared" ca="1" si="62"/>
        <v>490.72007769529961</v>
      </c>
      <c r="Y155" s="314" t="str">
        <f t="shared" ca="1" si="80"/>
        <v/>
      </c>
      <c r="Z155" s="315" t="str">
        <f t="shared" ca="1" si="81"/>
        <v/>
      </c>
      <c r="AA155" s="316" t="str">
        <f t="shared" ca="1" si="82"/>
        <v/>
      </c>
      <c r="AC155" s="310" t="e">
        <f t="shared" ca="1" si="83"/>
        <v>#N/A</v>
      </c>
      <c r="AD155" s="323" t="e">
        <f t="shared" ca="1" si="84"/>
        <v>#N/A</v>
      </c>
      <c r="AE155" s="324">
        <f t="shared" ca="1" si="63"/>
        <v>293.82398754211749</v>
      </c>
      <c r="AG155" s="306">
        <f t="shared" ca="1" si="85"/>
        <v>126.72356061756399</v>
      </c>
      <c r="AH155" s="304">
        <f t="shared" ca="1" si="86"/>
        <v>136.3604974361088</v>
      </c>
    </row>
    <row r="156" spans="1:34" x14ac:dyDescent="0.2">
      <c r="A156" s="347">
        <f t="shared" ca="1" si="64"/>
        <v>0.01</v>
      </c>
      <c r="B156" s="304">
        <f t="shared" ca="1" si="65"/>
        <v>1.5200000000000011</v>
      </c>
      <c r="D156" s="306">
        <f t="shared" ca="1" si="66"/>
        <v>24.802817487134089</v>
      </c>
      <c r="E156" s="307">
        <f t="shared" ca="1" si="67"/>
        <v>120.44477895307617</v>
      </c>
      <c r="F156" s="304">
        <f t="shared" ca="1" si="68"/>
        <v>122.97204776840738</v>
      </c>
      <c r="G156" s="306">
        <f t="shared" ca="1" si="69"/>
        <v>68.745921494714977</v>
      </c>
      <c r="H156" s="307">
        <f t="shared" ca="1" si="70"/>
        <v>360.92882014181743</v>
      </c>
      <c r="I156" s="304">
        <f t="shared" ca="1" si="71"/>
        <v>367.41749404610812</v>
      </c>
      <c r="J156" s="306">
        <f t="shared" ca="1" si="72"/>
        <v>55.595313947747783</v>
      </c>
      <c r="K156" s="307">
        <f t="shared" ca="1" si="73"/>
        <v>297.42725350458801</v>
      </c>
      <c r="L156" s="304">
        <f t="shared" ca="1" si="58"/>
        <v>302.57860145792051</v>
      </c>
      <c r="M156" s="306">
        <f t="shared" ca="1" si="74"/>
        <v>1.3825813055757035</v>
      </c>
      <c r="N156" s="304">
        <f t="shared" ca="1" si="75"/>
        <v>79.216073643175008</v>
      </c>
      <c r="P156" s="310">
        <f t="shared" ca="1" si="76"/>
        <v>14</v>
      </c>
      <c r="Q156" s="304">
        <f t="shared" ca="1" si="77"/>
        <v>981.65166666666528</v>
      </c>
      <c r="R156" s="306">
        <f t="shared" ca="1" si="78"/>
        <v>0.48241479385047004</v>
      </c>
      <c r="S156" s="307">
        <f t="shared" ca="1" si="79"/>
        <v>3.7024838540399694</v>
      </c>
      <c r="T156" s="304">
        <f t="shared" ca="1" si="59"/>
        <v>36.321366608132102</v>
      </c>
      <c r="U156" s="311">
        <f t="shared" ca="1" si="60"/>
        <v>0</v>
      </c>
      <c r="V156" s="306">
        <f t="shared" ca="1" si="61"/>
        <v>1.1890990573837172</v>
      </c>
      <c r="W156" s="304">
        <f t="shared" ca="1" si="62"/>
        <v>493.84306976698139</v>
      </c>
      <c r="Y156" s="314" t="str">
        <f t="shared" ca="1" si="80"/>
        <v/>
      </c>
      <c r="Z156" s="315" t="str">
        <f t="shared" ca="1" si="81"/>
        <v/>
      </c>
      <c r="AA156" s="316" t="str">
        <f t="shared" ca="1" si="82"/>
        <v/>
      </c>
      <c r="AC156" s="310" t="e">
        <f t="shared" ca="1" si="83"/>
        <v>#N/A</v>
      </c>
      <c r="AD156" s="323" t="e">
        <f t="shared" ca="1" si="84"/>
        <v>#N/A</v>
      </c>
      <c r="AE156" s="324">
        <f t="shared" ca="1" si="63"/>
        <v>297.42725350458801</v>
      </c>
      <c r="AG156" s="306">
        <f t="shared" ca="1" si="85"/>
        <v>122.958355600415</v>
      </c>
      <c r="AH156" s="304">
        <f t="shared" ca="1" si="86"/>
        <v>132.59520049916898</v>
      </c>
    </row>
    <row r="157" spans="1:34" x14ac:dyDescent="0.2">
      <c r="A157" s="347">
        <f t="shared" ca="1" si="64"/>
        <v>0.01</v>
      </c>
      <c r="B157" s="304">
        <f t="shared" ca="1" si="65"/>
        <v>1.5300000000000011</v>
      </c>
      <c r="D157" s="306">
        <f t="shared" ca="1" si="66"/>
        <v>24.107289254539179</v>
      </c>
      <c r="E157" s="307">
        <f t="shared" ca="1" si="67"/>
        <v>116.75773344913632</v>
      </c>
      <c r="F157" s="304">
        <f t="shared" ca="1" si="68"/>
        <v>119.22050878679215</v>
      </c>
      <c r="G157" s="306">
        <f t="shared" ca="1" si="69"/>
        <v>68.986994387260367</v>
      </c>
      <c r="H157" s="307">
        <f t="shared" ca="1" si="70"/>
        <v>362.09639747630877</v>
      </c>
      <c r="I157" s="304">
        <f t="shared" ca="1" si="71"/>
        <v>368.60955828614766</v>
      </c>
      <c r="J157" s="306">
        <f t="shared" ca="1" si="72"/>
        <v>56.283978527157657</v>
      </c>
      <c r="K157" s="307">
        <f t="shared" ca="1" si="73"/>
        <v>301.04237959267863</v>
      </c>
      <c r="L157" s="304">
        <f t="shared" ca="1" si="58"/>
        <v>306.25871505912767</v>
      </c>
      <c r="M157" s="306">
        <f t="shared" ca="1" si="74"/>
        <v>1.3825315101416893</v>
      </c>
      <c r="N157" s="304">
        <f t="shared" ca="1" si="75"/>
        <v>79.213220574966968</v>
      </c>
      <c r="P157" s="310">
        <f t="shared" ca="1" si="76"/>
        <v>14</v>
      </c>
      <c r="Q157" s="304">
        <f t="shared" ca="1" si="77"/>
        <v>970.26833333333184</v>
      </c>
      <c r="R157" s="306">
        <f t="shared" ca="1" si="78"/>
        <v>0.47682066245966992</v>
      </c>
      <c r="S157" s="307">
        <f t="shared" ca="1" si="79"/>
        <v>3.6977156474153725</v>
      </c>
      <c r="T157" s="304">
        <f t="shared" ca="1" si="59"/>
        <v>36.274590501144807</v>
      </c>
      <c r="U157" s="311">
        <f t="shared" ca="1" si="60"/>
        <v>0</v>
      </c>
      <c r="V157" s="306">
        <f t="shared" ca="1" si="61"/>
        <v>1.1886691645576053</v>
      </c>
      <c r="W157" s="304">
        <f t="shared" ca="1" si="62"/>
        <v>496.87305859727331</v>
      </c>
      <c r="Y157" s="314" t="str">
        <f t="shared" ca="1" si="80"/>
        <v/>
      </c>
      <c r="Z157" s="315" t="str">
        <f t="shared" ca="1" si="81"/>
        <v/>
      </c>
      <c r="AA157" s="316" t="str">
        <f t="shared" ca="1" si="82"/>
        <v/>
      </c>
      <c r="AC157" s="310" t="e">
        <f t="shared" ca="1" si="83"/>
        <v>#N/A</v>
      </c>
      <c r="AD157" s="323" t="e">
        <f t="shared" ca="1" si="84"/>
        <v>#N/A</v>
      </c>
      <c r="AE157" s="324">
        <f t="shared" ca="1" si="63"/>
        <v>301.04237959267863</v>
      </c>
      <c r="AG157" s="306">
        <f t="shared" ca="1" si="85"/>
        <v>119.20637830401222</v>
      </c>
      <c r="AH157" s="304">
        <f t="shared" ca="1" si="86"/>
        <v>128.84313154240564</v>
      </c>
    </row>
    <row r="158" spans="1:34" x14ac:dyDescent="0.2">
      <c r="A158" s="347">
        <f t="shared" ca="1" si="64"/>
        <v>0.01</v>
      </c>
      <c r="B158" s="304">
        <f t="shared" ca="1" si="65"/>
        <v>1.5400000000000011</v>
      </c>
      <c r="D158" s="306">
        <f t="shared" ca="1" si="66"/>
        <v>23.413919822725394</v>
      </c>
      <c r="E158" s="307">
        <f t="shared" ca="1" si="67"/>
        <v>113.08412075290566</v>
      </c>
      <c r="F158" s="304">
        <f t="shared" ca="1" si="68"/>
        <v>115.482596125662</v>
      </c>
      <c r="G158" s="306">
        <f t="shared" ca="1" si="69"/>
        <v>69.221133585487621</v>
      </c>
      <c r="H158" s="307">
        <f t="shared" ca="1" si="70"/>
        <v>363.22723868383781</v>
      </c>
      <c r="I158" s="304">
        <f t="shared" ca="1" si="71"/>
        <v>369.7642387478075</v>
      </c>
      <c r="J158" s="306">
        <f t="shared" ca="1" si="72"/>
        <v>56.975019167021401</v>
      </c>
      <c r="K158" s="307">
        <f t="shared" ca="1" si="73"/>
        <v>304.66899777347936</v>
      </c>
      <c r="L158" s="304">
        <f t="shared" ca="1" si="58"/>
        <v>309.95056220852194</v>
      </c>
      <c r="M158" s="306">
        <f t="shared" ca="1" si="74"/>
        <v>1.3824818572286894</v>
      </c>
      <c r="N158" s="304">
        <f t="shared" ca="1" si="75"/>
        <v>79.210375672611548</v>
      </c>
      <c r="P158" s="310">
        <f t="shared" ca="1" si="76"/>
        <v>14</v>
      </c>
      <c r="Q158" s="304">
        <f t="shared" ca="1" si="77"/>
        <v>958.88499999999851</v>
      </c>
      <c r="R158" s="306">
        <f t="shared" ca="1" si="78"/>
        <v>0.47122653106886986</v>
      </c>
      <c r="S158" s="307">
        <f t="shared" ca="1" si="79"/>
        <v>3.6930033821046839</v>
      </c>
      <c r="T158" s="304">
        <f t="shared" ca="1" si="59"/>
        <v>36.228363178446948</v>
      </c>
      <c r="U158" s="311">
        <f t="shared" ca="1" si="60"/>
        <v>0</v>
      </c>
      <c r="V158" s="306">
        <f t="shared" ca="1" si="61"/>
        <v>1.1882380589594013</v>
      </c>
      <c r="W158" s="304">
        <f t="shared" ca="1" si="62"/>
        <v>499.80953741029992</v>
      </c>
      <c r="Y158" s="314" t="str">
        <f t="shared" ca="1" si="80"/>
        <v/>
      </c>
      <c r="Z158" s="315" t="str">
        <f t="shared" ca="1" si="81"/>
        <v/>
      </c>
      <c r="AA158" s="316" t="str">
        <f t="shared" ca="1" si="82"/>
        <v/>
      </c>
      <c r="AC158" s="310" t="e">
        <f t="shared" ca="1" si="83"/>
        <v>#N/A</v>
      </c>
      <c r="AD158" s="323" t="e">
        <f t="shared" ca="1" si="84"/>
        <v>#N/A</v>
      </c>
      <c r="AE158" s="324">
        <f t="shared" ca="1" si="63"/>
        <v>304.66899777347936</v>
      </c>
      <c r="AG158" s="306">
        <f t="shared" ca="1" si="85"/>
        <v>115.46800058493396</v>
      </c>
      <c r="AH158" s="304">
        <f t="shared" ca="1" si="86"/>
        <v>125.10466241149756</v>
      </c>
    </row>
    <row r="159" spans="1:34" x14ac:dyDescent="0.2">
      <c r="A159" s="347">
        <f t="shared" ca="1" si="64"/>
        <v>0.01</v>
      </c>
      <c r="B159" s="304">
        <f t="shared" ca="1" si="65"/>
        <v>1.5500000000000012</v>
      </c>
      <c r="D159" s="306">
        <f t="shared" ca="1" si="66"/>
        <v>22.722780860626393</v>
      </c>
      <c r="E159" s="307">
        <f t="shared" ca="1" si="67"/>
        <v>109.42429333947881</v>
      </c>
      <c r="F159" s="304">
        <f t="shared" ca="1" si="68"/>
        <v>111.75867189119758</v>
      </c>
      <c r="G159" s="306">
        <f t="shared" ca="1" si="69"/>
        <v>69.44836139409388</v>
      </c>
      <c r="H159" s="307">
        <f t="shared" ca="1" si="70"/>
        <v>364.32148161723262</v>
      </c>
      <c r="I159" s="304">
        <f t="shared" ca="1" si="71"/>
        <v>370.88167502331549</v>
      </c>
      <c r="J159" s="306">
        <f t="shared" ca="1" si="72"/>
        <v>57.668366641919306</v>
      </c>
      <c r="K159" s="307">
        <f t="shared" ca="1" si="73"/>
        <v>308.30674137498471</v>
      </c>
      <c r="L159" s="304">
        <f t="shared" ca="1" si="58"/>
        <v>313.65376976597707</v>
      </c>
      <c r="M159" s="306">
        <f t="shared" ca="1" si="74"/>
        <v>1.3824323410145589</v>
      </c>
      <c r="N159" s="304">
        <f t="shared" ca="1" si="75"/>
        <v>79.207538602524394</v>
      </c>
      <c r="P159" s="310">
        <f t="shared" ca="1" si="76"/>
        <v>14</v>
      </c>
      <c r="Q159" s="304">
        <f t="shared" ca="1" si="77"/>
        <v>947.50166666666519</v>
      </c>
      <c r="R159" s="306">
        <f t="shared" ca="1" si="78"/>
        <v>0.46563239967806985</v>
      </c>
      <c r="S159" s="307">
        <f t="shared" ca="1" si="79"/>
        <v>3.6883470581079032</v>
      </c>
      <c r="T159" s="304">
        <f t="shared" ca="1" si="59"/>
        <v>36.182684640038531</v>
      </c>
      <c r="U159" s="311">
        <f t="shared" ca="1" si="60"/>
        <v>0</v>
      </c>
      <c r="V159" s="306">
        <f t="shared" ca="1" si="61"/>
        <v>1.1878057855345565</v>
      </c>
      <c r="W159" s="304">
        <f t="shared" ca="1" si="62"/>
        <v>502.65204631678904</v>
      </c>
      <c r="Y159" s="314" t="str">
        <f t="shared" ca="1" si="80"/>
        <v/>
      </c>
      <c r="Z159" s="315" t="str">
        <f t="shared" ca="1" si="81"/>
        <v/>
      </c>
      <c r="AA159" s="316" t="str">
        <f t="shared" ca="1" si="82"/>
        <v/>
      </c>
      <c r="AC159" s="310" t="e">
        <f t="shared" ca="1" si="83"/>
        <v>#N/A</v>
      </c>
      <c r="AD159" s="323" t="e">
        <f t="shared" ca="1" si="84"/>
        <v>#N/A</v>
      </c>
      <c r="AE159" s="324">
        <f t="shared" ca="1" si="63"/>
        <v>308.30674137498471</v>
      </c>
      <c r="AG159" s="306">
        <f t="shared" ca="1" si="85"/>
        <v>111.7435820833859</v>
      </c>
      <c r="AH159" s="304">
        <f t="shared" ca="1" si="86"/>
        <v>121.3801527359598</v>
      </c>
    </row>
    <row r="160" spans="1:34" x14ac:dyDescent="0.2">
      <c r="A160" s="347">
        <f t="shared" ca="1" si="64"/>
        <v>0.01</v>
      </c>
      <c r="B160" s="304">
        <f t="shared" ca="1" si="65"/>
        <v>1.5600000000000012</v>
      </c>
      <c r="D160" s="306">
        <f t="shared" ca="1" si="66"/>
        <v>21.226161818246254</v>
      </c>
      <c r="E160" s="307">
        <f t="shared" ca="1" si="67"/>
        <v>101.54103215449315</v>
      </c>
      <c r="F160" s="304">
        <f t="shared" ca="1" si="68"/>
        <v>103.7358720816198</v>
      </c>
      <c r="G160" s="306">
        <f t="shared" ca="1" si="69"/>
        <v>69.660623012276346</v>
      </c>
      <c r="H160" s="307">
        <f t="shared" ca="1" si="70"/>
        <v>365.33689193877757</v>
      </c>
      <c r="I160" s="304">
        <f t="shared" ca="1" si="71"/>
        <v>371.91887154316936</v>
      </c>
      <c r="J160" s="306">
        <f t="shared" ca="1" si="72"/>
        <v>58.363911563951156</v>
      </c>
      <c r="K160" s="307">
        <f t="shared" ca="1" si="73"/>
        <v>311.95503324276478</v>
      </c>
      <c r="L160" s="304">
        <f t="shared" ca="1" si="58"/>
        <v>317.36775031269201</v>
      </c>
      <c r="M160" s="306">
        <f t="shared" ca="1" si="74"/>
        <v>1.3823829500600107</v>
      </c>
      <c r="N160" s="304">
        <f t="shared" ca="1" si="75"/>
        <v>79.204708709282656</v>
      </c>
      <c r="P160" s="310">
        <f t="shared" ca="1" si="76"/>
        <v>15</v>
      </c>
      <c r="Q160" s="304">
        <f t="shared" ca="1" si="77"/>
        <v>920.23599999999465</v>
      </c>
      <c r="R160" s="306">
        <f t="shared" ca="1" si="78"/>
        <v>0.45223318546508778</v>
      </c>
      <c r="S160" s="307">
        <f t="shared" ca="1" si="79"/>
        <v>3.6838247262532522</v>
      </c>
      <c r="T160" s="304">
        <f t="shared" ca="1" si="59"/>
        <v>36.138320564544408</v>
      </c>
      <c r="U160" s="311">
        <f t="shared" ca="1" si="60"/>
        <v>0</v>
      </c>
      <c r="V160" s="306">
        <f t="shared" ca="1" si="61"/>
        <v>1.1873724141672268</v>
      </c>
      <c r="W160" s="304">
        <f t="shared" ca="1" si="62"/>
        <v>505.28296064562812</v>
      </c>
      <c r="Y160" s="314" t="str">
        <f t="shared" ca="1" si="80"/>
        <v/>
      </c>
      <c r="Z160" s="315" t="str">
        <f t="shared" ca="1" si="81"/>
        <v/>
      </c>
      <c r="AA160" s="316" t="str">
        <f t="shared" ca="1" si="82"/>
        <v/>
      </c>
      <c r="AC160" s="310" t="e">
        <f t="shared" ca="1" si="83"/>
        <v>#N/A</v>
      </c>
      <c r="AD160" s="323" t="e">
        <f t="shared" ca="1" si="84"/>
        <v>#N/A</v>
      </c>
      <c r="AE160" s="324">
        <f t="shared" ca="1" si="63"/>
        <v>311.95503324276478</v>
      </c>
      <c r="AG160" s="306">
        <f t="shared" ca="1" si="85"/>
        <v>103.71960662120287</v>
      </c>
      <c r="AH160" s="304">
        <f t="shared" ca="1" si="86"/>
        <v>113.35608632713704</v>
      </c>
    </row>
    <row r="161" spans="1:34" x14ac:dyDescent="0.2">
      <c r="A161" s="347">
        <f t="shared" ca="1" si="64"/>
        <v>0.01</v>
      </c>
      <c r="B161" s="304">
        <f t="shared" ca="1" si="65"/>
        <v>1.5700000000000012</v>
      </c>
      <c r="D161" s="306">
        <f t="shared" ca="1" si="66"/>
        <v>18.926220663581038</v>
      </c>
      <c r="E161" s="307">
        <f t="shared" ca="1" si="67"/>
        <v>89.449040967256678</v>
      </c>
      <c r="F161" s="304">
        <f t="shared" ca="1" si="68"/>
        <v>91.429386734072139</v>
      </c>
      <c r="G161" s="306">
        <f t="shared" ca="1" si="69"/>
        <v>69.849885218912164</v>
      </c>
      <c r="H161" s="307">
        <f t="shared" ca="1" si="70"/>
        <v>366.23138234845015</v>
      </c>
      <c r="I161" s="304">
        <f t="shared" ca="1" si="71"/>
        <v>372.83298121538536</v>
      </c>
      <c r="J161" s="306">
        <f t="shared" ca="1" si="72"/>
        <v>59.061464105107099</v>
      </c>
      <c r="K161" s="307">
        <f t="shared" ca="1" si="73"/>
        <v>315.6128746142009</v>
      </c>
      <c r="L161" s="304">
        <f t="shared" ca="1" si="58"/>
        <v>321.09148721895161</v>
      </c>
      <c r="M161" s="306">
        <f t="shared" ca="1" si="74"/>
        <v>1.3823336674360676</v>
      </c>
      <c r="N161" s="304">
        <f t="shared" ca="1" si="75"/>
        <v>79.201885022927399</v>
      </c>
      <c r="P161" s="310">
        <f t="shared" ca="1" si="76"/>
        <v>15</v>
      </c>
      <c r="Q161" s="304">
        <f t="shared" ca="1" si="77"/>
        <v>877.08799999999474</v>
      </c>
      <c r="R161" s="306">
        <f t="shared" ca="1" si="78"/>
        <v>0.43102888842992759</v>
      </c>
      <c r="S161" s="307">
        <f t="shared" ca="1" si="79"/>
        <v>3.6795144373689528</v>
      </c>
      <c r="T161" s="304">
        <f t="shared" ca="1" si="59"/>
        <v>36.096036630589431</v>
      </c>
      <c r="U161" s="311">
        <f t="shared" ca="1" si="60"/>
        <v>0</v>
      </c>
      <c r="V161" s="306">
        <f t="shared" ca="1" si="61"/>
        <v>1.1869380647004242</v>
      </c>
      <c r="W161" s="304">
        <f t="shared" ca="1" si="62"/>
        <v>507.5840563295277</v>
      </c>
      <c r="Y161" s="314" t="str">
        <f t="shared" ca="1" si="80"/>
        <v/>
      </c>
      <c r="Z161" s="315" t="str">
        <f t="shared" ca="1" si="81"/>
        <v/>
      </c>
      <c r="AA161" s="316" t="str">
        <f t="shared" ca="1" si="82"/>
        <v/>
      </c>
      <c r="AC161" s="310" t="e">
        <f t="shared" ca="1" si="83"/>
        <v>#N/A</v>
      </c>
      <c r="AD161" s="323" t="e">
        <f t="shared" ca="1" si="84"/>
        <v>#N/A</v>
      </c>
      <c r="AE161" s="324">
        <f t="shared" ca="1" si="63"/>
        <v>315.6128746142009</v>
      </c>
      <c r="AG161" s="306">
        <f t="shared" ca="1" si="85"/>
        <v>91.410921945187354</v>
      </c>
      <c r="AH161" s="304">
        <f t="shared" ca="1" si="86"/>
        <v>101.04731091100892</v>
      </c>
    </row>
    <row r="162" spans="1:34" x14ac:dyDescent="0.2">
      <c r="A162" s="347">
        <f t="shared" ca="1" si="64"/>
        <v>0.01</v>
      </c>
      <c r="B162" s="304">
        <f t="shared" ca="1" si="65"/>
        <v>1.5800000000000012</v>
      </c>
      <c r="D162" s="306">
        <f t="shared" ca="1" si="66"/>
        <v>16.635519802104906</v>
      </c>
      <c r="E162" s="307">
        <f t="shared" ca="1" si="67"/>
        <v>77.412039007164182</v>
      </c>
      <c r="F162" s="304">
        <f t="shared" ca="1" si="68"/>
        <v>79.179317389915241</v>
      </c>
      <c r="G162" s="306">
        <f t="shared" ca="1" si="69"/>
        <v>70.016240416933215</v>
      </c>
      <c r="H162" s="307">
        <f t="shared" ca="1" si="70"/>
        <v>367.00550273852178</v>
      </c>
      <c r="I162" s="304">
        <f t="shared" ca="1" si="71"/>
        <v>373.62456150857764</v>
      </c>
      <c r="J162" s="306">
        <f t="shared" ca="1" si="72"/>
        <v>59.760794733286325</v>
      </c>
      <c r="K162" s="307">
        <f t="shared" ca="1" si="73"/>
        <v>319.27905903963574</v>
      </c>
      <c r="L162" s="304">
        <f t="shared" ca="1" si="58"/>
        <v>324.82375240796227</v>
      </c>
      <c r="M162" s="306">
        <f t="shared" ca="1" si="74"/>
        <v>1.3822844765141011</v>
      </c>
      <c r="N162" s="304">
        <f t="shared" ca="1" si="75"/>
        <v>79.199066590708355</v>
      </c>
      <c r="P162" s="310">
        <f t="shared" ca="1" si="76"/>
        <v>15</v>
      </c>
      <c r="Q162" s="304">
        <f t="shared" ca="1" si="77"/>
        <v>833.93999999999471</v>
      </c>
      <c r="R162" s="306">
        <f t="shared" ca="1" si="78"/>
        <v>0.40982459139476735</v>
      </c>
      <c r="S162" s="307">
        <f t="shared" ca="1" si="79"/>
        <v>3.675416191455005</v>
      </c>
      <c r="T162" s="304">
        <f t="shared" ca="1" si="59"/>
        <v>36.0558328381736</v>
      </c>
      <c r="U162" s="311">
        <f t="shared" ca="1" si="60"/>
        <v>0</v>
      </c>
      <c r="V162" s="306">
        <f t="shared" ca="1" si="61"/>
        <v>1.1865028814568543</v>
      </c>
      <c r="W162" s="304">
        <f t="shared" ca="1" si="62"/>
        <v>509.55480490844866</v>
      </c>
      <c r="Y162" s="314" t="str">
        <f t="shared" ca="1" si="80"/>
        <v/>
      </c>
      <c r="Z162" s="315" t="str">
        <f t="shared" ca="1" si="81"/>
        <v/>
      </c>
      <c r="AA162" s="316" t="str">
        <f t="shared" ca="1" si="82"/>
        <v/>
      </c>
      <c r="AC162" s="310" t="e">
        <f t="shared" ca="1" si="83"/>
        <v>#N/A</v>
      </c>
      <c r="AD162" s="323" t="e">
        <f t="shared" ca="1" si="84"/>
        <v>#N/A</v>
      </c>
      <c r="AE162" s="324">
        <f t="shared" ca="1" si="63"/>
        <v>319.27905903963574</v>
      </c>
      <c r="AG162" s="306">
        <f t="shared" ca="1" si="85"/>
        <v>79.157984115386995</v>
      </c>
      <c r="AH162" s="304">
        <f t="shared" ca="1" si="86"/>
        <v>88.794282516688511</v>
      </c>
    </row>
    <row r="163" spans="1:34" x14ac:dyDescent="0.2">
      <c r="A163" s="347">
        <f t="shared" ca="1" si="64"/>
        <v>0.01</v>
      </c>
      <c r="B163" s="304">
        <f t="shared" ca="1" si="65"/>
        <v>1.5900000000000012</v>
      </c>
      <c r="D163" s="306">
        <f t="shared" ca="1" si="66"/>
        <v>14.354532302455885</v>
      </c>
      <c r="E163" s="307">
        <f t="shared" ca="1" si="67"/>
        <v>65.432433939156155</v>
      </c>
      <c r="F163" s="304">
        <f t="shared" ca="1" si="68"/>
        <v>66.988476686847306</v>
      </c>
      <c r="G163" s="306">
        <f t="shared" ca="1" si="69"/>
        <v>70.159785739957769</v>
      </c>
      <c r="H163" s="307">
        <f t="shared" ca="1" si="70"/>
        <v>367.65982707791335</v>
      </c>
      <c r="I163" s="304">
        <f t="shared" ca="1" si="71"/>
        <v>374.29419442737543</v>
      </c>
      <c r="J163" s="306">
        <f t="shared" ca="1" si="72"/>
        <v>60.46167486407078</v>
      </c>
      <c r="K163" s="307">
        <f t="shared" ca="1" si="73"/>
        <v>322.95238568871792</v>
      </c>
      <c r="L163" s="304">
        <f t="shared" ca="1" si="58"/>
        <v>328.56332350005687</v>
      </c>
      <c r="M163" s="306">
        <f t="shared" ca="1" si="74"/>
        <v>1.3822353609331348</v>
      </c>
      <c r="N163" s="304">
        <f t="shared" ca="1" si="75"/>
        <v>79.196252475210656</v>
      </c>
      <c r="P163" s="310">
        <f t="shared" ca="1" si="76"/>
        <v>15</v>
      </c>
      <c r="Q163" s="304">
        <f t="shared" ca="1" si="77"/>
        <v>790.7919999999948</v>
      </c>
      <c r="R163" s="306">
        <f t="shared" ca="1" si="78"/>
        <v>0.3886202943596071</v>
      </c>
      <c r="S163" s="307">
        <f t="shared" ca="1" si="79"/>
        <v>3.6715299885114088</v>
      </c>
      <c r="T163" s="304">
        <f t="shared" ca="1" si="59"/>
        <v>36.017709187296923</v>
      </c>
      <c r="U163" s="311">
        <f t="shared" ca="1" si="60"/>
        <v>0</v>
      </c>
      <c r="V163" s="306">
        <f t="shared" ca="1" si="61"/>
        <v>1.186067007887371</v>
      </c>
      <c r="W163" s="304">
        <f t="shared" ca="1" si="62"/>
        <v>511.19509103793263</v>
      </c>
      <c r="Y163" s="314" t="str">
        <f t="shared" ca="1" si="80"/>
        <v/>
      </c>
      <c r="Z163" s="315" t="str">
        <f t="shared" ca="1" si="81"/>
        <v/>
      </c>
      <c r="AA163" s="316" t="str">
        <f t="shared" ca="1" si="82"/>
        <v/>
      </c>
      <c r="AC163" s="310" t="e">
        <f t="shared" ca="1" si="83"/>
        <v>#N/A</v>
      </c>
      <c r="AD163" s="323" t="e">
        <f t="shared" ca="1" si="84"/>
        <v>#N/A</v>
      </c>
      <c r="AE163" s="324">
        <f t="shared" ca="1" si="63"/>
        <v>322.95238568871792</v>
      </c>
      <c r="AG163" s="306">
        <f t="shared" ca="1" si="85"/>
        <v>66.963246733531776</v>
      </c>
      <c r="AH163" s="304">
        <f t="shared" ca="1" si="86"/>
        <v>76.599454715490808</v>
      </c>
    </row>
    <row r="164" spans="1:34" x14ac:dyDescent="0.2">
      <c r="A164" s="347">
        <f t="shared" ca="1" si="64"/>
        <v>0.01</v>
      </c>
      <c r="B164" s="304">
        <f t="shared" ca="1" si="65"/>
        <v>1.6000000000000012</v>
      </c>
      <c r="D164" s="306">
        <f t="shared" ca="1" si="66"/>
        <v>12.083707966572929</v>
      </c>
      <c r="E164" s="307">
        <f t="shared" ca="1" si="67"/>
        <v>53.512513525294025</v>
      </c>
      <c r="F164" s="304">
        <f t="shared" ca="1" si="68"/>
        <v>54.859867863641398</v>
      </c>
      <c r="G164" s="306">
        <f t="shared" ca="1" si="69"/>
        <v>70.280622819623503</v>
      </c>
      <c r="H164" s="307">
        <f t="shared" ca="1" si="70"/>
        <v>368.19495221316629</v>
      </c>
      <c r="I164" s="304">
        <f t="shared" ca="1" si="71"/>
        <v>374.8424852910486</v>
      </c>
      <c r="J164" s="306">
        <f t="shared" ca="1" si="72"/>
        <v>61.163876906868687</v>
      </c>
      <c r="K164" s="307">
        <f t="shared" ca="1" si="73"/>
        <v>326.63165958517334</v>
      </c>
      <c r="L164" s="304">
        <f t="shared" ca="1" si="58"/>
        <v>332.30898405195597</v>
      </c>
      <c r="M164" s="306">
        <f t="shared" ca="1" si="74"/>
        <v>1.3821863045684202</v>
      </c>
      <c r="N164" s="304">
        <f t="shared" ca="1" si="75"/>
        <v>79.19344175255425</v>
      </c>
      <c r="P164" s="310">
        <f t="shared" ca="1" si="76"/>
        <v>15</v>
      </c>
      <c r="Q164" s="304">
        <f t="shared" ca="1" si="77"/>
        <v>747.64399999999478</v>
      </c>
      <c r="R164" s="306">
        <f t="shared" ca="1" si="78"/>
        <v>0.36741599732444685</v>
      </c>
      <c r="S164" s="307">
        <f t="shared" ca="1" si="79"/>
        <v>3.6678558285381642</v>
      </c>
      <c r="T164" s="304">
        <f t="shared" ca="1" si="59"/>
        <v>35.981665677959391</v>
      </c>
      <c r="U164" s="311">
        <f t="shared" ca="1" si="60"/>
        <v>0</v>
      </c>
      <c r="V164" s="306">
        <f t="shared" ca="1" si="61"/>
        <v>1.1856305865435253</v>
      </c>
      <c r="W164" s="304">
        <f t="shared" ca="1" si="62"/>
        <v>512.50520350360216</v>
      </c>
      <c r="Y164" s="314" t="str">
        <f t="shared" ca="1" si="80"/>
        <v/>
      </c>
      <c r="Z164" s="315" t="str">
        <f t="shared" ca="1" si="81"/>
        <v/>
      </c>
      <c r="AA164" s="316" t="str">
        <f t="shared" ca="1" si="82"/>
        <v/>
      </c>
      <c r="AC164" s="310" t="e">
        <f t="shared" ca="1" si="83"/>
        <v>#N/A</v>
      </c>
      <c r="AD164" s="323" t="e">
        <f t="shared" ca="1" si="84"/>
        <v>#N/A</v>
      </c>
      <c r="AE164" s="324">
        <f t="shared" ca="1" si="63"/>
        <v>326.63165958517334</v>
      </c>
      <c r="AG164" s="306">
        <f t="shared" ca="1" si="85"/>
        <v>54.829041263890119</v>
      </c>
      <c r="AH164" s="304">
        <f t="shared" ca="1" si="86"/>
        <v>64.465158941729626</v>
      </c>
    </row>
    <row r="165" spans="1:34" x14ac:dyDescent="0.2">
      <c r="A165" s="347">
        <f t="shared" ca="1" si="64"/>
        <v>0.01</v>
      </c>
      <c r="B165" s="304">
        <f t="shared" ca="1" si="65"/>
        <v>1.6100000000000012</v>
      </c>
      <c r="D165" s="306">
        <f t="shared" ca="1" si="66"/>
        <v>8.7921821502286495</v>
      </c>
      <c r="E165" s="307">
        <f t="shared" ca="1" si="67"/>
        <v>36.251587913944917</v>
      </c>
      <c r="F165" s="304">
        <f t="shared" ca="1" si="68"/>
        <v>37.302548079793105</v>
      </c>
      <c r="G165" s="306">
        <f t="shared" ca="1" si="69"/>
        <v>70.368544641125794</v>
      </c>
      <c r="H165" s="307">
        <f t="shared" ca="1" si="70"/>
        <v>368.55746809230573</v>
      </c>
      <c r="I165" s="304">
        <f t="shared" ca="1" si="71"/>
        <v>375.21505748240043</v>
      </c>
      <c r="J165" s="306">
        <f t="shared" ca="1" si="72"/>
        <v>61.867122744172434</v>
      </c>
      <c r="K165" s="307">
        <f t="shared" ca="1" si="73"/>
        <v>330.31542168670069</v>
      </c>
      <c r="L165" s="304">
        <f t="shared" ca="1" si="58"/>
        <v>336.05924876531128</v>
      </c>
      <c r="M165" s="306">
        <f t="shared" ca="1" si="74"/>
        <v>1.3821372843161432</v>
      </c>
      <c r="N165" s="304">
        <f t="shared" ca="1" si="75"/>
        <v>79.190633098988116</v>
      </c>
      <c r="P165" s="310">
        <f t="shared" ca="1" si="76"/>
        <v>16</v>
      </c>
      <c r="Q165" s="304">
        <f t="shared" ca="1" si="77"/>
        <v>684.3449999999898</v>
      </c>
      <c r="R165" s="306">
        <f t="shared" ca="1" si="78"/>
        <v>0.33630885914819969</v>
      </c>
      <c r="S165" s="307">
        <f t="shared" ca="1" si="79"/>
        <v>3.6644927399466822</v>
      </c>
      <c r="T165" s="304">
        <f t="shared" ca="1" si="59"/>
        <v>35.948673778876952</v>
      </c>
      <c r="U165" s="311">
        <f t="shared" ca="1" si="60"/>
        <v>0</v>
      </c>
      <c r="V165" s="306">
        <f t="shared" ca="1" si="61"/>
        <v>1.1851937910776755</v>
      </c>
      <c r="W165" s="304">
        <f t="shared" ca="1" si="62"/>
        <v>513.33532568900716</v>
      </c>
      <c r="Y165" s="314" t="str">
        <f t="shared" ca="1" si="80"/>
        <v/>
      </c>
      <c r="Z165" s="315" t="str">
        <f t="shared" ca="1" si="81"/>
        <v/>
      </c>
      <c r="AA165" s="316" t="str">
        <f t="shared" ca="1" si="82"/>
        <v/>
      </c>
      <c r="AC165" s="310" t="e">
        <f t="shared" ca="1" si="83"/>
        <v>#N/A</v>
      </c>
      <c r="AD165" s="323" t="e">
        <f t="shared" ca="1" si="84"/>
        <v>#N/A</v>
      </c>
      <c r="AE165" s="324">
        <f t="shared" ca="1" si="63"/>
        <v>330.31542168670069</v>
      </c>
      <c r="AG165" s="306">
        <f t="shared" ca="1" si="85"/>
        <v>37.2571740533743</v>
      </c>
      <c r="AH165" s="304">
        <f t="shared" ca="1" si="86"/>
        <v>46.893201512765962</v>
      </c>
    </row>
    <row r="166" spans="1:34" x14ac:dyDescent="0.2">
      <c r="A166" s="347">
        <f t="shared" ca="1" si="64"/>
        <v>0.01</v>
      </c>
      <c r="B166" s="304">
        <f t="shared" ca="1" si="65"/>
        <v>1.6200000000000012</v>
      </c>
      <c r="D166" s="306">
        <f t="shared" ca="1" si="66"/>
        <v>4.4847547111943733</v>
      </c>
      <c r="E166" s="307">
        <f t="shared" ca="1" si="67"/>
        <v>13.679044001157758</v>
      </c>
      <c r="F166" s="304">
        <f t="shared" ca="1" si="68"/>
        <v>14.395460034510538</v>
      </c>
      <c r="G166" s="306">
        <f t="shared" ca="1" si="69"/>
        <v>70.413392188237736</v>
      </c>
      <c r="H166" s="307">
        <f t="shared" ca="1" si="70"/>
        <v>368.69425853231729</v>
      </c>
      <c r="I166" s="304">
        <f t="shared" ca="1" si="71"/>
        <v>375.35783204050745</v>
      </c>
      <c r="J166" s="306">
        <f t="shared" ca="1" si="72"/>
        <v>62.571032428319249</v>
      </c>
      <c r="K166" s="307">
        <f t="shared" ca="1" si="73"/>
        <v>334.00168031982378</v>
      </c>
      <c r="L166" s="304">
        <f t="shared" ca="1" si="58"/>
        <v>339.81209006686555</v>
      </c>
      <c r="M166" s="306">
        <f t="shared" ca="1" si="74"/>
        <v>1.3820882701254475</v>
      </c>
      <c r="N166" s="304">
        <f t="shared" ca="1" si="75"/>
        <v>79.18782479272501</v>
      </c>
      <c r="P166" s="310">
        <f t="shared" ca="1" si="76"/>
        <v>16</v>
      </c>
      <c r="Q166" s="304">
        <f t="shared" ca="1" si="77"/>
        <v>600.89499999998975</v>
      </c>
      <c r="R166" s="306">
        <f t="shared" ca="1" si="78"/>
        <v>0.29529887983087039</v>
      </c>
      <c r="S166" s="307">
        <f t="shared" ca="1" si="79"/>
        <v>3.6615397511483736</v>
      </c>
      <c r="T166" s="304">
        <f t="shared" ca="1" si="59"/>
        <v>35.91970495876555</v>
      </c>
      <c r="U166" s="311">
        <f t="shared" ca="1" si="60"/>
        <v>0</v>
      </c>
      <c r="V166" s="306">
        <f t="shared" ca="1" si="61"/>
        <v>1.184756858013071</v>
      </c>
      <c r="W166" s="304">
        <f t="shared" ca="1" si="62"/>
        <v>513.53667246224916</v>
      </c>
      <c r="Y166" s="314" t="str">
        <f t="shared" ca="1" si="80"/>
        <v/>
      </c>
      <c r="Z166" s="315" t="str">
        <f t="shared" ca="1" si="81"/>
        <v/>
      </c>
      <c r="AA166" s="316" t="str">
        <f t="shared" ca="1" si="82"/>
        <v/>
      </c>
      <c r="AC166" s="310" t="e">
        <f t="shared" ca="1" si="83"/>
        <v>#N/A</v>
      </c>
      <c r="AD166" s="323" t="e">
        <f t="shared" ca="1" si="84"/>
        <v>#N/A</v>
      </c>
      <c r="AE166" s="324">
        <f t="shared" ca="1" si="63"/>
        <v>334.00168031982378</v>
      </c>
      <c r="AG166" s="306">
        <f t="shared" ca="1" si="85"/>
        <v>14.277410722890307</v>
      </c>
      <c r="AH166" s="304">
        <f t="shared" ca="1" si="86"/>
        <v>23.91334800708394</v>
      </c>
    </row>
    <row r="167" spans="1:34" x14ac:dyDescent="0.2">
      <c r="A167" s="347">
        <f t="shared" ca="1" si="64"/>
        <v>0.01</v>
      </c>
      <c r="B167" s="304">
        <f t="shared" ca="1" si="65"/>
        <v>1.6300000000000012</v>
      </c>
      <c r="D167" s="306">
        <f t="shared" ca="1" si="66"/>
        <v>0.29880841094614197</v>
      </c>
      <c r="E167" s="307">
        <f t="shared" ca="1" si="67"/>
        <v>-8.2453978399096215</v>
      </c>
      <c r="F167" s="304">
        <f t="shared" ca="1" si="68"/>
        <v>8.2508103847342422</v>
      </c>
      <c r="G167" s="306">
        <f t="shared" ca="1" si="69"/>
        <v>70.416380272347197</v>
      </c>
      <c r="H167" s="307">
        <f t="shared" ca="1" si="70"/>
        <v>368.6118045539182</v>
      </c>
      <c r="I167" s="304">
        <f t="shared" ca="1" si="71"/>
        <v>375.2774028197752</v>
      </c>
      <c r="J167" s="306">
        <f t="shared" ca="1" si="72"/>
        <v>63.275181290622172</v>
      </c>
      <c r="K167" s="307">
        <f t="shared" ca="1" si="73"/>
        <v>337.68821063525496</v>
      </c>
      <c r="L167" s="304">
        <f t="shared" ca="1" si="58"/>
        <v>343.56524295889045</v>
      </c>
      <c r="M167" s="306">
        <f t="shared" ca="1" si="74"/>
        <v>1.3820392328448252</v>
      </c>
      <c r="N167" s="304">
        <f t="shared" ca="1" si="75"/>
        <v>79.185015163506549</v>
      </c>
      <c r="P167" s="310">
        <f t="shared" ca="1" si="76"/>
        <v>17</v>
      </c>
      <c r="Q167" s="304">
        <f t="shared" ca="1" si="77"/>
        <v>519.36499999998978</v>
      </c>
      <c r="R167" s="306">
        <f t="shared" ca="1" si="78"/>
        <v>0.25523244946847556</v>
      </c>
      <c r="S167" s="307">
        <f t="shared" ca="1" si="79"/>
        <v>3.658987426653689</v>
      </c>
      <c r="T167" s="304">
        <f t="shared" ca="1" si="59"/>
        <v>35.89466665547269</v>
      </c>
      <c r="U167" s="311">
        <f t="shared" ca="1" si="60"/>
        <v>0</v>
      </c>
      <c r="V167" s="306">
        <f t="shared" ca="1" si="61"/>
        <v>1.18432005115391</v>
      </c>
      <c r="W167" s="304">
        <f t="shared" ca="1" si="62"/>
        <v>513.12736727458491</v>
      </c>
      <c r="Y167" s="314" t="str">
        <f t="shared" ca="1" si="80"/>
        <v/>
      </c>
      <c r="Z167" s="315" t="str">
        <f t="shared" ca="1" si="81"/>
        <v/>
      </c>
      <c r="AA167" s="316" t="str">
        <f t="shared" ca="1" si="82"/>
        <v/>
      </c>
      <c r="AC167" s="310" t="e">
        <f t="shared" ca="1" si="83"/>
        <v>#N/A</v>
      </c>
      <c r="AD167" s="323" t="e">
        <f t="shared" ca="1" si="84"/>
        <v>#N/A</v>
      </c>
      <c r="AE167" s="324">
        <f t="shared" ca="1" si="63"/>
        <v>337.68821063525496</v>
      </c>
      <c r="AG167" s="306">
        <f t="shared" ca="1" si="85"/>
        <v>-8.042967193860374</v>
      </c>
      <c r="AH167" s="304">
        <f t="shared" ca="1" si="86"/>
        <v>1.5928799031350844</v>
      </c>
    </row>
    <row r="168" spans="1:34" x14ac:dyDescent="0.2">
      <c r="A168" s="347">
        <f t="shared" ca="1" si="64"/>
        <v>0.01</v>
      </c>
      <c r="B168" s="304">
        <f t="shared" ca="1" si="65"/>
        <v>1.6400000000000012</v>
      </c>
      <c r="D168" s="306">
        <f t="shared" ca="1" si="66"/>
        <v>-3.7648656082810517</v>
      </c>
      <c r="E168" s="307">
        <f t="shared" ca="1" si="67"/>
        <v>-29.51811195355419</v>
      </c>
      <c r="F168" s="304">
        <f t="shared" ca="1" si="68"/>
        <v>29.757236873590536</v>
      </c>
      <c r="G168" s="306">
        <f t="shared" ca="1" si="69"/>
        <v>70.378731616264389</v>
      </c>
      <c r="H168" s="307">
        <f t="shared" ca="1" si="70"/>
        <v>368.31662343438268</v>
      </c>
      <c r="I168" s="304">
        <f t="shared" ca="1" si="71"/>
        <v>374.980400770519</v>
      </c>
      <c r="J168" s="306">
        <f t="shared" ca="1" si="72"/>
        <v>63.97915685006523</v>
      </c>
      <c r="K168" s="307">
        <f t="shared" ca="1" si="73"/>
        <v>341.37285277519646</v>
      </c>
      <c r="L168" s="304">
        <f t="shared" ca="1" si="58"/>
        <v>347.31650856692835</v>
      </c>
      <c r="M168" s="306">
        <f t="shared" ca="1" si="74"/>
        <v>1.3819901441233593</v>
      </c>
      <c r="N168" s="304">
        <f t="shared" ca="1" si="75"/>
        <v>79.182202586944854</v>
      </c>
      <c r="P168" s="310">
        <f t="shared" ca="1" si="76"/>
        <v>17</v>
      </c>
      <c r="Q168" s="304">
        <f t="shared" ca="1" si="77"/>
        <v>439.75499999998891</v>
      </c>
      <c r="R168" s="306">
        <f t="shared" ca="1" si="78"/>
        <v>0.21610956806101458</v>
      </c>
      <c r="S168" s="307">
        <f t="shared" ca="1" si="79"/>
        <v>3.6568263309730789</v>
      </c>
      <c r="T168" s="304">
        <f t="shared" ca="1" si="59"/>
        <v>35.873466306845906</v>
      </c>
      <c r="U168" s="311">
        <f t="shared" ca="1" si="60"/>
        <v>0</v>
      </c>
      <c r="V168" s="306">
        <f t="shared" ca="1" si="61"/>
        <v>1.1838836262255956</v>
      </c>
      <c r="W168" s="304">
        <f t="shared" ca="1" si="62"/>
        <v>512.12670057689866</v>
      </c>
      <c r="Y168" s="314" t="str">
        <f t="shared" ca="1" si="80"/>
        <v/>
      </c>
      <c r="Z168" s="315" t="str">
        <f t="shared" ca="1" si="81"/>
        <v/>
      </c>
      <c r="AA168" s="316" t="str">
        <f t="shared" ca="1" si="82"/>
        <v/>
      </c>
      <c r="AC168" s="310" t="e">
        <f t="shared" ca="1" si="83"/>
        <v>#N/A</v>
      </c>
      <c r="AD168" s="323" t="e">
        <f t="shared" ca="1" si="84"/>
        <v>#N/A</v>
      </c>
      <c r="AE168" s="324">
        <f t="shared" ca="1" si="63"/>
        <v>341.37285277519646</v>
      </c>
      <c r="AG168" s="306">
        <f t="shared" ca="1" si="85"/>
        <v>-29.700250105183969</v>
      </c>
      <c r="AH168" s="304">
        <f t="shared" ca="1" si="86"/>
        <v>-20.064493261038095</v>
      </c>
    </row>
    <row r="169" spans="1:34" x14ac:dyDescent="0.2">
      <c r="A169" s="347">
        <f t="shared" ca="1" si="64"/>
        <v>0.01</v>
      </c>
      <c r="B169" s="304">
        <f t="shared" ca="1" si="65"/>
        <v>1.6500000000000012</v>
      </c>
      <c r="D169" s="306">
        <f t="shared" ca="1" si="66"/>
        <v>-6.8168214848424702</v>
      </c>
      <c r="E169" s="307">
        <f t="shared" ca="1" si="67"/>
        <v>-45.484821273305023</v>
      </c>
      <c r="F169" s="304">
        <f t="shared" ca="1" si="68"/>
        <v>45.992804017810336</v>
      </c>
      <c r="G169" s="306">
        <f t="shared" ca="1" si="69"/>
        <v>70.310563401415962</v>
      </c>
      <c r="H169" s="307">
        <f t="shared" ca="1" si="70"/>
        <v>367.86177522164962</v>
      </c>
      <c r="I169" s="304">
        <f t="shared" ca="1" si="71"/>
        <v>374.52084187004596</v>
      </c>
      <c r="J169" s="306">
        <f t="shared" ca="1" si="72"/>
        <v>64.682603325153636</v>
      </c>
      <c r="K169" s="307">
        <f t="shared" ca="1" si="73"/>
        <v>345.05374476847663</v>
      </c>
      <c r="L169" s="304">
        <f t="shared" ca="1" si="58"/>
        <v>351.0639912489861</v>
      </c>
      <c r="M169" s="306">
        <f t="shared" ca="1" si="74"/>
        <v>1.3819409825375732</v>
      </c>
      <c r="N169" s="304">
        <f t="shared" ca="1" si="75"/>
        <v>79.179385835565142</v>
      </c>
      <c r="P169" s="310">
        <f t="shared" ca="1" si="76"/>
        <v>18</v>
      </c>
      <c r="Q169" s="304">
        <f t="shared" ca="1" si="77"/>
        <v>379.37749999999403</v>
      </c>
      <c r="R169" s="306">
        <f t="shared" ca="1" si="78"/>
        <v>0.18643814773468939</v>
      </c>
      <c r="S169" s="307">
        <f t="shared" ca="1" si="79"/>
        <v>3.6549619494957319</v>
      </c>
      <c r="T169" s="304">
        <f t="shared" ca="1" si="59"/>
        <v>35.855176724553132</v>
      </c>
      <c r="U169" s="311">
        <f t="shared" ca="1" si="60"/>
        <v>0</v>
      </c>
      <c r="V169" s="306">
        <f t="shared" ca="1" si="61"/>
        <v>1.1834478033192639</v>
      </c>
      <c r="W169" s="304">
        <f t="shared" ca="1" si="62"/>
        <v>510.68412415946375</v>
      </c>
      <c r="Y169" s="314" t="str">
        <f t="shared" ca="1" si="80"/>
        <v/>
      </c>
      <c r="Z169" s="315" t="str">
        <f t="shared" ca="1" si="81"/>
        <v/>
      </c>
      <c r="AA169" s="316" t="str">
        <f t="shared" ca="1" si="82"/>
        <v/>
      </c>
      <c r="AC169" s="310" t="e">
        <f t="shared" ca="1" si="83"/>
        <v>#N/A</v>
      </c>
      <c r="AD169" s="323" t="e">
        <f t="shared" ca="1" si="84"/>
        <v>#N/A</v>
      </c>
      <c r="AE169" s="324">
        <f t="shared" ca="1" si="63"/>
        <v>345.05374476847663</v>
      </c>
      <c r="AG169" s="306">
        <f t="shared" ca="1" si="85"/>
        <v>-45.955935305546305</v>
      </c>
      <c r="AH169" s="304">
        <f t="shared" ca="1" si="86"/>
        <v>-36.320268832133749</v>
      </c>
    </row>
    <row r="170" spans="1:34" x14ac:dyDescent="0.2">
      <c r="A170" s="347">
        <f t="shared" ca="1" si="64"/>
        <v>0.01</v>
      </c>
      <c r="B170" s="304">
        <f t="shared" ca="1" si="65"/>
        <v>1.6600000000000013</v>
      </c>
      <c r="D170" s="306">
        <f t="shared" ca="1" si="66"/>
        <v>-8.861894320822147</v>
      </c>
      <c r="E170" s="307">
        <f t="shared" ca="1" si="67"/>
        <v>-56.175041310686467</v>
      </c>
      <c r="F170" s="304">
        <f t="shared" ca="1" si="68"/>
        <v>56.869749755126854</v>
      </c>
      <c r="G170" s="306">
        <f t="shared" ca="1" si="69"/>
        <v>70.221944458207744</v>
      </c>
      <c r="H170" s="307">
        <f t="shared" ca="1" si="70"/>
        <v>367.30002480854273</v>
      </c>
      <c r="I170" s="304">
        <f t="shared" ca="1" si="71"/>
        <v>373.95244310987954</v>
      </c>
      <c r="J170" s="306">
        <f t="shared" ca="1" si="72"/>
        <v>65.385265864451753</v>
      </c>
      <c r="K170" s="307">
        <f t="shared" ca="1" si="73"/>
        <v>348.72955376862757</v>
      </c>
      <c r="L170" s="304">
        <f t="shared" ca="1" si="58"/>
        <v>354.80633402439582</v>
      </c>
      <c r="M170" s="306">
        <f t="shared" ca="1" si="74"/>
        <v>1.3818917335599028</v>
      </c>
      <c r="N170" s="304">
        <f t="shared" ca="1" si="75"/>
        <v>79.176564076999298</v>
      </c>
      <c r="P170" s="310">
        <f t="shared" ca="1" si="76"/>
        <v>18</v>
      </c>
      <c r="Q170" s="304">
        <f t="shared" ca="1" si="77"/>
        <v>338.23249999999405</v>
      </c>
      <c r="R170" s="306">
        <f t="shared" ca="1" si="78"/>
        <v>0.16621818848949454</v>
      </c>
      <c r="S170" s="307">
        <f t="shared" ca="1" si="79"/>
        <v>3.6532997676108372</v>
      </c>
      <c r="T170" s="304">
        <f t="shared" ca="1" si="59"/>
        <v>35.838870720262314</v>
      </c>
      <c r="U170" s="311">
        <f t="shared" ca="1" si="60"/>
        <v>0</v>
      </c>
      <c r="V170" s="306">
        <f t="shared" ca="1" si="61"/>
        <v>1.1830127395926349</v>
      </c>
      <c r="W170" s="304">
        <f t="shared" ca="1" si="62"/>
        <v>508.94803097757352</v>
      </c>
      <c r="Y170" s="314" t="str">
        <f t="shared" ca="1" si="80"/>
        <v/>
      </c>
      <c r="Z170" s="315" t="str">
        <f t="shared" ca="1" si="81"/>
        <v/>
      </c>
      <c r="AA170" s="316" t="str">
        <f t="shared" ca="1" si="82"/>
        <v/>
      </c>
      <c r="AC170" s="310" t="e">
        <f t="shared" ca="1" si="83"/>
        <v>#N/A</v>
      </c>
      <c r="AD170" s="323" t="e">
        <f t="shared" ca="1" si="84"/>
        <v>#N/A</v>
      </c>
      <c r="AE170" s="324">
        <f t="shared" ca="1" si="63"/>
        <v>348.72955376862757</v>
      </c>
      <c r="AG170" s="306">
        <f t="shared" ca="1" si="85"/>
        <v>-56.83992136700904</v>
      </c>
      <c r="AH170" s="304">
        <f t="shared" ca="1" si="86"/>
        <v>-47.204345421741444</v>
      </c>
    </row>
    <row r="171" spans="1:34" x14ac:dyDescent="0.2">
      <c r="A171" s="347">
        <f t="shared" ca="1" si="64"/>
        <v>0.01</v>
      </c>
      <c r="B171" s="304">
        <f t="shared" ca="1" si="65"/>
        <v>1.6700000000000013</v>
      </c>
      <c r="D171" s="306">
        <f t="shared" ca="1" si="66"/>
        <v>-11.645611503633182</v>
      </c>
      <c r="E171" s="307">
        <f t="shared" ca="1" si="67"/>
        <v>-70.723058264013346</v>
      </c>
      <c r="F171" s="304">
        <f t="shared" ca="1" si="68"/>
        <v>71.675457707004426</v>
      </c>
      <c r="G171" s="306">
        <f t="shared" ca="1" si="69"/>
        <v>70.105488343171416</v>
      </c>
      <c r="H171" s="307">
        <f t="shared" ca="1" si="70"/>
        <v>366.59279422590259</v>
      </c>
      <c r="I171" s="304">
        <f t="shared" ca="1" si="71"/>
        <v>373.2359257549968</v>
      </c>
      <c r="J171" s="306">
        <f t="shared" ca="1" si="72"/>
        <v>66.08690302845865</v>
      </c>
      <c r="K171" s="307">
        <f t="shared" ca="1" si="73"/>
        <v>352.39901786379977</v>
      </c>
      <c r="L171" s="304">
        <f t="shared" ca="1" si="58"/>
        <v>358.54225210324034</v>
      </c>
      <c r="M171" s="306">
        <f t="shared" ca="1" si="74"/>
        <v>1.3818423773226018</v>
      </c>
      <c r="N171" s="304">
        <f t="shared" ca="1" si="75"/>
        <v>79.173736172909301</v>
      </c>
      <c r="P171" s="310">
        <f t="shared" ca="1" si="76"/>
        <v>19</v>
      </c>
      <c r="Q171" s="304">
        <f t="shared" ca="1" si="77"/>
        <v>282.46999999998985</v>
      </c>
      <c r="R171" s="306">
        <f t="shared" ca="1" si="78"/>
        <v>0.13881472567723876</v>
      </c>
      <c r="S171" s="307">
        <f t="shared" ca="1" si="79"/>
        <v>3.6519116203540647</v>
      </c>
      <c r="T171" s="304">
        <f t="shared" ca="1" si="59"/>
        <v>35.825252995673374</v>
      </c>
      <c r="U171" s="311">
        <f t="shared" ca="1" si="60"/>
        <v>0</v>
      </c>
      <c r="V171" s="306">
        <f t="shared" ca="1" si="61"/>
        <v>1.1825785835857237</v>
      </c>
      <c r="W171" s="304">
        <f t="shared" ca="1" si="62"/>
        <v>506.81347932043349</v>
      </c>
      <c r="Y171" s="314" t="str">
        <f t="shared" ca="1" si="80"/>
        <v/>
      </c>
      <c r="Z171" s="315" t="str">
        <f t="shared" ca="1" si="81"/>
        <v/>
      </c>
      <c r="AA171" s="316" t="str">
        <f t="shared" ca="1" si="82"/>
        <v/>
      </c>
      <c r="AC171" s="310" t="e">
        <f t="shared" ca="1" si="83"/>
        <v>#N/A</v>
      </c>
      <c r="AD171" s="323" t="e">
        <f t="shared" ca="1" si="84"/>
        <v>#N/A</v>
      </c>
      <c r="AE171" s="324">
        <f t="shared" ca="1" si="63"/>
        <v>352.39901786379977</v>
      </c>
      <c r="AG171" s="306">
        <f t="shared" ca="1" si="85"/>
        <v>-71.651780949122042</v>
      </c>
      <c r="AH171" s="304">
        <f t="shared" ca="1" si="86"/>
        <v>-62.016295716276368</v>
      </c>
    </row>
    <row r="172" spans="1:34" x14ac:dyDescent="0.2">
      <c r="A172" s="347">
        <f t="shared" ca="1" si="64"/>
        <v>0.01</v>
      </c>
      <c r="B172" s="304">
        <f t="shared" ca="1" si="65"/>
        <v>1.6800000000000013</v>
      </c>
      <c r="D172" s="306">
        <f t="shared" ca="1" si="66"/>
        <v>-14.619206693132544</v>
      </c>
      <c r="E172" s="307">
        <f t="shared" ca="1" si="67"/>
        <v>-86.25616645086815</v>
      </c>
      <c r="F172" s="304">
        <f t="shared" ca="1" si="68"/>
        <v>87.486270095006361</v>
      </c>
      <c r="G172" s="306">
        <f t="shared" ca="1" si="69"/>
        <v>69.959296276240096</v>
      </c>
      <c r="H172" s="307">
        <f t="shared" ca="1" si="70"/>
        <v>365.7302325613939</v>
      </c>
      <c r="I172" s="304">
        <f t="shared" ca="1" si="71"/>
        <v>372.36125757774266</v>
      </c>
      <c r="J172" s="306">
        <f t="shared" ca="1" si="72"/>
        <v>66.787226951555709</v>
      </c>
      <c r="K172" s="307">
        <f t="shared" ca="1" si="73"/>
        <v>356.06063299773626</v>
      </c>
      <c r="L172" s="304">
        <f t="shared" ca="1" si="58"/>
        <v>362.27021414218865</v>
      </c>
      <c r="M172" s="306">
        <f t="shared" ca="1" si="74"/>
        <v>1.3817928923769034</v>
      </c>
      <c r="N172" s="304">
        <f t="shared" ca="1" si="75"/>
        <v>79.170900894371343</v>
      </c>
      <c r="P172" s="310">
        <f t="shared" ca="1" si="76"/>
        <v>20</v>
      </c>
      <c r="Q172" s="304">
        <f t="shared" ca="1" si="77"/>
        <v>222.66499999999292</v>
      </c>
      <c r="R172" s="306">
        <f t="shared" ca="1" si="78"/>
        <v>0.10942465002627712</v>
      </c>
      <c r="S172" s="307">
        <f t="shared" ca="1" si="79"/>
        <v>3.6508173738538021</v>
      </c>
      <c r="T172" s="304">
        <f t="shared" ca="1" si="59"/>
        <v>35.814518437505804</v>
      </c>
      <c r="U172" s="311">
        <f t="shared" ca="1" si="60"/>
        <v>0</v>
      </c>
      <c r="V172" s="306">
        <f t="shared" ca="1" si="61"/>
        <v>1.1821455122593638</v>
      </c>
      <c r="W172" s="304">
        <f t="shared" ca="1" si="62"/>
        <v>504.25612468015987</v>
      </c>
      <c r="Y172" s="314" t="str">
        <f t="shared" ca="1" si="80"/>
        <v/>
      </c>
      <c r="Z172" s="315" t="str">
        <f t="shared" ca="1" si="81"/>
        <v/>
      </c>
      <c r="AA172" s="316" t="str">
        <f t="shared" ca="1" si="82"/>
        <v/>
      </c>
      <c r="AC172" s="310" t="e">
        <f t="shared" ca="1" si="83"/>
        <v>#N/A</v>
      </c>
      <c r="AD172" s="323" t="e">
        <f t="shared" ca="1" si="84"/>
        <v>#N/A</v>
      </c>
      <c r="AE172" s="324">
        <f t="shared" ca="1" si="63"/>
        <v>356.06063299773626</v>
      </c>
      <c r="AG172" s="306">
        <f t="shared" ca="1" si="85"/>
        <v>-87.466863316581652</v>
      </c>
      <c r="AH172" s="304">
        <f t="shared" ca="1" si="86"/>
        <v>-77.831469017167919</v>
      </c>
    </row>
    <row r="173" spans="1:34" x14ac:dyDescent="0.2">
      <c r="A173" s="347">
        <f t="shared" ca="1" si="64"/>
        <v>0.01</v>
      </c>
      <c r="B173" s="304">
        <f t="shared" ca="1" si="65"/>
        <v>1.6900000000000013</v>
      </c>
      <c r="D173" s="306">
        <f t="shared" ca="1" si="66"/>
        <v>-19.125907393219997</v>
      </c>
      <c r="E173" s="307">
        <f t="shared" ca="1" si="67"/>
        <v>-109.79560493304561</v>
      </c>
      <c r="F173" s="304">
        <f t="shared" ca="1" si="68"/>
        <v>111.44898023861617</v>
      </c>
      <c r="G173" s="306">
        <f t="shared" ca="1" si="69"/>
        <v>69.768037202307895</v>
      </c>
      <c r="H173" s="307">
        <f t="shared" ca="1" si="70"/>
        <v>364.63227651206347</v>
      </c>
      <c r="I173" s="304">
        <f t="shared" ca="1" si="71"/>
        <v>371.24692064639748</v>
      </c>
      <c r="J173" s="306">
        <f t="shared" ca="1" si="72"/>
        <v>67.485863618948443</v>
      </c>
      <c r="K173" s="307">
        <f t="shared" ca="1" si="73"/>
        <v>359.71244554310357</v>
      </c>
      <c r="L173" s="304">
        <f t="shared" ca="1" si="58"/>
        <v>365.98823104984615</v>
      </c>
      <c r="M173" s="306">
        <f t="shared" ca="1" si="74"/>
        <v>1.3817432460535712</v>
      </c>
      <c r="N173" s="304">
        <f t="shared" ca="1" si="75"/>
        <v>79.168056369576078</v>
      </c>
      <c r="P173" s="310">
        <f t="shared" ca="1" si="76"/>
        <v>21</v>
      </c>
      <c r="Q173" s="304">
        <f t="shared" ca="1" si="77"/>
        <v>132.67499999998114</v>
      </c>
      <c r="R173" s="306">
        <f t="shared" ca="1" si="78"/>
        <v>6.5200707081196935E-2</v>
      </c>
      <c r="S173" s="307">
        <f t="shared" ca="1" si="79"/>
        <v>3.6501653667829901</v>
      </c>
      <c r="T173" s="304">
        <f t="shared" ca="1" si="59"/>
        <v>35.808122248141132</v>
      </c>
      <c r="U173" s="311">
        <f t="shared" ca="1" si="60"/>
        <v>0</v>
      </c>
      <c r="V173" s="306">
        <f t="shared" ca="1" si="61"/>
        <v>1.1817137554649733</v>
      </c>
      <c r="W173" s="304">
        <f t="shared" ca="1" si="62"/>
        <v>501.05947398483863</v>
      </c>
      <c r="Y173" s="314" t="str">
        <f t="shared" ca="1" si="80"/>
        <v/>
      </c>
      <c r="Z173" s="315" t="str">
        <f t="shared" ca="1" si="81"/>
        <v/>
      </c>
      <c r="AA173" s="316" t="str">
        <f t="shared" ca="1" si="82"/>
        <v/>
      </c>
      <c r="AC173" s="310" t="e">
        <f t="shared" ca="1" si="83"/>
        <v>#N/A</v>
      </c>
      <c r="AD173" s="323" t="e">
        <f t="shared" ca="1" si="84"/>
        <v>#N/A</v>
      </c>
      <c r="AE173" s="324">
        <f t="shared" ca="1" si="63"/>
        <v>359.71244554310357</v>
      </c>
      <c r="AG173" s="306">
        <f t="shared" ca="1" si="85"/>
        <v>-111.43373888620179</v>
      </c>
      <c r="AH173" s="304">
        <f t="shared" ca="1" si="86"/>
        <v>-101.79843578091513</v>
      </c>
    </row>
    <row r="174" spans="1:34" x14ac:dyDescent="0.2">
      <c r="A174" s="347">
        <f t="shared" ca="1" si="64"/>
        <v>0.01</v>
      </c>
      <c r="B174" s="304">
        <f t="shared" ca="1" si="65"/>
        <v>1.7000000000000013</v>
      </c>
      <c r="D174" s="306">
        <f t="shared" ca="1" si="66"/>
        <v>-24.065688526822225</v>
      </c>
      <c r="E174" s="307">
        <f t="shared" ca="1" si="67"/>
        <v>-135.58574409783111</v>
      </c>
      <c r="F174" s="304">
        <f t="shared" ca="1" si="68"/>
        <v>137.70494314596178</v>
      </c>
      <c r="G174" s="306">
        <f t="shared" ca="1" si="69"/>
        <v>69.527380317039672</v>
      </c>
      <c r="H174" s="307">
        <f t="shared" ca="1" si="70"/>
        <v>363.27641907108517</v>
      </c>
      <c r="I174" s="304">
        <f t="shared" ca="1" si="71"/>
        <v>369.86999508862698</v>
      </c>
      <c r="J174" s="306">
        <f t="shared" ca="1" si="72"/>
        <v>68.182340706545176</v>
      </c>
      <c r="K174" s="307">
        <f t="shared" ca="1" si="73"/>
        <v>363.35198902101934</v>
      </c>
      <c r="L174" s="304">
        <f t="shared" ca="1" si="58"/>
        <v>369.6937915488362</v>
      </c>
      <c r="M174" s="306">
        <f t="shared" ca="1" si="74"/>
        <v>1.3816934019773974</v>
      </c>
      <c r="N174" s="304">
        <f t="shared" ca="1" si="75"/>
        <v>79.165200514377588</v>
      </c>
      <c r="P174" s="310">
        <f t="shared" ca="1" si="76"/>
        <v>22</v>
      </c>
      <c r="Q174" s="304">
        <f t="shared" ca="1" si="77"/>
        <v>33.649999999990285</v>
      </c>
      <c r="R174" s="306">
        <f t="shared" ca="1" si="78"/>
        <v>1.6536678298714566E-2</v>
      </c>
      <c r="S174" s="307">
        <f t="shared" ca="1" si="79"/>
        <v>3.650000000000003</v>
      </c>
      <c r="T174" s="304">
        <f t="shared" ca="1" si="59"/>
        <v>35.806500000000028</v>
      </c>
      <c r="U174" s="311">
        <f t="shared" ca="1" si="60"/>
        <v>0</v>
      </c>
      <c r="V174" s="306">
        <f t="shared" ca="1" si="61"/>
        <v>1.1812836033290857</v>
      </c>
      <c r="W174" s="304">
        <f t="shared" ca="1" si="62"/>
        <v>497.16854768616849</v>
      </c>
      <c r="Y174" s="314" t="str">
        <f t="shared" ca="1" si="80"/>
        <v/>
      </c>
      <c r="Z174" s="315" t="str">
        <f t="shared" ca="1" si="81"/>
        <v/>
      </c>
      <c r="AA174" s="316" t="str">
        <f t="shared" ca="1" si="82"/>
        <v/>
      </c>
      <c r="AC174" s="310" t="e">
        <f t="shared" ca="1" si="83"/>
        <v>#N/A</v>
      </c>
      <c r="AD174" s="323" t="e">
        <f t="shared" ca="1" si="84"/>
        <v>#N/A</v>
      </c>
      <c r="AE174" s="324">
        <f t="shared" ca="1" si="63"/>
        <v>363.35198902101934</v>
      </c>
      <c r="AG174" s="306">
        <f t="shared" ca="1" si="85"/>
        <v>-137.69260172288722</v>
      </c>
      <c r="AH174" s="304">
        <f t="shared" ca="1" si="86"/>
        <v>-128.05739013283505</v>
      </c>
    </row>
    <row r="175" spans="1:34" x14ac:dyDescent="0.2">
      <c r="A175" s="347">
        <f t="shared" ca="1" si="64"/>
        <v>0.01</v>
      </c>
      <c r="B175" s="304">
        <f t="shared" ca="1" si="65"/>
        <v>1.7100000000000013</v>
      </c>
      <c r="D175" s="306">
        <f t="shared" ca="1" si="66"/>
        <v>-25.604573510387141</v>
      </c>
      <c r="E175" s="307">
        <f t="shared" ca="1" si="67"/>
        <v>-143.59237083407268</v>
      </c>
      <c r="F175" s="304">
        <f t="shared" ca="1" si="68"/>
        <v>145.85733833578161</v>
      </c>
      <c r="G175" s="306">
        <f t="shared" ca="1" si="69"/>
        <v>69.271334581935804</v>
      </c>
      <c r="H175" s="307">
        <f t="shared" ca="1" si="70"/>
        <v>361.84049536274443</v>
      </c>
      <c r="I175" s="304">
        <f t="shared" ca="1" si="71"/>
        <v>368.41153874318161</v>
      </c>
      <c r="J175" s="306">
        <f t="shared" ca="1" si="72"/>
        <v>68.876334281040059</v>
      </c>
      <c r="K175" s="307">
        <f t="shared" ca="1" si="73"/>
        <v>366.97757359318848</v>
      </c>
      <c r="L175" s="304">
        <f t="shared" ca="1" si="58"/>
        <v>373.38517504627532</v>
      </c>
      <c r="M175" s="306">
        <f t="shared" ca="1" si="74"/>
        <v>1.3816433475441625</v>
      </c>
      <c r="N175" s="304">
        <f t="shared" ca="1" si="75"/>
        <v>79.162332606607308</v>
      </c>
      <c r="P175" s="310">
        <f t="shared" ca="1" si="76"/>
        <v>23</v>
      </c>
      <c r="Q175" s="304">
        <f t="shared" ca="1" si="77"/>
        <v>0</v>
      </c>
      <c r="R175" s="306">
        <f t="shared" ca="1" si="78"/>
        <v>0</v>
      </c>
      <c r="S175" s="307">
        <f t="shared" ca="1" si="79"/>
        <v>3.650000000000003</v>
      </c>
      <c r="T175" s="304">
        <f t="shared" ca="1" si="59"/>
        <v>35.806500000000028</v>
      </c>
      <c r="U175" s="311">
        <f t="shared" ca="1" si="60"/>
        <v>0</v>
      </c>
      <c r="V175" s="306">
        <f t="shared" ca="1" si="61"/>
        <v>1.1808552538267127</v>
      </c>
      <c r="W175" s="304">
        <f t="shared" ca="1" si="62"/>
        <v>493.07658712176737</v>
      </c>
      <c r="Y175" s="314" t="str">
        <f t="shared" ca="1" si="80"/>
        <v>Fin de propulsion</v>
      </c>
      <c r="Z175" s="315" t="str">
        <f t="shared" ca="1" si="81"/>
        <v/>
      </c>
      <c r="AA175" s="316" t="str">
        <f t="shared" ca="1" si="82"/>
        <v/>
      </c>
      <c r="AC175" s="310" t="e">
        <f t="shared" ca="1" si="83"/>
        <v>#N/A</v>
      </c>
      <c r="AD175" s="323" t="e">
        <f t="shared" ca="1" si="84"/>
        <v>#N/A</v>
      </c>
      <c r="AE175" s="324">
        <f t="shared" ca="1" si="63"/>
        <v>366.97757359318848</v>
      </c>
      <c r="AG175" s="306">
        <f t="shared" ca="1" si="85"/>
        <v>-145.84568069630973</v>
      </c>
      <c r="AH175" s="304">
        <f t="shared" ca="1" si="86"/>
        <v>-136.21056100990907</v>
      </c>
    </row>
    <row r="176" spans="1:34" x14ac:dyDescent="0.2">
      <c r="A176" s="347">
        <f t="shared" ca="1" si="64"/>
        <v>0.01</v>
      </c>
      <c r="B176" s="304">
        <f t="shared" ca="1" si="65"/>
        <v>1.7200000000000013</v>
      </c>
      <c r="D176" s="306">
        <f t="shared" ca="1" si="66"/>
        <v>-25.400475558224212</v>
      </c>
      <c r="E176" s="307">
        <f t="shared" ca="1" si="67"/>
        <v>-142.48999979942482</v>
      </c>
      <c r="F176" s="304">
        <f t="shared" ca="1" si="68"/>
        <v>144.7362573836426</v>
      </c>
      <c r="G176" s="306">
        <f t="shared" ca="1" si="69"/>
        <v>69.01732982635356</v>
      </c>
      <c r="H176" s="307">
        <f t="shared" ca="1" si="70"/>
        <v>360.41559536475017</v>
      </c>
      <c r="I176" s="304">
        <f t="shared" ca="1" si="71"/>
        <v>366.96429417381603</v>
      </c>
      <c r="J176" s="306">
        <f t="shared" ca="1" si="72"/>
        <v>69.56777760308151</v>
      </c>
      <c r="K176" s="307">
        <f t="shared" ca="1" si="73"/>
        <v>370.58885404682593</v>
      </c>
      <c r="L176" s="304">
        <f t="shared" ca="1" si="58"/>
        <v>377.0620299425168</v>
      </c>
      <c r="M176" s="306">
        <f t="shared" ca="1" si="74"/>
        <v>1.3815930825624099</v>
      </c>
      <c r="N176" s="304">
        <f t="shared" ca="1" si="75"/>
        <v>79.15945263529558</v>
      </c>
      <c r="P176" s="310">
        <f t="shared" ca="1" si="76"/>
        <v>23</v>
      </c>
      <c r="Q176" s="304">
        <f t="shared" ca="1" si="77"/>
        <v>0</v>
      </c>
      <c r="R176" s="306">
        <f t="shared" ca="1" si="78"/>
        <v>0</v>
      </c>
      <c r="S176" s="307">
        <f t="shared" ca="1" si="79"/>
        <v>3.650000000000003</v>
      </c>
      <c r="T176" s="304">
        <f t="shared" ca="1" si="59"/>
        <v>35.806500000000028</v>
      </c>
      <c r="U176" s="311">
        <f t="shared" ca="1" si="60"/>
        <v>0</v>
      </c>
      <c r="V176" s="306">
        <f t="shared" ca="1" si="61"/>
        <v>1.1804287458786764</v>
      </c>
      <c r="W176" s="304">
        <f t="shared" ca="1" si="62"/>
        <v>489.03355877288573</v>
      </c>
      <c r="Y176" s="314" t="str">
        <f t="shared" ca="1" si="80"/>
        <v/>
      </c>
      <c r="Z176" s="315" t="str">
        <f t="shared" ca="1" si="81"/>
        <v/>
      </c>
      <c r="AA176" s="316" t="str">
        <f t="shared" ca="1" si="82"/>
        <v/>
      </c>
      <c r="AC176" s="310" t="e">
        <f t="shared" ca="1" si="83"/>
        <v>#N/A</v>
      </c>
      <c r="AD176" s="323" t="e">
        <f t="shared" ca="1" si="84"/>
        <v>#N/A</v>
      </c>
      <c r="AE176" s="324">
        <f t="shared" ca="1" si="63"/>
        <v>370.58885404682593</v>
      </c>
      <c r="AG176" s="306">
        <f t="shared" ca="1" si="85"/>
        <v>-144.72450329457021</v>
      </c>
      <c r="AH176" s="304">
        <f t="shared" ca="1" si="86"/>
        <v>-135.08947592377177</v>
      </c>
    </row>
    <row r="177" spans="1:34" x14ac:dyDescent="0.2">
      <c r="A177" s="347">
        <f t="shared" ca="1" si="64"/>
        <v>0.01</v>
      </c>
      <c r="B177" s="304">
        <f t="shared" ca="1" si="65"/>
        <v>1.7300000000000013</v>
      </c>
      <c r="D177" s="306">
        <f t="shared" ca="1" si="66"/>
        <v>-25.198816385816194</v>
      </c>
      <c r="E177" s="307">
        <f t="shared" ca="1" si="67"/>
        <v>-141.40081107645338</v>
      </c>
      <c r="F177" s="304">
        <f t="shared" ca="1" si="68"/>
        <v>143.62858253260364</v>
      </c>
      <c r="G177" s="306">
        <f t="shared" ca="1" si="69"/>
        <v>68.765341662495402</v>
      </c>
      <c r="H177" s="307">
        <f t="shared" ca="1" si="70"/>
        <v>359.00158725398563</v>
      </c>
      <c r="I177" s="304">
        <f t="shared" ca="1" si="71"/>
        <v>365.52812732379545</v>
      </c>
      <c r="J177" s="306">
        <f t="shared" ca="1" si="72"/>
        <v>70.256690960525759</v>
      </c>
      <c r="K177" s="307">
        <f t="shared" ca="1" si="73"/>
        <v>374.18593995991961</v>
      </c>
      <c r="L177" s="304">
        <f t="shared" ca="1" si="58"/>
        <v>380.72446767762557</v>
      </c>
      <c r="M177" s="306">
        <f t="shared" ca="1" si="74"/>
        <v>1.3815426068392225</v>
      </c>
      <c r="N177" s="304">
        <f t="shared" ca="1" si="75"/>
        <v>79.156560589389073</v>
      </c>
      <c r="P177" s="310">
        <f t="shared" ca="1" si="76"/>
        <v>23</v>
      </c>
      <c r="Q177" s="304">
        <f t="shared" ca="1" si="77"/>
        <v>0</v>
      </c>
      <c r="R177" s="306">
        <f t="shared" ca="1" si="78"/>
        <v>0</v>
      </c>
      <c r="S177" s="307">
        <f t="shared" ca="1" si="79"/>
        <v>3.650000000000003</v>
      </c>
      <c r="T177" s="304">
        <f t="shared" ca="1" si="59"/>
        <v>35.806500000000028</v>
      </c>
      <c r="U177" s="311">
        <f t="shared" ca="1" si="60"/>
        <v>0</v>
      </c>
      <c r="V177" s="306">
        <f t="shared" ca="1" si="61"/>
        <v>1.180004064672652</v>
      </c>
      <c r="W177" s="304">
        <f t="shared" ca="1" si="62"/>
        <v>485.03868012200337</v>
      </c>
      <c r="Y177" s="314" t="str">
        <f t="shared" ca="1" si="80"/>
        <v/>
      </c>
      <c r="Z177" s="315" t="str">
        <f t="shared" ca="1" si="81"/>
        <v/>
      </c>
      <c r="AA177" s="316" t="str">
        <f t="shared" ca="1" si="82"/>
        <v/>
      </c>
      <c r="AC177" s="310" t="e">
        <f t="shared" ca="1" si="83"/>
        <v>#N/A</v>
      </c>
      <c r="AD177" s="323" t="e">
        <f t="shared" ca="1" si="84"/>
        <v>#N/A</v>
      </c>
      <c r="AE177" s="324">
        <f t="shared" ca="1" si="63"/>
        <v>374.18593995991961</v>
      </c>
      <c r="AG177" s="306">
        <f t="shared" ca="1" si="85"/>
        <v>-143.61673156666629</v>
      </c>
      <c r="AH177" s="304">
        <f t="shared" ca="1" si="86"/>
        <v>-133.98179692407817</v>
      </c>
    </row>
    <row r="178" spans="1:34" x14ac:dyDescent="0.2">
      <c r="A178" s="347">
        <f t="shared" ca="1" si="64"/>
        <v>0.01</v>
      </c>
      <c r="B178" s="304">
        <f t="shared" ca="1" si="65"/>
        <v>1.7400000000000013</v>
      </c>
      <c r="D178" s="306">
        <f t="shared" ca="1" si="66"/>
        <v>-24.999556985402631</v>
      </c>
      <c r="E178" s="307">
        <f t="shared" ca="1" si="67"/>
        <v>-140.32459385536509</v>
      </c>
      <c r="F178" s="304">
        <f t="shared" ca="1" si="68"/>
        <v>142.53409939428377</v>
      </c>
      <c r="G178" s="306">
        <f t="shared" ca="1" si="69"/>
        <v>68.51534609264138</v>
      </c>
      <c r="H178" s="307">
        <f t="shared" ca="1" si="70"/>
        <v>357.59834131543198</v>
      </c>
      <c r="I178" s="304">
        <f t="shared" ca="1" si="71"/>
        <v>364.10290628027485</v>
      </c>
      <c r="J178" s="306">
        <f t="shared" ca="1" si="72"/>
        <v>70.943094399301444</v>
      </c>
      <c r="K178" s="307">
        <f t="shared" ca="1" si="73"/>
        <v>377.76893960276669</v>
      </c>
      <c r="L178" s="304">
        <f t="shared" ca="1" si="58"/>
        <v>384.37259836198911</v>
      </c>
      <c r="M178" s="306">
        <f t="shared" ca="1" si="74"/>
        <v>1.3814919201802227</v>
      </c>
      <c r="N178" s="304">
        <f t="shared" ca="1" si="75"/>
        <v>79.15365645775077</v>
      </c>
      <c r="P178" s="310">
        <f t="shared" ca="1" si="76"/>
        <v>23</v>
      </c>
      <c r="Q178" s="304">
        <f t="shared" ca="1" si="77"/>
        <v>0</v>
      </c>
      <c r="R178" s="306">
        <f t="shared" ca="1" si="78"/>
        <v>0</v>
      </c>
      <c r="S178" s="307">
        <f t="shared" ca="1" si="79"/>
        <v>3.650000000000003</v>
      </c>
      <c r="T178" s="304">
        <f t="shared" ca="1" si="59"/>
        <v>35.806500000000028</v>
      </c>
      <c r="U178" s="311">
        <f t="shared" ca="1" si="60"/>
        <v>0</v>
      </c>
      <c r="V178" s="306">
        <f t="shared" ca="1" si="61"/>
        <v>1.1795811955778894</v>
      </c>
      <c r="W178" s="304">
        <f t="shared" ca="1" si="62"/>
        <v>481.09118430451457</v>
      </c>
      <c r="Y178" s="314" t="str">
        <f t="shared" ca="1" si="80"/>
        <v/>
      </c>
      <c r="Z178" s="315" t="str">
        <f t="shared" ca="1" si="81"/>
        <v/>
      </c>
      <c r="AA178" s="316" t="str">
        <f t="shared" ca="1" si="82"/>
        <v/>
      </c>
      <c r="AC178" s="310" t="e">
        <f t="shared" ca="1" si="83"/>
        <v>#N/A</v>
      </c>
      <c r="AD178" s="323" t="e">
        <f t="shared" ca="1" si="84"/>
        <v>#N/A</v>
      </c>
      <c r="AE178" s="324">
        <f t="shared" ca="1" si="63"/>
        <v>377.76893960276669</v>
      </c>
      <c r="AG178" s="306">
        <f t="shared" ca="1" si="85"/>
        <v>-142.52215112357459</v>
      </c>
      <c r="AH178" s="304">
        <f t="shared" ca="1" si="86"/>
        <v>-132.88730962246657</v>
      </c>
    </row>
    <row r="179" spans="1:34" x14ac:dyDescent="0.2">
      <c r="A179" s="347">
        <f t="shared" ca="1" si="64"/>
        <v>0.01</v>
      </c>
      <c r="B179" s="304">
        <f t="shared" ca="1" si="65"/>
        <v>1.7500000000000013</v>
      </c>
      <c r="D179" s="306">
        <f t="shared" ca="1" si="66"/>
        <v>-24.802659129506182</v>
      </c>
      <c r="E179" s="307">
        <f t="shared" ca="1" si="67"/>
        <v>-139.26114154325276</v>
      </c>
      <c r="F179" s="304">
        <f t="shared" ca="1" si="68"/>
        <v>141.45259786877142</v>
      </c>
      <c r="G179" s="306">
        <f t="shared" ca="1" si="69"/>
        <v>68.267319501346321</v>
      </c>
      <c r="H179" s="307">
        <f t="shared" ca="1" si="70"/>
        <v>356.20572989999943</v>
      </c>
      <c r="I179" s="304">
        <f t="shared" ca="1" si="71"/>
        <v>362.68850123141516</v>
      </c>
      <c r="J179" s="306">
        <f t="shared" ca="1" si="72"/>
        <v>71.627007727271376</v>
      </c>
      <c r="K179" s="307">
        <f t="shared" ca="1" si="73"/>
        <v>381.33795995884384</v>
      </c>
      <c r="L179" s="304">
        <f t="shared" ca="1" si="58"/>
        <v>388.00653079753101</v>
      </c>
      <c r="M179" s="306">
        <f t="shared" ca="1" si="74"/>
        <v>1.3814410223895719</v>
      </c>
      <c r="N179" s="304">
        <f t="shared" ca="1" si="75"/>
        <v>79.150740229159936</v>
      </c>
      <c r="P179" s="310">
        <f t="shared" ca="1" si="76"/>
        <v>23</v>
      </c>
      <c r="Q179" s="304">
        <f t="shared" ca="1" si="77"/>
        <v>0</v>
      </c>
      <c r="R179" s="306">
        <f t="shared" ca="1" si="78"/>
        <v>0</v>
      </c>
      <c r="S179" s="307">
        <f t="shared" ca="1" si="79"/>
        <v>3.650000000000003</v>
      </c>
      <c r="T179" s="304">
        <f t="shared" ca="1" si="59"/>
        <v>35.806500000000028</v>
      </c>
      <c r="U179" s="311">
        <f t="shared" ca="1" si="60"/>
        <v>0</v>
      </c>
      <c r="V179" s="306">
        <f t="shared" ca="1" si="61"/>
        <v>1.1791601241422596</v>
      </c>
      <c r="W179" s="304">
        <f t="shared" ca="1" si="62"/>
        <v>477.19031973333796</v>
      </c>
      <c r="Y179" s="314" t="str">
        <f t="shared" ca="1" si="80"/>
        <v/>
      </c>
      <c r="Z179" s="315" t="str">
        <f t="shared" ca="1" si="81"/>
        <v/>
      </c>
      <c r="AA179" s="316" t="str">
        <f t="shared" ca="1" si="82"/>
        <v/>
      </c>
      <c r="AC179" s="310" t="e">
        <f t="shared" ca="1" si="83"/>
        <v>#N/A</v>
      </c>
      <c r="AD179" s="323" t="e">
        <f t="shared" ca="1" si="84"/>
        <v>#N/A</v>
      </c>
      <c r="AE179" s="324">
        <f t="shared" ca="1" si="63"/>
        <v>381.33795995884384</v>
      </c>
      <c r="AG179" s="306">
        <f t="shared" ca="1" si="85"/>
        <v>-141.44055186473705</v>
      </c>
      <c r="AH179" s="304">
        <f t="shared" ca="1" si="86"/>
        <v>-131.80580391904499</v>
      </c>
    </row>
    <row r="180" spans="1:34" x14ac:dyDescent="0.2">
      <c r="A180" s="347">
        <f t="shared" ca="1" si="64"/>
        <v>0.01</v>
      </c>
      <c r="B180" s="304">
        <f t="shared" ca="1" si="65"/>
        <v>1.7600000000000013</v>
      </c>
      <c r="D180" s="306">
        <f t="shared" ca="1" si="66"/>
        <v>-24.608085352219771</v>
      </c>
      <c r="E180" s="307">
        <f t="shared" ca="1" si="67"/>
        <v>-138.21025166296533</v>
      </c>
      <c r="F180" s="304">
        <f t="shared" ca="1" si="68"/>
        <v>140.38387204177815</v>
      </c>
      <c r="G180" s="306">
        <f t="shared" ca="1" si="69"/>
        <v>68.02123864782412</v>
      </c>
      <c r="H180" s="307">
        <f t="shared" ca="1" si="70"/>
        <v>354.8236273833698</v>
      </c>
      <c r="I180" s="304">
        <f t="shared" ca="1" si="71"/>
        <v>361.28478442452666</v>
      </c>
      <c r="J180" s="306">
        <f t="shared" ca="1" si="72"/>
        <v>72.308450518017224</v>
      </c>
      <c r="K180" s="307">
        <f t="shared" ca="1" si="73"/>
        <v>384.8931067452607</v>
      </c>
      <c r="L180" s="304">
        <f t="shared" ca="1" si="58"/>
        <v>391.62637249850167</v>
      </c>
      <c r="M180" s="306">
        <f t="shared" ca="1" si="74"/>
        <v>1.3813899132699712</v>
      </c>
      <c r="N180" s="304">
        <f t="shared" ca="1" si="75"/>
        <v>79.147811892312177</v>
      </c>
      <c r="P180" s="310">
        <f t="shared" ca="1" si="76"/>
        <v>23</v>
      </c>
      <c r="Q180" s="304">
        <f t="shared" ca="1" si="77"/>
        <v>0</v>
      </c>
      <c r="R180" s="306">
        <f t="shared" ca="1" si="78"/>
        <v>0</v>
      </c>
      <c r="S180" s="307">
        <f t="shared" ca="1" si="79"/>
        <v>3.650000000000003</v>
      </c>
      <c r="T180" s="304">
        <f t="shared" ca="1" si="59"/>
        <v>35.806500000000028</v>
      </c>
      <c r="U180" s="311">
        <f t="shared" ca="1" si="60"/>
        <v>0</v>
      </c>
      <c r="V180" s="306">
        <f t="shared" ca="1" si="61"/>
        <v>1.1787408360893559</v>
      </c>
      <c r="W180" s="304">
        <f t="shared" ca="1" si="62"/>
        <v>473.33534973400555</v>
      </c>
      <c r="Y180" s="314" t="str">
        <f t="shared" ca="1" si="80"/>
        <v/>
      </c>
      <c r="Z180" s="315" t="str">
        <f t="shared" ca="1" si="81"/>
        <v/>
      </c>
      <c r="AA180" s="316" t="str">
        <f t="shared" ca="1" si="82"/>
        <v/>
      </c>
      <c r="AC180" s="310" t="e">
        <f t="shared" ca="1" si="83"/>
        <v>#N/A</v>
      </c>
      <c r="AD180" s="323" t="e">
        <f t="shared" ca="1" si="84"/>
        <v>#N/A</v>
      </c>
      <c r="AE180" s="324">
        <f t="shared" ca="1" si="63"/>
        <v>384.8931067452607</v>
      </c>
      <c r="AG180" s="306">
        <f t="shared" ca="1" si="85"/>
        <v>-140.37172787521439</v>
      </c>
      <c r="AH180" s="304">
        <f t="shared" ca="1" si="86"/>
        <v>-130.73707389954453</v>
      </c>
    </row>
    <row r="181" spans="1:34" x14ac:dyDescent="0.2">
      <c r="A181" s="347">
        <f t="shared" ca="1" si="64"/>
        <v>0.01</v>
      </c>
      <c r="B181" s="304">
        <f t="shared" ca="1" si="65"/>
        <v>1.7700000000000014</v>
      </c>
      <c r="D181" s="306">
        <f t="shared" ca="1" si="66"/>
        <v>-24.415798931015903</v>
      </c>
      <c r="E181" s="307">
        <f t="shared" ca="1" si="67"/>
        <v>-137.17172575480134</v>
      </c>
      <c r="F181" s="304">
        <f t="shared" ca="1" si="68"/>
        <v>139.32772008466307</v>
      </c>
      <c r="G181" s="306">
        <f t="shared" ca="1" si="69"/>
        <v>67.777080658513967</v>
      </c>
      <c r="H181" s="307">
        <f t="shared" ca="1" si="70"/>
        <v>353.45191012582177</v>
      </c>
      <c r="I181" s="304">
        <f t="shared" ca="1" si="71"/>
        <v>359.89163012521237</v>
      </c>
      <c r="J181" s="306">
        <f t="shared" ca="1" si="72"/>
        <v>72.987442114548912</v>
      </c>
      <c r="K181" s="307">
        <f t="shared" ca="1" si="73"/>
        <v>388.43448443280664</v>
      </c>
      <c r="L181" s="304">
        <f t="shared" ca="1" si="58"/>
        <v>395.23222971185555</v>
      </c>
      <c r="M181" s="306">
        <f t="shared" ca="1" si="74"/>
        <v>1.38133859262266</v>
      </c>
      <c r="N181" s="304">
        <f t="shared" ca="1" si="75"/>
        <v>79.144871435819368</v>
      </c>
      <c r="P181" s="310">
        <f t="shared" ca="1" si="76"/>
        <v>23</v>
      </c>
      <c r="Q181" s="304">
        <f t="shared" ca="1" si="77"/>
        <v>0</v>
      </c>
      <c r="R181" s="306">
        <f t="shared" ca="1" si="78"/>
        <v>0</v>
      </c>
      <c r="S181" s="307">
        <f t="shared" ca="1" si="79"/>
        <v>3.650000000000003</v>
      </c>
      <c r="T181" s="304">
        <f t="shared" ca="1" si="59"/>
        <v>35.806500000000028</v>
      </c>
      <c r="U181" s="311">
        <f t="shared" ca="1" si="60"/>
        <v>0</v>
      </c>
      <c r="V181" s="306">
        <f t="shared" ca="1" si="61"/>
        <v>1.1783233173156575</v>
      </c>
      <c r="W181" s="304">
        <f t="shared" ca="1" si="62"/>
        <v>469.52555218990483</v>
      </c>
      <c r="Y181" s="314" t="str">
        <f t="shared" ca="1" si="80"/>
        <v/>
      </c>
      <c r="Z181" s="315" t="str">
        <f t="shared" ca="1" si="81"/>
        <v/>
      </c>
      <c r="AA181" s="316" t="str">
        <f t="shared" ca="1" si="82"/>
        <v/>
      </c>
      <c r="AC181" s="310" t="e">
        <f t="shared" ca="1" si="83"/>
        <v>#N/A</v>
      </c>
      <c r="AD181" s="323" t="e">
        <f t="shared" ca="1" si="84"/>
        <v>#N/A</v>
      </c>
      <c r="AE181" s="324">
        <f t="shared" ca="1" si="63"/>
        <v>388.43448443280664</v>
      </c>
      <c r="AG181" s="306">
        <f t="shared" ca="1" si="85"/>
        <v>-139.3154773257105</v>
      </c>
      <c r="AH181" s="304">
        <f t="shared" ca="1" si="86"/>
        <v>-129.68091773534388</v>
      </c>
    </row>
    <row r="182" spans="1:34" x14ac:dyDescent="0.2">
      <c r="A182" s="347">
        <f t="shared" ca="1" si="64"/>
        <v>0.01</v>
      </c>
      <c r="B182" s="304">
        <f t="shared" ca="1" si="65"/>
        <v>1.7800000000000014</v>
      </c>
      <c r="D182" s="306">
        <f t="shared" ca="1" si="66"/>
        <v>-24.225763869062373</v>
      </c>
      <c r="E182" s="307">
        <f t="shared" ca="1" si="67"/>
        <v>-136.14536928093705</v>
      </c>
      <c r="F182" s="304">
        <f t="shared" ca="1" si="68"/>
        <v>138.28394415723861</v>
      </c>
      <c r="G182" s="306">
        <f t="shared" ca="1" si="69"/>
        <v>67.534823019823349</v>
      </c>
      <c r="H182" s="307">
        <f t="shared" ca="1" si="70"/>
        <v>352.09045643301238</v>
      </c>
      <c r="I182" s="304">
        <f t="shared" ca="1" si="71"/>
        <v>358.50891457748418</v>
      </c>
      <c r="J182" s="306">
        <f t="shared" ca="1" si="72"/>
        <v>73.664001632940597</v>
      </c>
      <c r="K182" s="307">
        <f t="shared" ca="1" si="73"/>
        <v>391.96219626560082</v>
      </c>
      <c r="L182" s="304">
        <f t="shared" ca="1" si="58"/>
        <v>398.82420743722577</v>
      </c>
      <c r="M182" s="306">
        <f t="shared" ca="1" si="74"/>
        <v>1.381287060247417</v>
      </c>
      <c r="N182" s="304">
        <f t="shared" ca="1" si="75"/>
        <v>79.141918848209656</v>
      </c>
      <c r="P182" s="310">
        <f t="shared" ca="1" si="76"/>
        <v>23</v>
      </c>
      <c r="Q182" s="304">
        <f t="shared" ca="1" si="77"/>
        <v>0</v>
      </c>
      <c r="R182" s="306">
        <f t="shared" ca="1" si="78"/>
        <v>0</v>
      </c>
      <c r="S182" s="307">
        <f t="shared" ca="1" si="79"/>
        <v>3.650000000000003</v>
      </c>
      <c r="T182" s="304">
        <f t="shared" ca="1" si="59"/>
        <v>35.806500000000028</v>
      </c>
      <c r="U182" s="311">
        <f t="shared" ca="1" si="60"/>
        <v>0</v>
      </c>
      <c r="V182" s="306">
        <f t="shared" ca="1" si="61"/>
        <v>1.1779075538877479</v>
      </c>
      <c r="W182" s="304">
        <f t="shared" ca="1" si="62"/>
        <v>465.76021919735251</v>
      </c>
      <c r="Y182" s="314" t="str">
        <f t="shared" ca="1" si="80"/>
        <v/>
      </c>
      <c r="Z182" s="315" t="str">
        <f t="shared" ca="1" si="81"/>
        <v/>
      </c>
      <c r="AA182" s="316" t="str">
        <f t="shared" ca="1" si="82"/>
        <v/>
      </c>
      <c r="AC182" s="310" t="e">
        <f t="shared" ca="1" si="83"/>
        <v>#N/A</v>
      </c>
      <c r="AD182" s="323" t="e">
        <f t="shared" ca="1" si="84"/>
        <v>#N/A</v>
      </c>
      <c r="AE182" s="324">
        <f t="shared" ca="1" si="63"/>
        <v>391.96219626560082</v>
      </c>
      <c r="AG182" s="306">
        <f t="shared" ca="1" si="85"/>
        <v>-138.27160237537839</v>
      </c>
      <c r="AH182" s="304">
        <f t="shared" ca="1" si="86"/>
        <v>-128.6371375862752</v>
      </c>
    </row>
    <row r="183" spans="1:34" x14ac:dyDescent="0.2">
      <c r="A183" s="347">
        <f t="shared" ca="1" si="64"/>
        <v>0.01</v>
      </c>
      <c r="B183" s="304">
        <f t="shared" ca="1" si="65"/>
        <v>1.7900000000000014</v>
      </c>
      <c r="D183" s="306">
        <f t="shared" ca="1" si="66"/>
        <v>-24.037944878027815</v>
      </c>
      <c r="E183" s="307">
        <f t="shared" ca="1" si="67"/>
        <v>-135.1309915325036</v>
      </c>
      <c r="F183" s="304">
        <f t="shared" ca="1" si="68"/>
        <v>137.25235031327028</v>
      </c>
      <c r="G183" s="306">
        <f t="shared" ca="1" si="69"/>
        <v>67.294443571043075</v>
      </c>
      <c r="H183" s="307">
        <f t="shared" ca="1" si="70"/>
        <v>350.73914651768735</v>
      </c>
      <c r="I183" s="304">
        <f t="shared" ca="1" si="71"/>
        <v>357.13651596482271</v>
      </c>
      <c r="J183" s="306">
        <f t="shared" ca="1" si="72"/>
        <v>74.338147965894933</v>
      </c>
      <c r="K183" s="307">
        <f t="shared" ca="1" si="73"/>
        <v>395.47634428035434</v>
      </c>
      <c r="L183" s="304">
        <f t="shared" ca="1" si="58"/>
        <v>402.40240944650498</v>
      </c>
      <c r="M183" s="306">
        <f t="shared" ca="1" si="74"/>
        <v>1.3812353159425588</v>
      </c>
      <c r="N183" s="304">
        <f t="shared" ca="1" si="75"/>
        <v>79.138954117927454</v>
      </c>
      <c r="P183" s="310">
        <f t="shared" ca="1" si="76"/>
        <v>23</v>
      </c>
      <c r="Q183" s="304">
        <f t="shared" ca="1" si="77"/>
        <v>0</v>
      </c>
      <c r="R183" s="306">
        <f t="shared" ca="1" si="78"/>
        <v>0</v>
      </c>
      <c r="S183" s="307">
        <f t="shared" ca="1" si="79"/>
        <v>3.650000000000003</v>
      </c>
      <c r="T183" s="304">
        <f t="shared" ca="1" si="59"/>
        <v>35.806500000000028</v>
      </c>
      <c r="U183" s="311">
        <f t="shared" ca="1" si="60"/>
        <v>0</v>
      </c>
      <c r="V183" s="306">
        <f t="shared" ca="1" si="61"/>
        <v>1.1774935320395892</v>
      </c>
      <c r="W183" s="304">
        <f t="shared" ca="1" si="62"/>
        <v>462.03865673018248</v>
      </c>
      <c r="Y183" s="314" t="str">
        <f t="shared" ca="1" si="80"/>
        <v/>
      </c>
      <c r="Z183" s="315" t="str">
        <f t="shared" ca="1" si="81"/>
        <v/>
      </c>
      <c r="AA183" s="316" t="str">
        <f t="shared" ca="1" si="82"/>
        <v/>
      </c>
      <c r="AC183" s="310" t="e">
        <f t="shared" ca="1" si="83"/>
        <v>#N/A</v>
      </c>
      <c r="AD183" s="323" t="e">
        <f t="shared" ca="1" si="84"/>
        <v>#N/A</v>
      </c>
      <c r="AE183" s="324">
        <f t="shared" ca="1" si="63"/>
        <v>395.47634428035434</v>
      </c>
      <c r="AG183" s="306">
        <f t="shared" ca="1" si="85"/>
        <v>-137.23990907731996</v>
      </c>
      <c r="AH183" s="304">
        <f t="shared" ca="1" si="86"/>
        <v>-127.60553950612388</v>
      </c>
    </row>
    <row r="184" spans="1:34" x14ac:dyDescent="0.2">
      <c r="A184" s="347">
        <f t="shared" ca="1" si="64"/>
        <v>0.01</v>
      </c>
      <c r="B184" s="304">
        <f t="shared" ca="1" si="65"/>
        <v>1.8000000000000014</v>
      </c>
      <c r="D184" s="306">
        <f t="shared" ca="1" si="66"/>
        <v>-23.852307361361788</v>
      </c>
      <c r="E184" s="307">
        <f t="shared" ca="1" si="67"/>
        <v>-134.1284055392274</v>
      </c>
      <c r="F184" s="304">
        <f t="shared" ca="1" si="68"/>
        <v>136.23274840858318</v>
      </c>
      <c r="G184" s="306">
        <f t="shared" ca="1" si="69"/>
        <v>67.055920497429454</v>
      </c>
      <c r="H184" s="307">
        <f t="shared" ca="1" si="70"/>
        <v>349.39786246229505</v>
      </c>
      <c r="I184" s="304">
        <f t="shared" ca="1" si="71"/>
        <v>355.77431437215705</v>
      </c>
      <c r="J184" s="306">
        <f t="shared" ca="1" si="72"/>
        <v>75.009899786237298</v>
      </c>
      <c r="K184" s="307">
        <f t="shared" ca="1" si="73"/>
        <v>398.97702932525425</v>
      </c>
      <c r="L184" s="304">
        <f t="shared" ca="1" si="58"/>
        <v>405.9669383030423</v>
      </c>
      <c r="M184" s="306">
        <f t="shared" ca="1" si="74"/>
        <v>1.3811833595049403</v>
      </c>
      <c r="N184" s="304">
        <f t="shared" ca="1" si="75"/>
        <v>79.135977233333378</v>
      </c>
      <c r="P184" s="310">
        <f t="shared" ca="1" si="76"/>
        <v>23</v>
      </c>
      <c r="Q184" s="304">
        <f t="shared" ca="1" si="77"/>
        <v>0</v>
      </c>
      <c r="R184" s="306">
        <f t="shared" ca="1" si="78"/>
        <v>0</v>
      </c>
      <c r="S184" s="307">
        <f t="shared" ca="1" si="79"/>
        <v>3.650000000000003</v>
      </c>
      <c r="T184" s="304">
        <f t="shared" ca="1" si="59"/>
        <v>35.806500000000028</v>
      </c>
      <c r="U184" s="311">
        <f t="shared" ca="1" si="60"/>
        <v>0</v>
      </c>
      <c r="V184" s="306">
        <f t="shared" ca="1" si="61"/>
        <v>1.1770812381698532</v>
      </c>
      <c r="W184" s="304">
        <f t="shared" ca="1" si="62"/>
        <v>458.360184313557</v>
      </c>
      <c r="Y184" s="314" t="str">
        <f t="shared" ca="1" si="80"/>
        <v/>
      </c>
      <c r="Z184" s="315" t="str">
        <f t="shared" ca="1" si="81"/>
        <v/>
      </c>
      <c r="AA184" s="316" t="str">
        <f t="shared" ca="1" si="82"/>
        <v/>
      </c>
      <c r="AC184" s="310" t="e">
        <f t="shared" ca="1" si="83"/>
        <v>#N/A</v>
      </c>
      <c r="AD184" s="323" t="e">
        <f t="shared" ca="1" si="84"/>
        <v>#N/A</v>
      </c>
      <c r="AE184" s="324">
        <f t="shared" ca="1" si="63"/>
        <v>398.97702932525425</v>
      </c>
      <c r="AG184" s="306">
        <f t="shared" ca="1" si="85"/>
        <v>-136.22020728669219</v>
      </c>
      <c r="AH184" s="304">
        <f t="shared" ca="1" si="86"/>
        <v>-126.58593335073482</v>
      </c>
    </row>
    <row r="185" spans="1:34" x14ac:dyDescent="0.2">
      <c r="A185" s="347">
        <f t="shared" ca="1" si="64"/>
        <v>0.01</v>
      </c>
      <c r="B185" s="304">
        <f t="shared" ca="1" si="65"/>
        <v>1.8100000000000014</v>
      </c>
      <c r="D185" s="306">
        <f t="shared" ca="1" si="66"/>
        <v>-23.668817398034388</v>
      </c>
      <c r="E185" s="307">
        <f t="shared" ca="1" si="67"/>
        <v>-133.13742798155485</v>
      </c>
      <c r="F185" s="304">
        <f t="shared" ca="1" si="68"/>
        <v>135.22495201169494</v>
      </c>
      <c r="G185" s="306">
        <f t="shared" ca="1" si="69"/>
        <v>66.819232323449114</v>
      </c>
      <c r="H185" s="307">
        <f t="shared" ca="1" si="70"/>
        <v>348.06648818247953</v>
      </c>
      <c r="I185" s="304">
        <f t="shared" ca="1" si="71"/>
        <v>354.42219174873804</v>
      </c>
      <c r="J185" s="306">
        <f t="shared" ca="1" si="72"/>
        <v>75.679275550341686</v>
      </c>
      <c r="K185" s="307">
        <f t="shared" ca="1" si="73"/>
        <v>402.4643510784781</v>
      </c>
      <c r="L185" s="304">
        <f t="shared" ca="1" si="58"/>
        <v>409.51789538046444</v>
      </c>
      <c r="M185" s="306">
        <f t="shared" ca="1" si="74"/>
        <v>1.3811311907299537</v>
      </c>
      <c r="N185" s="304">
        <f t="shared" ca="1" si="75"/>
        <v>79.132988182704281</v>
      </c>
      <c r="P185" s="310">
        <f t="shared" ca="1" si="76"/>
        <v>23</v>
      </c>
      <c r="Q185" s="304">
        <f t="shared" ca="1" si="77"/>
        <v>0</v>
      </c>
      <c r="R185" s="306">
        <f t="shared" ca="1" si="78"/>
        <v>0</v>
      </c>
      <c r="S185" s="307">
        <f t="shared" ca="1" si="79"/>
        <v>3.650000000000003</v>
      </c>
      <c r="T185" s="304">
        <f t="shared" ca="1" si="59"/>
        <v>35.806500000000028</v>
      </c>
      <c r="U185" s="311">
        <f t="shared" ca="1" si="60"/>
        <v>0</v>
      </c>
      <c r="V185" s="306">
        <f t="shared" ca="1" si="61"/>
        <v>1.176670658839301</v>
      </c>
      <c r="W185" s="304">
        <f t="shared" ca="1" si="62"/>
        <v>454.724134706705</v>
      </c>
      <c r="Y185" s="314" t="str">
        <f t="shared" ca="1" si="80"/>
        <v/>
      </c>
      <c r="Z185" s="315" t="str">
        <f t="shared" ca="1" si="81"/>
        <v/>
      </c>
      <c r="AA185" s="316" t="str">
        <f t="shared" ca="1" si="82"/>
        <v/>
      </c>
      <c r="AC185" s="310" t="e">
        <f t="shared" ca="1" si="83"/>
        <v>#N/A</v>
      </c>
      <c r="AD185" s="323" t="e">
        <f t="shared" ca="1" si="84"/>
        <v>#N/A</v>
      </c>
      <c r="AE185" s="324">
        <f t="shared" ca="1" si="63"/>
        <v>402.4643510784781</v>
      </c>
      <c r="AG185" s="306">
        <f t="shared" ca="1" si="85"/>
        <v>-135.21231057134037</v>
      </c>
      <c r="AH185" s="304">
        <f t="shared" ca="1" si="86"/>
        <v>-125.57813268864565</v>
      </c>
    </row>
    <row r="186" spans="1:34" x14ac:dyDescent="0.2">
      <c r="A186" s="347">
        <f t="shared" ca="1" si="64"/>
        <v>0.01</v>
      </c>
      <c r="B186" s="304">
        <f t="shared" ca="1" si="65"/>
        <v>1.8200000000000014</v>
      </c>
      <c r="D186" s="306">
        <f t="shared" ca="1" si="66"/>
        <v>-23.487441726721077</v>
      </c>
      <c r="E186" s="307">
        <f t="shared" ca="1" si="67"/>
        <v>-132.1578791051823</v>
      </c>
      <c r="F186" s="304">
        <f t="shared" ca="1" si="68"/>
        <v>134.22877831689485</v>
      </c>
      <c r="G186" s="306">
        <f t="shared" ca="1" si="69"/>
        <v>66.584357906181907</v>
      </c>
      <c r="H186" s="307">
        <f t="shared" ca="1" si="70"/>
        <v>346.74490939142771</v>
      </c>
      <c r="I186" s="304">
        <f t="shared" ca="1" si="71"/>
        <v>353.08003187188018</v>
      </c>
      <c r="J186" s="306">
        <f t="shared" ca="1" si="72"/>
        <v>76.346293501489839</v>
      </c>
      <c r="K186" s="307">
        <f t="shared" ca="1" si="73"/>
        <v>405.93840806634762</v>
      </c>
      <c r="L186" s="304">
        <f t="shared" ca="1" si="58"/>
        <v>413.05538088113099</v>
      </c>
      <c r="M186" s="306">
        <f t="shared" ca="1" si="74"/>
        <v>1.3810788094115283</v>
      </c>
      <c r="N186" s="304">
        <f t="shared" ca="1" si="75"/>
        <v>79.129986954233161</v>
      </c>
      <c r="P186" s="310">
        <f t="shared" ca="1" si="76"/>
        <v>23</v>
      </c>
      <c r="Q186" s="304">
        <f t="shared" ca="1" si="77"/>
        <v>0</v>
      </c>
      <c r="R186" s="306">
        <f t="shared" ca="1" si="78"/>
        <v>0</v>
      </c>
      <c r="S186" s="307">
        <f t="shared" ca="1" si="79"/>
        <v>3.650000000000003</v>
      </c>
      <c r="T186" s="304">
        <f t="shared" ca="1" si="59"/>
        <v>35.806500000000028</v>
      </c>
      <c r="U186" s="311">
        <f t="shared" ca="1" si="60"/>
        <v>0</v>
      </c>
      <c r="V186" s="306">
        <f t="shared" ca="1" si="61"/>
        <v>1.1762617807682194</v>
      </c>
      <c r="W186" s="304">
        <f t="shared" ca="1" si="62"/>
        <v>451.12985359431372</v>
      </c>
      <c r="Y186" s="314" t="str">
        <f t="shared" ca="1" si="80"/>
        <v/>
      </c>
      <c r="Z186" s="315" t="str">
        <f t="shared" ca="1" si="81"/>
        <v/>
      </c>
      <c r="AA186" s="316" t="str">
        <f t="shared" ca="1" si="82"/>
        <v/>
      </c>
      <c r="AC186" s="310" t="e">
        <f t="shared" ca="1" si="83"/>
        <v>#N/A</v>
      </c>
      <c r="AD186" s="323" t="e">
        <f t="shared" ca="1" si="84"/>
        <v>#N/A</v>
      </c>
      <c r="AE186" s="324">
        <f t="shared" ca="1" si="63"/>
        <v>405.93840806634762</v>
      </c>
      <c r="AG186" s="306">
        <f t="shared" ca="1" si="85"/>
        <v>-134.21603612487709</v>
      </c>
      <c r="AH186" s="304">
        <f t="shared" ca="1" si="86"/>
        <v>-124.58195471416565</v>
      </c>
    </row>
    <row r="187" spans="1:34" x14ac:dyDescent="0.2">
      <c r="A187" s="347">
        <f t="shared" ca="1" si="64"/>
        <v>0.01</v>
      </c>
      <c r="B187" s="304">
        <f t="shared" ca="1" si="65"/>
        <v>1.8300000000000014</v>
      </c>
      <c r="D187" s="306">
        <f t="shared" ca="1" si="66"/>
        <v>-23.308147730418749</v>
      </c>
      <c r="E187" s="307">
        <f t="shared" ca="1" si="67"/>
        <v>-131.18958263791711</v>
      </c>
      <c r="F187" s="304">
        <f t="shared" ca="1" si="68"/>
        <v>133.24404805969348</v>
      </c>
      <c r="G187" s="306">
        <f t="shared" ca="1" si="69"/>
        <v>66.351276428877725</v>
      </c>
      <c r="H187" s="307">
        <f t="shared" ca="1" si="70"/>
        <v>345.43301356504855</v>
      </c>
      <c r="I187" s="304">
        <f t="shared" ca="1" si="71"/>
        <v>351.74772031154993</v>
      </c>
      <c r="J187" s="306">
        <f t="shared" ca="1" si="72"/>
        <v>77.01097167316513</v>
      </c>
      <c r="K187" s="307">
        <f t="shared" ca="1" si="73"/>
        <v>409.39929768113001</v>
      </c>
      <c r="L187" s="304">
        <f t="shared" ca="1" si="58"/>
        <v>416.57949385423132</v>
      </c>
      <c r="M187" s="306">
        <f t="shared" ca="1" si="74"/>
        <v>1.3810262153421304</v>
      </c>
      <c r="N187" s="304">
        <f t="shared" ca="1" si="75"/>
        <v>79.126973536029254</v>
      </c>
      <c r="P187" s="310">
        <f t="shared" ca="1" si="76"/>
        <v>23</v>
      </c>
      <c r="Q187" s="304">
        <f t="shared" ca="1" si="77"/>
        <v>0</v>
      </c>
      <c r="R187" s="306">
        <f t="shared" ca="1" si="78"/>
        <v>0</v>
      </c>
      <c r="S187" s="307">
        <f t="shared" ca="1" si="79"/>
        <v>3.650000000000003</v>
      </c>
      <c r="T187" s="304">
        <f t="shared" ca="1" si="59"/>
        <v>35.806500000000028</v>
      </c>
      <c r="U187" s="311">
        <f t="shared" ca="1" si="60"/>
        <v>0</v>
      </c>
      <c r="V187" s="306">
        <f t="shared" ca="1" si="61"/>
        <v>1.1758545908339042</v>
      </c>
      <c r="W187" s="304">
        <f t="shared" ca="1" si="62"/>
        <v>447.57669928630202</v>
      </c>
      <c r="Y187" s="314" t="str">
        <f t="shared" ca="1" si="80"/>
        <v/>
      </c>
      <c r="Z187" s="315" t="str">
        <f t="shared" ca="1" si="81"/>
        <v/>
      </c>
      <c r="AA187" s="316" t="str">
        <f t="shared" ca="1" si="82"/>
        <v/>
      </c>
      <c r="AC187" s="310" t="e">
        <f t="shared" ca="1" si="83"/>
        <v>#N/A</v>
      </c>
      <c r="AD187" s="323" t="e">
        <f t="shared" ca="1" si="84"/>
        <v>#N/A</v>
      </c>
      <c r="AE187" s="324">
        <f t="shared" ca="1" si="63"/>
        <v>409.39929768113001</v>
      </c>
      <c r="AG187" s="306">
        <f t="shared" ca="1" si="85"/>
        <v>-133.23120468213199</v>
      </c>
      <c r="AH187" s="304">
        <f t="shared" ca="1" si="86"/>
        <v>-123.59722016282558</v>
      </c>
    </row>
    <row r="188" spans="1:34" x14ac:dyDescent="0.2">
      <c r="A188" s="347">
        <f t="shared" ca="1" si="64"/>
        <v>0.01</v>
      </c>
      <c r="B188" s="304">
        <f t="shared" ca="1" si="65"/>
        <v>1.8400000000000014</v>
      </c>
      <c r="D188" s="306">
        <f t="shared" ca="1" si="66"/>
        <v>-23.130903421479587</v>
      </c>
      <c r="E188" s="307">
        <f t="shared" ca="1" si="67"/>
        <v>-130.23236570879689</v>
      </c>
      <c r="F188" s="304">
        <f t="shared" ca="1" si="68"/>
        <v>132.27058543456906</v>
      </c>
      <c r="G188" s="306">
        <f t="shared" ca="1" si="69"/>
        <v>66.119967394662922</v>
      </c>
      <c r="H188" s="307">
        <f t="shared" ca="1" si="70"/>
        <v>344.13068990796057</v>
      </c>
      <c r="I188" s="304">
        <f t="shared" ca="1" si="71"/>
        <v>350.42514439577565</v>
      </c>
      <c r="J188" s="306">
        <f t="shared" ca="1" si="72"/>
        <v>77.673327892282828</v>
      </c>
      <c r="K188" s="307">
        <f t="shared" ca="1" si="73"/>
        <v>412.84711619849503</v>
      </c>
      <c r="L188" s="304">
        <f t="shared" ca="1" si="58"/>
        <v>420.09033221353206</v>
      </c>
      <c r="M188" s="306">
        <f t="shared" ca="1" si="74"/>
        <v>1.3809734083127618</v>
      </c>
      <c r="N188" s="304">
        <f t="shared" ca="1" si="75"/>
        <v>79.123947916117814</v>
      </c>
      <c r="P188" s="310">
        <f t="shared" ca="1" si="76"/>
        <v>23</v>
      </c>
      <c r="Q188" s="304">
        <f t="shared" ca="1" si="77"/>
        <v>0</v>
      </c>
      <c r="R188" s="306">
        <f t="shared" ca="1" si="78"/>
        <v>0</v>
      </c>
      <c r="S188" s="307">
        <f t="shared" ca="1" si="79"/>
        <v>3.650000000000003</v>
      </c>
      <c r="T188" s="304">
        <f t="shared" ca="1" si="59"/>
        <v>35.806500000000028</v>
      </c>
      <c r="U188" s="311">
        <f t="shared" ca="1" si="60"/>
        <v>0</v>
      </c>
      <c r="V188" s="306">
        <f t="shared" ca="1" si="61"/>
        <v>1.175449076068195</v>
      </c>
      <c r="W188" s="304">
        <f t="shared" ca="1" si="62"/>
        <v>444.06404242571568</v>
      </c>
      <c r="Y188" s="314" t="str">
        <f t="shared" ca="1" si="80"/>
        <v/>
      </c>
      <c r="Z188" s="315" t="str">
        <f t="shared" ca="1" si="81"/>
        <v/>
      </c>
      <c r="AA188" s="316" t="str">
        <f t="shared" ca="1" si="82"/>
        <v/>
      </c>
      <c r="AC188" s="310" t="e">
        <f t="shared" ca="1" si="83"/>
        <v>#N/A</v>
      </c>
      <c r="AD188" s="323" t="e">
        <f t="shared" ca="1" si="84"/>
        <v>#N/A</v>
      </c>
      <c r="AE188" s="324">
        <f t="shared" ca="1" si="63"/>
        <v>412.84711619849503</v>
      </c>
      <c r="AG188" s="306">
        <f t="shared" ca="1" si="85"/>
        <v>-132.25764043689779</v>
      </c>
      <c r="AH188" s="304">
        <f t="shared" ca="1" si="86"/>
        <v>-122.62375322912374</v>
      </c>
    </row>
    <row r="189" spans="1:34" x14ac:dyDescent="0.2">
      <c r="A189" s="347">
        <f t="shared" ca="1" si="64"/>
        <v>0.01</v>
      </c>
      <c r="B189" s="304">
        <f t="shared" ca="1" si="65"/>
        <v>1.8500000000000014</v>
      </c>
      <c r="D189" s="306">
        <f t="shared" ca="1" si="66"/>
        <v>-22.955677427050013</v>
      </c>
      <c r="E189" s="307">
        <f t="shared" ca="1" si="67"/>
        <v>-129.28605876939642</v>
      </c>
      <c r="F189" s="304">
        <f t="shared" ca="1" si="68"/>
        <v>131.30821801493843</v>
      </c>
      <c r="G189" s="306">
        <f t="shared" ca="1" si="69"/>
        <v>65.890410620392416</v>
      </c>
      <c r="H189" s="307">
        <f t="shared" ca="1" si="70"/>
        <v>342.83782932026662</v>
      </c>
      <c r="I189" s="304">
        <f t="shared" ca="1" si="71"/>
        <v>349.11219317685851</v>
      </c>
      <c r="J189" s="306">
        <f t="shared" ca="1" si="72"/>
        <v>78.333379782358108</v>
      </c>
      <c r="K189" s="307">
        <f t="shared" ca="1" si="73"/>
        <v>416.28195879463618</v>
      </c>
      <c r="L189" s="304">
        <f t="shared" ca="1" si="58"/>
        <v>423.58799275478327</v>
      </c>
      <c r="M189" s="306">
        <f t="shared" ca="1" si="74"/>
        <v>1.3809203881129597</v>
      </c>
      <c r="N189" s="304">
        <f t="shared" ca="1" si="75"/>
        <v>79.120910082440204</v>
      </c>
      <c r="P189" s="310">
        <f t="shared" ca="1" si="76"/>
        <v>23</v>
      </c>
      <c r="Q189" s="304">
        <f t="shared" ca="1" si="77"/>
        <v>0</v>
      </c>
      <c r="R189" s="306">
        <f t="shared" ca="1" si="78"/>
        <v>0</v>
      </c>
      <c r="S189" s="307">
        <f t="shared" ca="1" si="79"/>
        <v>3.650000000000003</v>
      </c>
      <c r="T189" s="304">
        <f t="shared" ca="1" si="59"/>
        <v>35.806500000000028</v>
      </c>
      <c r="U189" s="311">
        <f t="shared" ca="1" si="60"/>
        <v>0</v>
      </c>
      <c r="V189" s="306">
        <f t="shared" ca="1" si="61"/>
        <v>1.1750452236550581</v>
      </c>
      <c r="W189" s="304">
        <f t="shared" ca="1" si="62"/>
        <v>440.59126570449644</v>
      </c>
      <c r="Y189" s="314" t="str">
        <f t="shared" ca="1" si="80"/>
        <v/>
      </c>
      <c r="Z189" s="315" t="str">
        <f t="shared" ca="1" si="81"/>
        <v/>
      </c>
      <c r="AA189" s="316" t="str">
        <f t="shared" ca="1" si="82"/>
        <v/>
      </c>
      <c r="AC189" s="310" t="e">
        <f t="shared" ca="1" si="83"/>
        <v>#N/A</v>
      </c>
      <c r="AD189" s="323" t="e">
        <f t="shared" ca="1" si="84"/>
        <v>#N/A</v>
      </c>
      <c r="AE189" s="324">
        <f t="shared" ca="1" si="63"/>
        <v>416.28195879463618</v>
      </c>
      <c r="AG189" s="306">
        <f t="shared" ca="1" si="85"/>
        <v>-131.29517096190176</v>
      </c>
      <c r="AH189" s="304">
        <f t="shared" ca="1" si="86"/>
        <v>-121.66138148649735</v>
      </c>
    </row>
    <row r="190" spans="1:34" x14ac:dyDescent="0.2">
      <c r="A190" s="347">
        <f t="shared" ca="1" si="64"/>
        <v>0.01</v>
      </c>
      <c r="B190" s="304">
        <f t="shared" ca="1" si="65"/>
        <v>1.8600000000000014</v>
      </c>
      <c r="D190" s="306">
        <f t="shared" ca="1" si="66"/>
        <v>-22.782438974901893</v>
      </c>
      <c r="E190" s="307">
        <f t="shared" ca="1" si="67"/>
        <v>-128.35049551725623</v>
      </c>
      <c r="F190" s="304">
        <f t="shared" ca="1" si="68"/>
        <v>130.35677667528583</v>
      </c>
      <c r="G190" s="306">
        <f t="shared" ca="1" si="69"/>
        <v>65.662586230643399</v>
      </c>
      <c r="H190" s="307">
        <f t="shared" ca="1" si="70"/>
        <v>341.55432436509403</v>
      </c>
      <c r="I190" s="304">
        <f t="shared" ca="1" si="71"/>
        <v>347.80875739836188</v>
      </c>
      <c r="J190" s="306">
        <f t="shared" ca="1" si="72"/>
        <v>78.991144766613289</v>
      </c>
      <c r="K190" s="307">
        <f t="shared" ca="1" si="73"/>
        <v>419.70391956306298</v>
      </c>
      <c r="L190" s="304">
        <f t="shared" ca="1" si="58"/>
        <v>427.07257117279033</v>
      </c>
      <c r="M190" s="306">
        <f t="shared" ca="1" si="74"/>
        <v>1.3808671545307967</v>
      </c>
      <c r="N190" s="304">
        <f t="shared" ca="1" si="75"/>
        <v>79.117860022853904</v>
      </c>
      <c r="P190" s="310">
        <f t="shared" ca="1" si="76"/>
        <v>23</v>
      </c>
      <c r="Q190" s="304">
        <f t="shared" ca="1" si="77"/>
        <v>0</v>
      </c>
      <c r="R190" s="306">
        <f t="shared" ca="1" si="78"/>
        <v>0</v>
      </c>
      <c r="S190" s="307">
        <f t="shared" ca="1" si="79"/>
        <v>3.650000000000003</v>
      </c>
      <c r="T190" s="304">
        <f t="shared" ca="1" si="59"/>
        <v>35.806500000000028</v>
      </c>
      <c r="U190" s="311">
        <f t="shared" ca="1" si="60"/>
        <v>0</v>
      </c>
      <c r="V190" s="306">
        <f t="shared" ca="1" si="61"/>
        <v>1.1746430209282139</v>
      </c>
      <c r="W190" s="304">
        <f t="shared" ca="1" si="62"/>
        <v>437.15776358687884</v>
      </c>
      <c r="Y190" s="314" t="str">
        <f t="shared" ca="1" si="80"/>
        <v/>
      </c>
      <c r="Z190" s="315" t="str">
        <f t="shared" ca="1" si="81"/>
        <v/>
      </c>
      <c r="AA190" s="316" t="str">
        <f t="shared" ca="1" si="82"/>
        <v/>
      </c>
      <c r="AC190" s="310" t="e">
        <f t="shared" ca="1" si="83"/>
        <v>#N/A</v>
      </c>
      <c r="AD190" s="323" t="e">
        <f t="shared" ca="1" si="84"/>
        <v>#N/A</v>
      </c>
      <c r="AE190" s="324">
        <f t="shared" ca="1" si="63"/>
        <v>419.70391956306298</v>
      </c>
      <c r="AG190" s="306">
        <f t="shared" ca="1" si="85"/>
        <v>-130.34362713093404</v>
      </c>
      <c r="AH190" s="304">
        <f t="shared" ca="1" si="86"/>
        <v>-120.70993580945098</v>
      </c>
    </row>
    <row r="191" spans="1:34" x14ac:dyDescent="0.2">
      <c r="A191" s="347">
        <f t="shared" ca="1" si="64"/>
        <v>0.01</v>
      </c>
      <c r="B191" s="304">
        <f t="shared" ca="1" si="65"/>
        <v>1.8700000000000014</v>
      </c>
      <c r="D191" s="306">
        <f t="shared" ca="1" si="66"/>
        <v>-22.611157879643997</v>
      </c>
      <c r="E191" s="307">
        <f t="shared" ca="1" si="67"/>
        <v>-127.42551282136584</v>
      </c>
      <c r="F191" s="304">
        <f t="shared" ca="1" si="68"/>
        <v>129.41609551538116</v>
      </c>
      <c r="G191" s="306">
        <f t="shared" ca="1" si="69"/>
        <v>65.436474651846964</v>
      </c>
      <c r="H191" s="307">
        <f t="shared" ca="1" si="70"/>
        <v>340.28006923688037</v>
      </c>
      <c r="I191" s="304">
        <f t="shared" ca="1" si="71"/>
        <v>346.51472946285833</v>
      </c>
      <c r="J191" s="306">
        <f t="shared" ca="1" si="72"/>
        <v>79.646640071025743</v>
      </c>
      <c r="K191" s="307">
        <f t="shared" ca="1" si="73"/>
        <v>423.11309153107288</v>
      </c>
      <c r="L191" s="304">
        <f t="shared" ca="1" si="58"/>
        <v>430.54416207816075</v>
      </c>
      <c r="M191" s="306">
        <f t="shared" ca="1" si="74"/>
        <v>1.3808137073528786</v>
      </c>
      <c r="N191" s="304">
        <f t="shared" ca="1" si="75"/>
        <v>79.114797725132306</v>
      </c>
      <c r="P191" s="310">
        <f t="shared" ca="1" si="76"/>
        <v>23</v>
      </c>
      <c r="Q191" s="304">
        <f t="shared" ca="1" si="77"/>
        <v>0</v>
      </c>
      <c r="R191" s="306">
        <f t="shared" ca="1" si="78"/>
        <v>0</v>
      </c>
      <c r="S191" s="307">
        <f t="shared" ca="1" si="79"/>
        <v>3.650000000000003</v>
      </c>
      <c r="T191" s="304">
        <f t="shared" ca="1" si="59"/>
        <v>35.806500000000028</v>
      </c>
      <c r="U191" s="311">
        <f t="shared" ca="1" si="60"/>
        <v>0</v>
      </c>
      <c r="V191" s="306">
        <f t="shared" ca="1" si="61"/>
        <v>1.1742424553688153</v>
      </c>
      <c r="W191" s="304">
        <f t="shared" ca="1" si="62"/>
        <v>433.76294204018632</v>
      </c>
      <c r="Y191" s="314" t="str">
        <f t="shared" ca="1" si="80"/>
        <v/>
      </c>
      <c r="Z191" s="315" t="str">
        <f t="shared" ca="1" si="81"/>
        <v/>
      </c>
      <c r="AA191" s="316" t="str">
        <f t="shared" ca="1" si="82"/>
        <v/>
      </c>
      <c r="AC191" s="310" t="e">
        <f t="shared" ca="1" si="83"/>
        <v>#N/A</v>
      </c>
      <c r="AD191" s="323" t="e">
        <f t="shared" ca="1" si="84"/>
        <v>#N/A</v>
      </c>
      <c r="AE191" s="324">
        <f t="shared" ca="1" si="63"/>
        <v>423.11309153107288</v>
      </c>
      <c r="AG191" s="306">
        <f t="shared" ca="1" si="85"/>
        <v>-129.40284304306604</v>
      </c>
      <c r="AH191" s="304">
        <f t="shared" ca="1" si="86"/>
        <v>-119.76925029777493</v>
      </c>
    </row>
    <row r="192" spans="1:34" x14ac:dyDescent="0.2">
      <c r="A192" s="347">
        <f t="shared" ca="1" si="64"/>
        <v>0.01</v>
      </c>
      <c r="B192" s="304">
        <f t="shared" ca="1" si="65"/>
        <v>1.8800000000000014</v>
      </c>
      <c r="D192" s="306">
        <f t="shared" ca="1" si="66"/>
        <v>-22.441804529302601</v>
      </c>
      <c r="E192" s="307">
        <f t="shared" ca="1" si="67"/>
        <v>-126.51095064964024</v>
      </c>
      <c r="F192" s="304">
        <f t="shared" ca="1" si="68"/>
        <v>128.48601178652535</v>
      </c>
      <c r="G192" s="306">
        <f t="shared" ca="1" si="69"/>
        <v>65.212056606553944</v>
      </c>
      <c r="H192" s="307">
        <f t="shared" ca="1" si="70"/>
        <v>339.01495973038396</v>
      </c>
      <c r="I192" s="304">
        <f t="shared" ca="1" si="71"/>
        <v>345.2300034004146</v>
      </c>
      <c r="J192" s="306">
        <f t="shared" ca="1" si="72"/>
        <v>80.299882727317751</v>
      </c>
      <c r="K192" s="307">
        <f t="shared" ca="1" si="73"/>
        <v>426.50956667590918</v>
      </c>
      <c r="L192" s="304">
        <f t="shared" ca="1" si="58"/>
        <v>434.00285901373138</v>
      </c>
      <c r="M192" s="306">
        <f t="shared" ca="1" si="74"/>
        <v>1.380760046364345</v>
      </c>
      <c r="N192" s="304">
        <f t="shared" ca="1" si="75"/>
        <v>79.111723176964844</v>
      </c>
      <c r="P192" s="310">
        <f t="shared" ca="1" si="76"/>
        <v>23</v>
      </c>
      <c r="Q192" s="304">
        <f t="shared" ca="1" si="77"/>
        <v>0</v>
      </c>
      <c r="R192" s="306">
        <f t="shared" ca="1" si="78"/>
        <v>0</v>
      </c>
      <c r="S192" s="307">
        <f t="shared" ca="1" si="79"/>
        <v>3.650000000000003</v>
      </c>
      <c r="T192" s="304">
        <f t="shared" ca="1" si="59"/>
        <v>35.806500000000028</v>
      </c>
      <c r="U192" s="311">
        <f t="shared" ca="1" si="60"/>
        <v>0</v>
      </c>
      <c r="V192" s="306">
        <f t="shared" ca="1" si="61"/>
        <v>1.1738435146031647</v>
      </c>
      <c r="W192" s="304">
        <f t="shared" ca="1" si="62"/>
        <v>430.40621827279529</v>
      </c>
      <c r="Y192" s="314" t="str">
        <f t="shared" ca="1" si="80"/>
        <v/>
      </c>
      <c r="Z192" s="315" t="str">
        <f t="shared" ca="1" si="81"/>
        <v/>
      </c>
      <c r="AA192" s="316" t="str">
        <f t="shared" ca="1" si="82"/>
        <v/>
      </c>
      <c r="AC192" s="310" t="e">
        <f t="shared" ca="1" si="83"/>
        <v>#N/A</v>
      </c>
      <c r="AD192" s="323" t="e">
        <f t="shared" ca="1" si="84"/>
        <v>#N/A</v>
      </c>
      <c r="AE192" s="324">
        <f t="shared" ca="1" si="63"/>
        <v>426.50956667590918</v>
      </c>
      <c r="AG192" s="306">
        <f t="shared" ca="1" si="85"/>
        <v>-128.47265594889592</v>
      </c>
      <c r="AH192" s="304">
        <f t="shared" ca="1" si="86"/>
        <v>-118.83916220279067</v>
      </c>
    </row>
    <row r="193" spans="1:34" x14ac:dyDescent="0.2">
      <c r="A193" s="347">
        <f t="shared" ca="1" si="64"/>
        <v>0.01</v>
      </c>
      <c r="B193" s="304">
        <f t="shared" ca="1" si="65"/>
        <v>1.8900000000000015</v>
      </c>
      <c r="D193" s="306">
        <f t="shared" ca="1" si="66"/>
        <v>-22.274349872259009</v>
      </c>
      <c r="E193" s="307">
        <f t="shared" ca="1" si="67"/>
        <v>-125.60665199832771</v>
      </c>
      <c r="F193" s="304">
        <f t="shared" ca="1" si="68"/>
        <v>127.56636581975991</v>
      </c>
      <c r="G193" s="306">
        <f t="shared" ca="1" si="69"/>
        <v>64.98931310783135</v>
      </c>
      <c r="H193" s="307">
        <f t="shared" ca="1" si="70"/>
        <v>337.75889321040069</v>
      </c>
      <c r="I193" s="304">
        <f t="shared" ca="1" si="71"/>
        <v>343.9544748377939</v>
      </c>
      <c r="J193" s="306">
        <f t="shared" ca="1" si="72"/>
        <v>80.950889575889676</v>
      </c>
      <c r="K193" s="307">
        <f t="shared" ca="1" si="73"/>
        <v>429.89343594061313</v>
      </c>
      <c r="L193" s="304">
        <f t="shared" ca="1" si="58"/>
        <v>437.44875447068529</v>
      </c>
      <c r="M193" s="306">
        <f t="shared" ca="1" si="74"/>
        <v>1.380706171348868</v>
      </c>
      <c r="N193" s="304">
        <f t="shared" ca="1" si="75"/>
        <v>79.108636365956798</v>
      </c>
      <c r="P193" s="310">
        <f t="shared" ca="1" si="76"/>
        <v>23</v>
      </c>
      <c r="Q193" s="304">
        <f t="shared" ca="1" si="77"/>
        <v>0</v>
      </c>
      <c r="R193" s="306">
        <f t="shared" ca="1" si="78"/>
        <v>0</v>
      </c>
      <c r="S193" s="307">
        <f t="shared" ca="1" si="79"/>
        <v>3.650000000000003</v>
      </c>
      <c r="T193" s="304">
        <f t="shared" ca="1" si="59"/>
        <v>35.806500000000028</v>
      </c>
      <c r="U193" s="311">
        <f t="shared" ca="1" si="60"/>
        <v>0</v>
      </c>
      <c r="V193" s="306">
        <f t="shared" ca="1" si="61"/>
        <v>1.1734461864004819</v>
      </c>
      <c r="W193" s="304">
        <f t="shared" ca="1" si="62"/>
        <v>427.08702047905462</v>
      </c>
      <c r="Y193" s="314" t="str">
        <f t="shared" ca="1" si="80"/>
        <v/>
      </c>
      <c r="Z193" s="315" t="str">
        <f t="shared" ca="1" si="81"/>
        <v/>
      </c>
      <c r="AA193" s="316" t="str">
        <f t="shared" ca="1" si="82"/>
        <v/>
      </c>
      <c r="AC193" s="310" t="e">
        <f t="shared" ca="1" si="83"/>
        <v>#N/A</v>
      </c>
      <c r="AD193" s="323" t="e">
        <f t="shared" ca="1" si="84"/>
        <v>#N/A</v>
      </c>
      <c r="AE193" s="324">
        <f t="shared" ca="1" si="63"/>
        <v>429.89343594061313</v>
      </c>
      <c r="AG193" s="306">
        <f t="shared" ca="1" si="85"/>
        <v>-127.55290617875794</v>
      </c>
      <c r="AH193" s="304">
        <f t="shared" ca="1" si="86"/>
        <v>-117.91951185556026</v>
      </c>
    </row>
    <row r="194" spans="1:34" x14ac:dyDescent="0.2">
      <c r="A194" s="347">
        <f t="shared" ca="1" si="64"/>
        <v>0.01</v>
      </c>
      <c r="B194" s="304">
        <f t="shared" ca="1" si="65"/>
        <v>1.9000000000000015</v>
      </c>
      <c r="D194" s="306">
        <f t="shared" ca="1" si="66"/>
        <v>-22.108765404534061</v>
      </c>
      <c r="E194" s="307">
        <f t="shared" ca="1" si="67"/>
        <v>-124.71246282329125</v>
      </c>
      <c r="F194" s="304">
        <f t="shared" ca="1" si="68"/>
        <v>126.6570009559816</v>
      </c>
      <c r="G194" s="306">
        <f t="shared" ca="1" si="69"/>
        <v>64.768225453786016</v>
      </c>
      <c r="H194" s="307">
        <f t="shared" ca="1" si="70"/>
        <v>336.51176858216775</v>
      </c>
      <c r="I194" s="304">
        <f t="shared" ca="1" si="71"/>
        <v>342.68804096835783</v>
      </c>
      <c r="J194" s="306">
        <f t="shared" ca="1" si="72"/>
        <v>81.599677268697761</v>
      </c>
      <c r="K194" s="307">
        <f t="shared" ca="1" si="73"/>
        <v>433.26478924957598</v>
      </c>
      <c r="L194" s="304">
        <f t="shared" ca="1" si="58"/>
        <v>440.88193990436389</v>
      </c>
      <c r="M194" s="306">
        <f t="shared" ca="1" si="74"/>
        <v>1.380652082088651</v>
      </c>
      <c r="N194" s="304">
        <f t="shared" ca="1" si="75"/>
        <v>79.105537279629388</v>
      </c>
      <c r="P194" s="310">
        <f t="shared" ca="1" si="76"/>
        <v>23</v>
      </c>
      <c r="Q194" s="304">
        <f t="shared" ca="1" si="77"/>
        <v>0</v>
      </c>
      <c r="R194" s="306">
        <f t="shared" ca="1" si="78"/>
        <v>0</v>
      </c>
      <c r="S194" s="307">
        <f t="shared" ca="1" si="79"/>
        <v>3.650000000000003</v>
      </c>
      <c r="T194" s="304">
        <f t="shared" ca="1" si="59"/>
        <v>35.806500000000028</v>
      </c>
      <c r="U194" s="311">
        <f t="shared" ca="1" si="60"/>
        <v>0</v>
      </c>
      <c r="V194" s="306">
        <f t="shared" ca="1" si="61"/>
        <v>1.1730504586707093</v>
      </c>
      <c r="W194" s="304">
        <f t="shared" ca="1" si="62"/>
        <v>423.80478759094751</v>
      </c>
      <c r="Y194" s="314" t="str">
        <f t="shared" ca="1" si="80"/>
        <v/>
      </c>
      <c r="Z194" s="315" t="str">
        <f t="shared" ca="1" si="81"/>
        <v/>
      </c>
      <c r="AA194" s="316" t="str">
        <f t="shared" ca="1" si="82"/>
        <v/>
      </c>
      <c r="AC194" s="310" t="e">
        <f t="shared" ca="1" si="83"/>
        <v>#N/A</v>
      </c>
      <c r="AD194" s="323" t="e">
        <f t="shared" ca="1" si="84"/>
        <v>#N/A</v>
      </c>
      <c r="AE194" s="324">
        <f t="shared" ca="1" si="63"/>
        <v>433.26478924957598</v>
      </c>
      <c r="AG194" s="306">
        <f t="shared" ca="1" si="85"/>
        <v>-126.64343707283727</v>
      </c>
      <c r="AH194" s="304">
        <f t="shared" ca="1" si="86"/>
        <v>-117.01014259700116</v>
      </c>
    </row>
    <row r="195" spans="1:34" x14ac:dyDescent="0.2">
      <c r="A195" s="347">
        <f t="shared" ca="1" si="64"/>
        <v>0.01</v>
      </c>
      <c r="B195" s="304">
        <f t="shared" ca="1" si="65"/>
        <v>1.9100000000000015</v>
      </c>
      <c r="D195" s="306">
        <f t="shared" ca="1" si="66"/>
        <v>-21.945023157408695</v>
      </c>
      <c r="E195" s="307">
        <f t="shared" ca="1" si="67"/>
        <v>-123.8282319731064</v>
      </c>
      <c r="F195" s="304">
        <f t="shared" ca="1" si="68"/>
        <v>125.75776347790483</v>
      </c>
      <c r="G195" s="306">
        <f t="shared" ca="1" si="69"/>
        <v>64.54877522221193</v>
      </c>
      <c r="H195" s="307">
        <f t="shared" ca="1" si="70"/>
        <v>335.27348626243668</v>
      </c>
      <c r="I195" s="304">
        <f t="shared" ca="1" si="71"/>
        <v>341.43060052264786</v>
      </c>
      <c r="J195" s="306">
        <f t="shared" ca="1" si="72"/>
        <v>82.246262272077757</v>
      </c>
      <c r="K195" s="307">
        <f t="shared" ca="1" si="73"/>
        <v>436.62371552379898</v>
      </c>
      <c r="L195" s="304">
        <f t="shared" ca="1" si="58"/>
        <v>444.30250574978163</v>
      </c>
      <c r="M195" s="306">
        <f t="shared" ca="1" si="74"/>
        <v>1.3805977783644288</v>
      </c>
      <c r="N195" s="304">
        <f t="shared" ca="1" si="75"/>
        <v>79.102425905419608</v>
      </c>
      <c r="P195" s="310">
        <f t="shared" ca="1" si="76"/>
        <v>23</v>
      </c>
      <c r="Q195" s="304">
        <f t="shared" ca="1" si="77"/>
        <v>0</v>
      </c>
      <c r="R195" s="306">
        <f t="shared" ca="1" si="78"/>
        <v>0</v>
      </c>
      <c r="S195" s="307">
        <f t="shared" ca="1" si="79"/>
        <v>3.650000000000003</v>
      </c>
      <c r="T195" s="304">
        <f t="shared" ca="1" si="59"/>
        <v>35.806500000000028</v>
      </c>
      <c r="U195" s="311">
        <f t="shared" ca="1" si="60"/>
        <v>0</v>
      </c>
      <c r="V195" s="306">
        <f t="shared" ca="1" si="61"/>
        <v>1.1726563194623616</v>
      </c>
      <c r="W195" s="304">
        <f t="shared" ca="1" si="62"/>
        <v>420.55896903629122</v>
      </c>
      <c r="Y195" s="314" t="str">
        <f t="shared" ca="1" si="80"/>
        <v/>
      </c>
      <c r="Z195" s="315" t="str">
        <f t="shared" ca="1" si="81"/>
        <v/>
      </c>
      <c r="AA195" s="316" t="str">
        <f t="shared" ca="1" si="82"/>
        <v/>
      </c>
      <c r="AC195" s="310" t="e">
        <f t="shared" ca="1" si="83"/>
        <v>#N/A</v>
      </c>
      <c r="AD195" s="323" t="e">
        <f t="shared" ca="1" si="84"/>
        <v>#N/A</v>
      </c>
      <c r="AE195" s="324">
        <f t="shared" ca="1" si="63"/>
        <v>436.62371552379898</v>
      </c>
      <c r="AG195" s="306">
        <f t="shared" ca="1" si="85"/>
        <v>-125.74409491313233</v>
      </c>
      <c r="AH195" s="304">
        <f t="shared" ca="1" si="86"/>
        <v>-116.11090070984854</v>
      </c>
    </row>
    <row r="196" spans="1:34" x14ac:dyDescent="0.2">
      <c r="A196" s="347">
        <f t="shared" ca="1" si="64"/>
        <v>0.01</v>
      </c>
      <c r="B196" s="304">
        <f t="shared" ca="1" si="65"/>
        <v>1.9200000000000015</v>
      </c>
      <c r="D196" s="306">
        <f t="shared" ca="1" si="66"/>
        <v>-21.783095685370288</v>
      </c>
      <c r="E196" s="307">
        <f t="shared" ca="1" si="67"/>
        <v>-122.95381112392045</v>
      </c>
      <c r="F196" s="304">
        <f t="shared" ca="1" si="68"/>
        <v>124.86850254381487</v>
      </c>
      <c r="G196" s="306">
        <f t="shared" ca="1" si="69"/>
        <v>64.330944265358227</v>
      </c>
      <c r="H196" s="307">
        <f t="shared" ca="1" si="70"/>
        <v>334.04394815119747</v>
      </c>
      <c r="I196" s="304">
        <f t="shared" ca="1" si="71"/>
        <v>340.18205373963002</v>
      </c>
      <c r="J196" s="306">
        <f t="shared" ca="1" si="72"/>
        <v>82.890660869515614</v>
      </c>
      <c r="K196" s="307">
        <f t="shared" ca="1" si="73"/>
        <v>439.97030269586713</v>
      </c>
      <c r="L196" s="304">
        <f t="shared" ref="L196:L259" ca="1" si="87">SQRT(pos_x^2+pos_z^2)</f>
        <v>447.71054143685069</v>
      </c>
      <c r="M196" s="306">
        <f t="shared" ca="1" si="74"/>
        <v>1.3805432599554652</v>
      </c>
      <c r="N196" s="304">
        <f t="shared" ca="1" si="75"/>
        <v>79.099302230680223</v>
      </c>
      <c r="P196" s="310">
        <f t="shared" ca="1" si="76"/>
        <v>23</v>
      </c>
      <c r="Q196" s="304">
        <f t="shared" ca="1" si="77"/>
        <v>0</v>
      </c>
      <c r="R196" s="306">
        <f t="shared" ca="1" si="78"/>
        <v>0</v>
      </c>
      <c r="S196" s="307">
        <f t="shared" ca="1" si="79"/>
        <v>3.650000000000003</v>
      </c>
      <c r="T196" s="304">
        <f t="shared" ref="T196:T259" ca="1" si="88">m*g</f>
        <v>35.806500000000028</v>
      </c>
      <c r="U196" s="311">
        <f t="shared" ref="U196:U259" ca="1" si="89">IF(pos_xz&lt;L_rampe,Poids*COS(Beta),0)</f>
        <v>0</v>
      </c>
      <c r="V196" s="306">
        <f t="shared" ref="V196:V259" ca="1" si="90">Rho_moyen*(20000-Alt_rampe-pos_z)/(20000+Alt_rampe+pos_z)</f>
        <v>1.1722637569604148</v>
      </c>
      <c r="W196" s="304">
        <f t="shared" ref="W196:W259" ca="1" si="91">1/2*Rho*Sref*Cx*vit_xz^2</f>
        <v>417.34902450328127</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439.97030269586713</v>
      </c>
      <c r="AG196" s="306">
        <f t="shared" ca="1" si="85"/>
        <v>-124.85472885720793</v>
      </c>
      <c r="AH196" s="304">
        <f t="shared" ca="1" si="86"/>
        <v>-115.22163535240846</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-21.622956054375525</v>
      </c>
      <c r="E197" s="307">
        <f t="shared" ref="E197:E260" ca="1" si="96">IF(AND(L196&lt;L_rampe,Poussee&lt;Poids*SIN(M196)),0,(-W196+Poussee)/m*SIN(M196)+U196/m*COS(M196)-Poids/m)</f>
        <v>-122.08905471602073</v>
      </c>
      <c r="F197" s="304">
        <f t="shared" ref="F197:F260" ca="1" si="97">SQRT(acc_x^2+acc_z^2)</f>
        <v>123.98907012305946</v>
      </c>
      <c r="G197" s="306">
        <f t="shared" ref="G197:G260" ca="1" si="98">G196+acc_x*pas</f>
        <v>64.114714704814475</v>
      </c>
      <c r="H197" s="307">
        <f t="shared" ref="H197:H260" ca="1" si="99">H196+acc_z*pas</f>
        <v>332.82305760403727</v>
      </c>
      <c r="I197" s="304">
        <f t="shared" ref="I197:I260" ca="1" si="100">SQRT(vit_x^2+vit_z^2)</f>
        <v>338.94230233858394</v>
      </c>
      <c r="J197" s="306">
        <f t="shared" ref="J197:J260" ca="1" si="101">J196+0.5*(vit_x+G196)*pas*(K196&gt;=0)</f>
        <v>83.53288916436648</v>
      </c>
      <c r="K197" s="307">
        <f t="shared" ref="K197:K260" ca="1" si="102">K196+0.5*(vit_z+H196)*pas</f>
        <v>443.30463772464333</v>
      </c>
      <c r="L197" s="304">
        <f t="shared" ca="1" si="87"/>
        <v>451.10613540532074</v>
      </c>
      <c r="M197" s="306">
        <f t="shared" ref="M197:M260" ca="1" si="103">IF(AND(L196&gt;L_rampe,G197&gt;0),ATAN2(G197,H197),$M$4)</f>
        <v>1.3804885266395539</v>
      </c>
      <c r="N197" s="304">
        <f t="shared" ref="N197:N260" ca="1" si="104">DEGREES(Beta)</f>
        <v>79.096166242679757</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3.650000000000003</v>
      </c>
      <c r="T197" s="304">
        <f t="shared" ca="1" si="88"/>
        <v>35.806500000000028</v>
      </c>
      <c r="U197" s="311">
        <f t="shared" ca="1" si="89"/>
        <v>0</v>
      </c>
      <c r="V197" s="306">
        <f t="shared" ca="1" si="90"/>
        <v>1.1718727594842389</v>
      </c>
      <c r="W197" s="304">
        <f t="shared" ca="1" si="91"/>
        <v>414.17442371118852</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443.30463772464333</v>
      </c>
      <c r="AG197" s="306">
        <f t="shared" ref="AG197:AG260" ca="1" si="114">IF(AND(L196&lt;L_rampe,Poussee&lt;Poids*SIN(M196)),0,(-W196+Poussee)/m-Poids*SIN(M196)/m)</f>
        <v>-123.97519087368694</v>
      </c>
      <c r="AH197" s="304">
        <f t="shared" ref="AH197:AH260" ca="1" si="115">IF(AND(L196&lt;L_rampe,Poussee&lt;Poids*SIN(M196)), g*SIN(M196), (-W196+Poussee)/m)</f>
        <v>-114.34219849404957</v>
      </c>
    </row>
    <row r="198" spans="1:34" x14ac:dyDescent="0.2">
      <c r="A198" s="347">
        <f t="shared" ca="1" si="93"/>
        <v>0.01</v>
      </c>
      <c r="B198" s="304">
        <f t="shared" ca="1" si="94"/>
        <v>1.9400000000000015</v>
      </c>
      <c r="D198" s="306">
        <f t="shared" ca="1" si="95"/>
        <v>-21.464577830419646</v>
      </c>
      <c r="E198" s="307">
        <f t="shared" ca="1" si="96"/>
        <v>-121.23381989206057</v>
      </c>
      <c r="F198" s="304">
        <f t="shared" ca="1" si="97"/>
        <v>123.11932093322608</v>
      </c>
      <c r="G198" s="306">
        <f t="shared" ca="1" si="98"/>
        <v>63.900068926510279</v>
      </c>
      <c r="H198" s="307">
        <f t="shared" ca="1" si="99"/>
        <v>331.61071940511664</v>
      </c>
      <c r="I198" s="304">
        <f t="shared" ca="1" si="100"/>
        <v>337.71124949162083</v>
      </c>
      <c r="J198" s="306">
        <f t="shared" ca="1" si="101"/>
        <v>84.172963082523097</v>
      </c>
      <c r="K198" s="307">
        <f t="shared" ca="1" si="102"/>
        <v>446.62680660968908</v>
      </c>
      <c r="L198" s="304">
        <f t="shared" ca="1" si="87"/>
        <v>454.48937511944149</v>
      </c>
      <c r="M198" s="306">
        <f t="shared" ca="1" si="103"/>
        <v>1.3804335781930157</v>
      </c>
      <c r="N198" s="304">
        <f t="shared" ca="1" si="104"/>
        <v>79.093017928602308</v>
      </c>
      <c r="P198" s="310">
        <f t="shared" ca="1" si="105"/>
        <v>23</v>
      </c>
      <c r="Q198" s="304">
        <f t="shared" ca="1" si="106"/>
        <v>0</v>
      </c>
      <c r="R198" s="306">
        <f t="shared" ca="1" si="107"/>
        <v>0</v>
      </c>
      <c r="S198" s="307">
        <f t="shared" ca="1" si="108"/>
        <v>3.650000000000003</v>
      </c>
      <c r="T198" s="304">
        <f t="shared" ca="1" si="88"/>
        <v>35.806500000000028</v>
      </c>
      <c r="U198" s="311">
        <f t="shared" ca="1" si="89"/>
        <v>0</v>
      </c>
      <c r="V198" s="306">
        <f t="shared" ca="1" si="90"/>
        <v>1.1714833154855642</v>
      </c>
      <c r="W198" s="304">
        <f t="shared" ca="1" si="91"/>
        <v>411.03464618702571</v>
      </c>
      <c r="Y198" s="314" t="str">
        <f t="shared" ca="1" si="109"/>
        <v/>
      </c>
      <c r="Z198" s="315" t="str">
        <f t="shared" ca="1" si="110"/>
        <v/>
      </c>
      <c r="AA198" s="316" t="str">
        <f t="shared" ca="1" si="111"/>
        <v/>
      </c>
      <c r="AC198" s="310" t="e">
        <f t="shared" ca="1" si="112"/>
        <v>#N/A</v>
      </c>
      <c r="AD198" s="323" t="e">
        <f t="shared" ca="1" si="113"/>
        <v>#N/A</v>
      </c>
      <c r="AE198" s="324">
        <f t="shared" ca="1" si="92"/>
        <v>446.62680660968908</v>
      </c>
      <c r="AG198" s="306">
        <f t="shared" ca="1" si="114"/>
        <v>-123.10533567942753</v>
      </c>
      <c r="AH198" s="304">
        <f t="shared" ca="1" si="115"/>
        <v>-113.47244485238032</v>
      </c>
    </row>
    <row r="199" spans="1:34" x14ac:dyDescent="0.2">
      <c r="A199" s="347">
        <f t="shared" ca="1" si="93"/>
        <v>0.01</v>
      </c>
      <c r="B199" s="304">
        <f t="shared" ca="1" si="94"/>
        <v>1.9500000000000015</v>
      </c>
      <c r="D199" s="306">
        <f t="shared" ca="1" si="95"/>
        <v>-21.307935068403598</v>
      </c>
      <c r="E199" s="307">
        <f t="shared" ca="1" si="96"/>
        <v>-120.38796643689338</v>
      </c>
      <c r="F199" s="304">
        <f t="shared" ca="1" si="97"/>
        <v>122.25911237895468</v>
      </c>
      <c r="G199" s="306">
        <f t="shared" ca="1" si="98"/>
        <v>63.686989575826246</v>
      </c>
      <c r="H199" s="307">
        <f t="shared" ca="1" si="99"/>
        <v>330.40683974074773</v>
      </c>
      <c r="I199" s="304">
        <f t="shared" ca="1" si="100"/>
        <v>336.48879979681277</v>
      </c>
      <c r="J199" s="306">
        <f t="shared" ca="1" si="101"/>
        <v>84.810898375034782</v>
      </c>
      <c r="K199" s="307">
        <f t="shared" ca="1" si="102"/>
        <v>449.9368944054184</v>
      </c>
      <c r="L199" s="304">
        <f t="shared" ca="1" si="87"/>
        <v>457.86034708235337</v>
      </c>
      <c r="M199" s="306">
        <f t="shared" ca="1" si="103"/>
        <v>1.3803784143906985</v>
      </c>
      <c r="N199" s="304">
        <f t="shared" ca="1" si="104"/>
        <v>79.089857275547644</v>
      </c>
      <c r="P199" s="310">
        <f t="shared" ca="1" si="105"/>
        <v>23</v>
      </c>
      <c r="Q199" s="304">
        <f t="shared" ca="1" si="106"/>
        <v>0</v>
      </c>
      <c r="R199" s="306">
        <f t="shared" ca="1" si="107"/>
        <v>0</v>
      </c>
      <c r="S199" s="307">
        <f t="shared" ca="1" si="108"/>
        <v>3.650000000000003</v>
      </c>
      <c r="T199" s="304">
        <f t="shared" ca="1" si="88"/>
        <v>35.806500000000028</v>
      </c>
      <c r="U199" s="311">
        <f t="shared" ca="1" si="89"/>
        <v>0</v>
      </c>
      <c r="V199" s="306">
        <f t="shared" ca="1" si="90"/>
        <v>1.1710954135464913</v>
      </c>
      <c r="W199" s="304">
        <f t="shared" ca="1" si="91"/>
        <v>407.92918104800702</v>
      </c>
      <c r="Y199" s="314" t="str">
        <f t="shared" ca="1" si="109"/>
        <v/>
      </c>
      <c r="Z199" s="315" t="str">
        <f t="shared" ca="1" si="110"/>
        <v/>
      </c>
      <c r="AA199" s="316" t="str">
        <f t="shared" ca="1" si="111"/>
        <v/>
      </c>
      <c r="AC199" s="310" t="e">
        <f t="shared" ca="1" si="112"/>
        <v>#N/A</v>
      </c>
      <c r="AD199" s="323" t="e">
        <f t="shared" ca="1" si="113"/>
        <v>#N/A</v>
      </c>
      <c r="AE199" s="324">
        <f t="shared" ca="1" si="92"/>
        <v>449.9368944054184</v>
      </c>
      <c r="AG199" s="306">
        <f t="shared" ca="1" si="114"/>
        <v>-122.24502067833591</v>
      </c>
      <c r="AH199" s="304">
        <f t="shared" ca="1" si="115"/>
        <v>-112.61223183206175</v>
      </c>
    </row>
    <row r="200" spans="1:34" x14ac:dyDescent="0.2">
      <c r="A200" s="347">
        <f t="shared" ca="1" si="93"/>
        <v>0.01</v>
      </c>
      <c r="B200" s="304">
        <f t="shared" ca="1" si="94"/>
        <v>1.9600000000000015</v>
      </c>
      <c r="D200" s="306">
        <f t="shared" ca="1" si="95"/>
        <v>-21.153002301289742</v>
      </c>
      <c r="E200" s="307">
        <f t="shared" ca="1" si="96"/>
        <v>-119.5513567189674</v>
      </c>
      <c r="F200" s="304">
        <f t="shared" ca="1" si="97"/>
        <v>121.40830449233759</v>
      </c>
      <c r="G200" s="306">
        <f t="shared" ca="1" si="98"/>
        <v>63.475459552813348</v>
      </c>
      <c r="H200" s="307">
        <f t="shared" ca="1" si="99"/>
        <v>329.21132617355806</v>
      </c>
      <c r="I200" s="304">
        <f t="shared" ca="1" si="100"/>
        <v>335.27485925191837</v>
      </c>
      <c r="J200" s="306">
        <f t="shared" ca="1" si="101"/>
        <v>85.446710620677976</v>
      </c>
      <c r="K200" s="307">
        <f t="shared" ca="1" si="102"/>
        <v>453.23498523498995</v>
      </c>
      <c r="L200" s="304">
        <f t="shared" ca="1" si="87"/>
        <v>461.21913685021292</v>
      </c>
      <c r="M200" s="306">
        <f t="shared" ca="1" si="103"/>
        <v>1.3803230350059759</v>
      </c>
      <c r="N200" s="304">
        <f t="shared" ca="1" si="104"/>
        <v>79.086684270531009</v>
      </c>
      <c r="P200" s="310">
        <f t="shared" ca="1" si="105"/>
        <v>23</v>
      </c>
      <c r="Q200" s="304">
        <f t="shared" ca="1" si="106"/>
        <v>0</v>
      </c>
      <c r="R200" s="306">
        <f t="shared" ca="1" si="107"/>
        <v>0</v>
      </c>
      <c r="S200" s="307">
        <f t="shared" ca="1" si="108"/>
        <v>3.650000000000003</v>
      </c>
      <c r="T200" s="304">
        <f t="shared" ca="1" si="88"/>
        <v>35.806500000000028</v>
      </c>
      <c r="U200" s="311">
        <f t="shared" ca="1" si="89"/>
        <v>0</v>
      </c>
      <c r="V200" s="306">
        <f t="shared" ca="1" si="90"/>
        <v>1.1707090423775344</v>
      </c>
      <c r="W200" s="304">
        <f t="shared" ca="1" si="91"/>
        <v>404.85752678962865</v>
      </c>
      <c r="Y200" s="314" t="str">
        <f t="shared" ca="1" si="109"/>
        <v/>
      </c>
      <c r="Z200" s="315" t="str">
        <f t="shared" ca="1" si="110"/>
        <v/>
      </c>
      <c r="AA200" s="316" t="str">
        <f t="shared" ca="1" si="111"/>
        <v/>
      </c>
      <c r="AC200" s="310" t="e">
        <f t="shared" ca="1" si="112"/>
        <v>#N/A</v>
      </c>
      <c r="AD200" s="323" t="e">
        <f t="shared" ca="1" si="113"/>
        <v>#N/A</v>
      </c>
      <c r="AE200" s="324">
        <f t="shared" ca="1" si="92"/>
        <v>453.23498523498995</v>
      </c>
      <c r="AG200" s="306">
        <f t="shared" ca="1" si="114"/>
        <v>-121.3941059017662</v>
      </c>
      <c r="AH200" s="304">
        <f t="shared" ca="1" si="115"/>
        <v>-111.76141946520731</v>
      </c>
    </row>
    <row r="201" spans="1:34" x14ac:dyDescent="0.2">
      <c r="A201" s="347">
        <f t="shared" ca="1" si="93"/>
        <v>0.01</v>
      </c>
      <c r="B201" s="304">
        <f t="shared" ca="1" si="94"/>
        <v>1.9700000000000015</v>
      </c>
      <c r="D201" s="306">
        <f t="shared" ca="1" si="95"/>
        <v>-20.999754529537856</v>
      </c>
      <c r="E201" s="307">
        <f t="shared" ca="1" si="96"/>
        <v>-118.72385563323473</v>
      </c>
      <c r="F201" s="304">
        <f t="shared" ca="1" si="97"/>
        <v>120.5667598748594</v>
      </c>
      <c r="G201" s="306">
        <f t="shared" ca="1" si="98"/>
        <v>63.265462007517968</v>
      </c>
      <c r="H201" s="307">
        <f t="shared" ca="1" si="99"/>
        <v>328.02408761722569</v>
      </c>
      <c r="I201" s="304">
        <f t="shared" ca="1" si="100"/>
        <v>334.06933522868877</v>
      </c>
      <c r="J201" s="306">
        <f t="shared" ca="1" si="101"/>
        <v>86.080415228479637</v>
      </c>
      <c r="K201" s="307">
        <f t="shared" ca="1" si="102"/>
        <v>456.52116230394387</v>
      </c>
      <c r="L201" s="304">
        <f t="shared" ca="1" si="87"/>
        <v>464.56582904605818</v>
      </c>
      <c r="M201" s="306">
        <f t="shared" ca="1" si="103"/>
        <v>1.3802674398107455</v>
      </c>
      <c r="N201" s="304">
        <f t="shared" ca="1" si="104"/>
        <v>79.083498900483107</v>
      </c>
      <c r="P201" s="310">
        <f t="shared" ca="1" si="105"/>
        <v>23</v>
      </c>
      <c r="Q201" s="304">
        <f t="shared" ca="1" si="106"/>
        <v>0</v>
      </c>
      <c r="R201" s="306">
        <f t="shared" ca="1" si="107"/>
        <v>0</v>
      </c>
      <c r="S201" s="307">
        <f t="shared" ca="1" si="108"/>
        <v>3.650000000000003</v>
      </c>
      <c r="T201" s="304">
        <f t="shared" ca="1" si="88"/>
        <v>35.806500000000028</v>
      </c>
      <c r="U201" s="311">
        <f t="shared" ca="1" si="89"/>
        <v>0</v>
      </c>
      <c r="V201" s="306">
        <f t="shared" ca="1" si="90"/>
        <v>1.1703241908157034</v>
      </c>
      <c r="W201" s="304">
        <f t="shared" ca="1" si="91"/>
        <v>401.81919107920424</v>
      </c>
      <c r="Y201" s="314" t="str">
        <f t="shared" ca="1" si="109"/>
        <v/>
      </c>
      <c r="Z201" s="315" t="str">
        <f t="shared" ca="1" si="110"/>
        <v/>
      </c>
      <c r="AA201" s="316" t="str">
        <f t="shared" ca="1" si="111"/>
        <v/>
      </c>
      <c r="AC201" s="310" t="e">
        <f t="shared" ca="1" si="112"/>
        <v>#N/A</v>
      </c>
      <c r="AD201" s="323" t="e">
        <f t="shared" ca="1" si="113"/>
        <v>#N/A</v>
      </c>
      <c r="AE201" s="324">
        <f t="shared" ca="1" si="92"/>
        <v>456.52116230394387</v>
      </c>
      <c r="AG201" s="306">
        <f t="shared" ca="1" si="114"/>
        <v>-120.55245395046029</v>
      </c>
      <c r="AH201" s="304">
        <f t="shared" ca="1" si="115"/>
        <v>-110.91987035332282</v>
      </c>
    </row>
    <row r="202" spans="1:34" x14ac:dyDescent="0.2">
      <c r="A202" s="347">
        <f t="shared" ca="1" si="93"/>
        <v>0.01</v>
      </c>
      <c r="B202" s="304">
        <f t="shared" ca="1" si="94"/>
        <v>1.9800000000000015</v>
      </c>
      <c r="D202" s="306">
        <f t="shared" ca="1" si="95"/>
        <v>-20.848167210813081</v>
      </c>
      <c r="E202" s="307">
        <f t="shared" ca="1" si="96"/>
        <v>-117.90533054552992</v>
      </c>
      <c r="F202" s="304">
        <f t="shared" ca="1" si="97"/>
        <v>119.73434364083136</v>
      </c>
      <c r="G202" s="306">
        <f t="shared" ca="1" si="98"/>
        <v>63.05698033540984</v>
      </c>
      <c r="H202" s="307">
        <f t="shared" ca="1" si="99"/>
        <v>326.84503431177041</v>
      </c>
      <c r="I202" s="304">
        <f t="shared" ca="1" si="100"/>
        <v>332.87213644773971</v>
      </c>
      <c r="J202" s="306">
        <f t="shared" ca="1" si="101"/>
        <v>86.712027440194277</v>
      </c>
      <c r="K202" s="307">
        <f t="shared" ca="1" si="102"/>
        <v>459.79550791358884</v>
      </c>
      <c r="L202" s="304">
        <f t="shared" ca="1" si="87"/>
        <v>467.90050737342028</v>
      </c>
      <c r="M202" s="306">
        <f t="shared" ca="1" si="103"/>
        <v>1.3802116285754293</v>
      </c>
      <c r="N202" s="304">
        <f t="shared" ca="1" si="104"/>
        <v>79.080301152250073</v>
      </c>
      <c r="P202" s="310">
        <f t="shared" ca="1" si="105"/>
        <v>23</v>
      </c>
      <c r="Q202" s="304">
        <f t="shared" ca="1" si="106"/>
        <v>0</v>
      </c>
      <c r="R202" s="306">
        <f t="shared" ca="1" si="107"/>
        <v>0</v>
      </c>
      <c r="S202" s="307">
        <f t="shared" ca="1" si="108"/>
        <v>3.650000000000003</v>
      </c>
      <c r="T202" s="304">
        <f t="shared" ca="1" si="88"/>
        <v>35.806500000000028</v>
      </c>
      <c r="U202" s="311">
        <f t="shared" ca="1" si="89"/>
        <v>0</v>
      </c>
      <c r="V202" s="306">
        <f t="shared" ca="1" si="90"/>
        <v>1.1699408478226199</v>
      </c>
      <c r="W202" s="304">
        <f t="shared" ca="1" si="91"/>
        <v>398.81369055469696</v>
      </c>
      <c r="Y202" s="314" t="str">
        <f t="shared" ca="1" si="109"/>
        <v/>
      </c>
      <c r="Z202" s="315" t="str">
        <f t="shared" ca="1" si="110"/>
        <v/>
      </c>
      <c r="AA202" s="316" t="str">
        <f t="shared" ca="1" si="111"/>
        <v/>
      </c>
      <c r="AC202" s="310" t="e">
        <f t="shared" ca="1" si="112"/>
        <v>#N/A</v>
      </c>
      <c r="AD202" s="323" t="e">
        <f t="shared" ca="1" si="113"/>
        <v>#N/A</v>
      </c>
      <c r="AE202" s="324">
        <f t="shared" ca="1" si="92"/>
        <v>459.79550791358884</v>
      </c>
      <c r="AG202" s="306">
        <f t="shared" ca="1" si="114"/>
        <v>-119.71992993798229</v>
      </c>
      <c r="AH202" s="304">
        <f t="shared" ca="1" si="115"/>
        <v>-110.0874496107408</v>
      </c>
    </row>
    <row r="203" spans="1:34" x14ac:dyDescent="0.2">
      <c r="A203" s="347">
        <f t="shared" ca="1" si="93"/>
        <v>0.01</v>
      </c>
      <c r="B203" s="304">
        <f t="shared" ca="1" si="94"/>
        <v>1.9900000000000015</v>
      </c>
      <c r="D203" s="306">
        <f t="shared" ca="1" si="95"/>
        <v>-20.698216249957717</v>
      </c>
      <c r="E203" s="307">
        <f t="shared" ca="1" si="96"/>
        <v>-117.09565123837537</v>
      </c>
      <c r="F203" s="304">
        <f t="shared" ca="1" si="97"/>
        <v>118.91092336227675</v>
      </c>
      <c r="G203" s="306">
        <f t="shared" ca="1" si="98"/>
        <v>62.849998172910261</v>
      </c>
      <c r="H203" s="307">
        <f t="shared" ca="1" si="99"/>
        <v>325.67407779938662</v>
      </c>
      <c r="I203" s="304">
        <f t="shared" ca="1" si="100"/>
        <v>331.68317295397389</v>
      </c>
      <c r="J203" s="306">
        <f t="shared" ca="1" si="101"/>
        <v>87.341562332735876</v>
      </c>
      <c r="K203" s="307">
        <f t="shared" ca="1" si="102"/>
        <v>463.05810347414462</v>
      </c>
      <c r="L203" s="304">
        <f t="shared" ca="1" si="87"/>
        <v>471.22325462968695</v>
      </c>
      <c r="M203" s="306">
        <f t="shared" ca="1" si="103"/>
        <v>1.3801556010689706</v>
      </c>
      <c r="N203" s="304">
        <f t="shared" ca="1" si="104"/>
        <v>79.077091012593343</v>
      </c>
      <c r="P203" s="310">
        <f t="shared" ca="1" si="105"/>
        <v>23</v>
      </c>
      <c r="Q203" s="304">
        <f t="shared" ca="1" si="106"/>
        <v>0</v>
      </c>
      <c r="R203" s="306">
        <f t="shared" ca="1" si="107"/>
        <v>0</v>
      </c>
      <c r="S203" s="307">
        <f t="shared" ca="1" si="108"/>
        <v>3.650000000000003</v>
      </c>
      <c r="T203" s="304">
        <f t="shared" ca="1" si="88"/>
        <v>35.806500000000028</v>
      </c>
      <c r="U203" s="311">
        <f t="shared" ca="1" si="89"/>
        <v>0</v>
      </c>
      <c r="V203" s="306">
        <f t="shared" ca="1" si="90"/>
        <v>1.1695590024826719</v>
      </c>
      <c r="W203" s="304">
        <f t="shared" ca="1" si="91"/>
        <v>395.84055062869101</v>
      </c>
      <c r="Y203" s="314" t="str">
        <f t="shared" ca="1" si="109"/>
        <v/>
      </c>
      <c r="Z203" s="315" t="str">
        <f t="shared" ca="1" si="110"/>
        <v/>
      </c>
      <c r="AA203" s="316" t="str">
        <f t="shared" ca="1" si="111"/>
        <v/>
      </c>
      <c r="AC203" s="310" t="e">
        <f t="shared" ca="1" si="112"/>
        <v>#N/A</v>
      </c>
      <c r="AD203" s="323" t="e">
        <f t="shared" ca="1" si="113"/>
        <v>#N/A</v>
      </c>
      <c r="AE203" s="324">
        <f t="shared" ca="1" si="92"/>
        <v>463.05810347414462</v>
      </c>
      <c r="AG203" s="306">
        <f t="shared" ca="1" si="114"/>
        <v>-118.89640143560379</v>
      </c>
      <c r="AH203" s="304">
        <f t="shared" ca="1" si="115"/>
        <v>-109.26402480950593</v>
      </c>
    </row>
    <row r="204" spans="1:34" x14ac:dyDescent="0.2">
      <c r="A204" s="347">
        <f t="shared" ca="1" si="93"/>
        <v>0.01</v>
      </c>
      <c r="B204" s="304">
        <f t="shared" ca="1" si="94"/>
        <v>2.0000000000000013</v>
      </c>
      <c r="D204" s="306">
        <f t="shared" ca="1" si="95"/>
        <v>-20.54987798921956</v>
      </c>
      <c r="E204" s="307">
        <f t="shared" ca="1" si="96"/>
        <v>-116.29468985817145</v>
      </c>
      <c r="F204" s="304">
        <f t="shared" ca="1" si="97"/>
        <v>118.09636901522458</v>
      </c>
      <c r="G204" s="306">
        <f t="shared" ca="1" si="98"/>
        <v>62.644499393018066</v>
      </c>
      <c r="H204" s="307">
        <f t="shared" ca="1" si="99"/>
        <v>324.51113090080491</v>
      </c>
      <c r="I204" s="304">
        <f t="shared" ca="1" si="100"/>
        <v>330.50235609254162</v>
      </c>
      <c r="J204" s="306">
        <f t="shared" ca="1" si="101"/>
        <v>87.969034820565511</v>
      </c>
      <c r="K204" s="307">
        <f t="shared" ca="1" si="102"/>
        <v>466.30902951764557</v>
      </c>
      <c r="L204" s="304">
        <f t="shared" ca="1" si="87"/>
        <v>474.53415271922245</v>
      </c>
      <c r="M204" s="306">
        <f t="shared" ca="1" si="103"/>
        <v>1.380099357058834</v>
      </c>
      <c r="N204" s="304">
        <f t="shared" ca="1" si="104"/>
        <v>79.07386846818963</v>
      </c>
      <c r="P204" s="310">
        <f t="shared" ca="1" si="105"/>
        <v>23</v>
      </c>
      <c r="Q204" s="304">
        <f t="shared" ca="1" si="106"/>
        <v>0</v>
      </c>
      <c r="R204" s="306">
        <f t="shared" ca="1" si="107"/>
        <v>0</v>
      </c>
      <c r="S204" s="307">
        <f t="shared" ca="1" si="108"/>
        <v>3.650000000000003</v>
      </c>
      <c r="T204" s="304">
        <f t="shared" ca="1" si="88"/>
        <v>35.806500000000028</v>
      </c>
      <c r="U204" s="311">
        <f t="shared" ca="1" si="89"/>
        <v>0</v>
      </c>
      <c r="V204" s="306">
        <f t="shared" ca="1" si="90"/>
        <v>1.1691786440011966</v>
      </c>
      <c r="W204" s="304">
        <f t="shared" ca="1" si="91"/>
        <v>392.89930529735352</v>
      </c>
      <c r="Y204" s="314" t="str">
        <f t="shared" ca="1" si="109"/>
        <v/>
      </c>
      <c r="Z204" s="315" t="str">
        <f t="shared" ca="1" si="110"/>
        <v/>
      </c>
      <c r="AA204" s="316" t="str">
        <f t="shared" ca="1" si="111"/>
        <v/>
      </c>
      <c r="AC204" s="310">
        <f t="shared" ca="1" si="112"/>
        <v>2.0000000000000013</v>
      </c>
      <c r="AD204" s="323">
        <f t="shared" ca="1" si="113"/>
        <v>87.969034820565511</v>
      </c>
      <c r="AE204" s="324">
        <f t="shared" ca="1" si="92"/>
        <v>466.30902951764557</v>
      </c>
      <c r="AG204" s="306">
        <f t="shared" ca="1" si="114"/>
        <v>-118.08173841859769</v>
      </c>
      <c r="AH204" s="304">
        <f t="shared" ca="1" si="115"/>
        <v>-108.44946592566868</v>
      </c>
    </row>
    <row r="205" spans="1:34" x14ac:dyDescent="0.2">
      <c r="A205" s="347">
        <f t="shared" ca="1" si="93"/>
        <v>0.1</v>
      </c>
      <c r="B205" s="304">
        <f t="shared" ca="1" si="94"/>
        <v>2.1000000000000014</v>
      </c>
      <c r="D205" s="306">
        <f t="shared" ca="1" si="95"/>
        <v>-20.403129198728642</v>
      </c>
      <c r="E205" s="307">
        <f t="shared" ca="1" si="96"/>
        <v>-115.50232086373094</v>
      </c>
      <c r="F205" s="304">
        <f t="shared" ca="1" si="97"/>
        <v>117.29055292737037</v>
      </c>
      <c r="G205" s="306">
        <f t="shared" ca="1" si="98"/>
        <v>60.604186473145205</v>
      </c>
      <c r="H205" s="307">
        <f t="shared" ca="1" si="99"/>
        <v>312.9608988144318</v>
      </c>
      <c r="I205" s="304">
        <f t="shared" ca="1" si="100"/>
        <v>318.7748290013011</v>
      </c>
      <c r="J205" s="306">
        <f t="shared" ca="1" si="101"/>
        <v>94.131469113873678</v>
      </c>
      <c r="K205" s="307">
        <f t="shared" ca="1" si="102"/>
        <v>498.18263100340738</v>
      </c>
      <c r="L205" s="304">
        <f t="shared" ca="1" si="87"/>
        <v>506.99769951254541</v>
      </c>
      <c r="M205" s="306">
        <f t="shared" ca="1" si="103"/>
        <v>1.3795160551552292</v>
      </c>
      <c r="N205" s="304">
        <f t="shared" ca="1" si="104"/>
        <v>79.04044773093112</v>
      </c>
      <c r="P205" s="310">
        <f t="shared" ca="1" si="105"/>
        <v>23</v>
      </c>
      <c r="Q205" s="304">
        <f t="shared" ca="1" si="106"/>
        <v>0</v>
      </c>
      <c r="R205" s="306">
        <f t="shared" ca="1" si="107"/>
        <v>0</v>
      </c>
      <c r="S205" s="307">
        <f t="shared" ca="1" si="108"/>
        <v>3.650000000000003</v>
      </c>
      <c r="T205" s="304">
        <f t="shared" ca="1" si="88"/>
        <v>35.806500000000028</v>
      </c>
      <c r="U205" s="311">
        <f t="shared" ca="1" si="89"/>
        <v>0</v>
      </c>
      <c r="V205" s="306">
        <f t="shared" ca="1" si="90"/>
        <v>1.1654558214779354</v>
      </c>
      <c r="W205" s="304">
        <f t="shared" ca="1" si="91"/>
        <v>364.34693935395626</v>
      </c>
      <c r="Y205" s="314" t="str">
        <f t="shared" ca="1" si="109"/>
        <v/>
      </c>
      <c r="Z205" s="315" t="str">
        <f t="shared" ca="1" si="110"/>
        <v/>
      </c>
      <c r="AA205" s="316" t="str">
        <f t="shared" ca="1" si="111"/>
        <v/>
      </c>
      <c r="AC205" s="310" t="e">
        <f t="shared" ca="1" si="112"/>
        <v>#N/A</v>
      </c>
      <c r="AD205" s="323" t="e">
        <f t="shared" ca="1" si="113"/>
        <v>#N/A</v>
      </c>
      <c r="AE205" s="324">
        <f t="shared" ca="1" si="92"/>
        <v>498.18263100340738</v>
      </c>
      <c r="AG205" s="306">
        <f t="shared" ca="1" si="114"/>
        <v>-117.27581321389883</v>
      </c>
      <c r="AH205" s="304">
        <f t="shared" ca="1" si="115"/>
        <v>-107.64364528694608</v>
      </c>
    </row>
    <row r="206" spans="1:34" x14ac:dyDescent="0.2">
      <c r="A206" s="347">
        <f t="shared" ca="1" si="93"/>
        <v>0.1</v>
      </c>
      <c r="B206" s="304">
        <f t="shared" ca="1" si="94"/>
        <v>2.2000000000000015</v>
      </c>
      <c r="D206" s="306">
        <f t="shared" ca="1" si="95"/>
        <v>-18.977581515105875</v>
      </c>
      <c r="E206" s="307">
        <f t="shared" ca="1" si="96"/>
        <v>-107.8105064653985</v>
      </c>
      <c r="F206" s="304">
        <f t="shared" ca="1" si="97"/>
        <v>109.46804969710669</v>
      </c>
      <c r="G206" s="306">
        <f t="shared" ca="1" si="98"/>
        <v>58.706428321634618</v>
      </c>
      <c r="H206" s="307">
        <f t="shared" ca="1" si="99"/>
        <v>302.17984816789198</v>
      </c>
      <c r="I206" s="304">
        <f t="shared" ca="1" si="100"/>
        <v>307.82966940347626</v>
      </c>
      <c r="J206" s="306">
        <f t="shared" ca="1" si="101"/>
        <v>100.09699985361267</v>
      </c>
      <c r="K206" s="307">
        <f t="shared" ca="1" si="102"/>
        <v>528.93966835252354</v>
      </c>
      <c r="L206" s="304">
        <f t="shared" ca="1" si="87"/>
        <v>538.32757883706063</v>
      </c>
      <c r="M206" s="306">
        <f t="shared" ca="1" si="103"/>
        <v>1.3789101883447639</v>
      </c>
      <c r="N206" s="304">
        <f t="shared" ca="1" si="104"/>
        <v>79.005734119744403</v>
      </c>
      <c r="P206" s="310">
        <f t="shared" ca="1" si="105"/>
        <v>23</v>
      </c>
      <c r="Q206" s="304">
        <f t="shared" ca="1" si="106"/>
        <v>0</v>
      </c>
      <c r="R206" s="306">
        <f t="shared" ca="1" si="107"/>
        <v>0</v>
      </c>
      <c r="S206" s="307">
        <f t="shared" ca="1" si="108"/>
        <v>3.650000000000003</v>
      </c>
      <c r="T206" s="304">
        <f t="shared" ca="1" si="88"/>
        <v>35.806500000000028</v>
      </c>
      <c r="U206" s="311">
        <f t="shared" ca="1" si="89"/>
        <v>0</v>
      </c>
      <c r="V206" s="306">
        <f t="shared" ca="1" si="90"/>
        <v>1.161874373036351</v>
      </c>
      <c r="W206" s="304">
        <f t="shared" ca="1" si="91"/>
        <v>338.71263061509751</v>
      </c>
      <c r="Y206" s="314" t="str">
        <f t="shared" ca="1" si="109"/>
        <v/>
      </c>
      <c r="Z206" s="315" t="str">
        <f t="shared" ca="1" si="110"/>
        <v/>
      </c>
      <c r="AA206" s="316" t="str">
        <f t="shared" ca="1" si="111"/>
        <v/>
      </c>
      <c r="AC206" s="310" t="e">
        <f t="shared" ca="1" si="112"/>
        <v>#N/A</v>
      </c>
      <c r="AD206" s="323" t="e">
        <f t="shared" ca="1" si="113"/>
        <v>#N/A</v>
      </c>
      <c r="AE206" s="324">
        <f t="shared" ca="1" si="92"/>
        <v>528.93966835252354</v>
      </c>
      <c r="AG206" s="306">
        <f t="shared" ca="1" si="114"/>
        <v>-109.4521609604835</v>
      </c>
      <c r="AH206" s="304">
        <f t="shared" ca="1" si="115"/>
        <v>-99.821079275056434</v>
      </c>
    </row>
    <row r="207" spans="1:34" x14ac:dyDescent="0.2">
      <c r="A207" s="347">
        <f t="shared" ca="1" si="93"/>
        <v>0.1</v>
      </c>
      <c r="B207" s="304">
        <f t="shared" ca="1" si="94"/>
        <v>2.3000000000000016</v>
      </c>
      <c r="D207" s="306">
        <f t="shared" ca="1" si="95"/>
        <v>-17.697572914152687</v>
      </c>
      <c r="E207" s="307">
        <f t="shared" ca="1" si="96"/>
        <v>-100.90479232563115</v>
      </c>
      <c r="F207" s="304">
        <f t="shared" ca="1" si="97"/>
        <v>102.44501550261243</v>
      </c>
      <c r="G207" s="306">
        <f t="shared" ca="1" si="98"/>
        <v>56.936671030219351</v>
      </c>
      <c r="H207" s="307">
        <f t="shared" ca="1" si="99"/>
        <v>292.08936893532888</v>
      </c>
      <c r="I207" s="304">
        <f t="shared" ca="1" si="100"/>
        <v>297.58693511819718</v>
      </c>
      <c r="J207" s="306">
        <f t="shared" ca="1" si="101"/>
        <v>105.87915482120538</v>
      </c>
      <c r="K207" s="307">
        <f t="shared" ca="1" si="102"/>
        <v>558.65312920768463</v>
      </c>
      <c r="L207" s="304">
        <f t="shared" ca="1" si="87"/>
        <v>568.59802514534886</v>
      </c>
      <c r="M207" s="306">
        <f t="shared" ca="1" si="103"/>
        <v>1.3782815073113852</v>
      </c>
      <c r="N207" s="304">
        <f t="shared" ca="1" si="104"/>
        <v>78.969713349871896</v>
      </c>
      <c r="P207" s="310">
        <f t="shared" ca="1" si="105"/>
        <v>23</v>
      </c>
      <c r="Q207" s="304">
        <f t="shared" ca="1" si="106"/>
        <v>0</v>
      </c>
      <c r="R207" s="306">
        <f t="shared" ca="1" si="107"/>
        <v>0</v>
      </c>
      <c r="S207" s="307">
        <f t="shared" ca="1" si="108"/>
        <v>3.650000000000003</v>
      </c>
      <c r="T207" s="304">
        <f t="shared" ca="1" si="88"/>
        <v>35.806500000000028</v>
      </c>
      <c r="U207" s="311">
        <f t="shared" ca="1" si="89"/>
        <v>0</v>
      </c>
      <c r="V207" s="306">
        <f t="shared" ca="1" si="90"/>
        <v>1.1584246189204725</v>
      </c>
      <c r="W207" s="304">
        <f t="shared" ca="1" si="91"/>
        <v>315.60710167098523</v>
      </c>
      <c r="Y207" s="314" t="str">
        <f t="shared" ca="1" si="109"/>
        <v/>
      </c>
      <c r="Z207" s="315" t="str">
        <f t="shared" ca="1" si="110"/>
        <v/>
      </c>
      <c r="AA207" s="316" t="str">
        <f t="shared" ca="1" si="111"/>
        <v/>
      </c>
      <c r="AC207" s="310" t="e">
        <f t="shared" ca="1" si="112"/>
        <v>#N/A</v>
      </c>
      <c r="AD207" s="323" t="e">
        <f t="shared" ca="1" si="113"/>
        <v>#N/A</v>
      </c>
      <c r="AE207" s="324">
        <f t="shared" ca="1" si="92"/>
        <v>558.65312920768463</v>
      </c>
      <c r="AG207" s="306">
        <f t="shared" ca="1" si="114"/>
        <v>-102.4279309438372</v>
      </c>
      <c r="AH207" s="304">
        <f t="shared" ca="1" si="115"/>
        <v>-92.797980990437594</v>
      </c>
    </row>
    <row r="208" spans="1:34" x14ac:dyDescent="0.2">
      <c r="A208" s="347">
        <f t="shared" ca="1" si="93"/>
        <v>0.1</v>
      </c>
      <c r="B208" s="304">
        <f t="shared" ca="1" si="94"/>
        <v>2.4000000000000017</v>
      </c>
      <c r="D208" s="306">
        <f t="shared" ca="1" si="95"/>
        <v>-16.543679700705557</v>
      </c>
      <c r="E208" s="307">
        <f t="shared" ca="1" si="96"/>
        <v>-94.680310754251337</v>
      </c>
      <c r="F208" s="304">
        <f t="shared" ca="1" si="97"/>
        <v>96.114798977894864</v>
      </c>
      <c r="G208" s="306">
        <f t="shared" ca="1" si="98"/>
        <v>55.282303060148799</v>
      </c>
      <c r="H208" s="307">
        <f t="shared" ca="1" si="99"/>
        <v>282.62133785990375</v>
      </c>
      <c r="I208" s="304">
        <f t="shared" ca="1" si="100"/>
        <v>287.97734918801513</v>
      </c>
      <c r="J208" s="306">
        <f t="shared" ca="1" si="101"/>
        <v>111.49010352572378</v>
      </c>
      <c r="K208" s="307">
        <f t="shared" ca="1" si="102"/>
        <v>587.3886645474463</v>
      </c>
      <c r="L208" s="304">
        <f t="shared" ca="1" si="87"/>
        <v>597.87581187317573</v>
      </c>
      <c r="M208" s="306">
        <f t="shared" ca="1" si="103"/>
        <v>1.3776297454868511</v>
      </c>
      <c r="N208" s="304">
        <f t="shared" ca="1" si="104"/>
        <v>78.932370148078334</v>
      </c>
      <c r="P208" s="310">
        <f t="shared" ca="1" si="105"/>
        <v>23</v>
      </c>
      <c r="Q208" s="304">
        <f t="shared" ca="1" si="106"/>
        <v>0</v>
      </c>
      <c r="R208" s="306">
        <f t="shared" ca="1" si="107"/>
        <v>0</v>
      </c>
      <c r="S208" s="307">
        <f t="shared" ca="1" si="108"/>
        <v>3.650000000000003</v>
      </c>
      <c r="T208" s="304">
        <f t="shared" ca="1" si="88"/>
        <v>35.806500000000028</v>
      </c>
      <c r="U208" s="311">
        <f t="shared" ca="1" si="89"/>
        <v>0</v>
      </c>
      <c r="V208" s="306">
        <f t="shared" ca="1" si="90"/>
        <v>1.1550978744031073</v>
      </c>
      <c r="W208" s="304">
        <f t="shared" ca="1" si="91"/>
        <v>294.70446199743259</v>
      </c>
      <c r="Y208" s="314" t="str">
        <f t="shared" ca="1" si="109"/>
        <v/>
      </c>
      <c r="Z208" s="315" t="str">
        <f t="shared" ca="1" si="110"/>
        <v/>
      </c>
      <c r="AA208" s="316" t="str">
        <f t="shared" ca="1" si="111"/>
        <v/>
      </c>
      <c r="AC208" s="310" t="e">
        <f t="shared" ca="1" si="112"/>
        <v>#N/A</v>
      </c>
      <c r="AD208" s="323" t="e">
        <f t="shared" ca="1" si="113"/>
        <v>#N/A</v>
      </c>
      <c r="AE208" s="324">
        <f t="shared" ca="1" si="92"/>
        <v>587.3886645474463</v>
      </c>
      <c r="AG208" s="306">
        <f t="shared" ca="1" si="114"/>
        <v>-96.096470956294382</v>
      </c>
      <c r="AH208" s="304">
        <f t="shared" ca="1" si="115"/>
        <v>-86.467699087941085</v>
      </c>
    </row>
    <row r="209" spans="1:34" x14ac:dyDescent="0.2">
      <c r="A209" s="347">
        <f t="shared" ca="1" si="93"/>
        <v>0.1</v>
      </c>
      <c r="B209" s="304">
        <f t="shared" ca="1" si="94"/>
        <v>2.5000000000000018</v>
      </c>
      <c r="D209" s="306">
        <f t="shared" ca="1" si="95"/>
        <v>-15.499641192297959</v>
      </c>
      <c r="E209" s="307">
        <f t="shared" ca="1" si="96"/>
        <v>-89.049269850056262</v>
      </c>
      <c r="F209" s="304">
        <f t="shared" ca="1" si="97"/>
        <v>90.388115025804794</v>
      </c>
      <c r="G209" s="306">
        <f t="shared" ca="1" si="98"/>
        <v>53.732338940919</v>
      </c>
      <c r="H209" s="307">
        <f t="shared" ca="1" si="99"/>
        <v>273.71641087489814</v>
      </c>
      <c r="I209" s="304">
        <f t="shared" ca="1" si="100"/>
        <v>278.94056325729656</v>
      </c>
      <c r="J209" s="306">
        <f t="shared" ca="1" si="101"/>
        <v>116.94083562577717</v>
      </c>
      <c r="K209" s="307">
        <f t="shared" ca="1" si="102"/>
        <v>615.2055519841864</v>
      </c>
      <c r="L209" s="304">
        <f t="shared" ca="1" si="87"/>
        <v>626.22123105897845</v>
      </c>
      <c r="M209" s="306">
        <f t="shared" ca="1" si="103"/>
        <v>1.3769546189723278</v>
      </c>
      <c r="N209" s="304">
        <f t="shared" ca="1" si="104"/>
        <v>78.893688248158782</v>
      </c>
      <c r="P209" s="310">
        <f t="shared" ca="1" si="105"/>
        <v>23</v>
      </c>
      <c r="Q209" s="304">
        <f t="shared" ca="1" si="106"/>
        <v>0</v>
      </c>
      <c r="R209" s="306">
        <f t="shared" ca="1" si="107"/>
        <v>0</v>
      </c>
      <c r="S209" s="307">
        <f t="shared" ca="1" si="108"/>
        <v>3.650000000000003</v>
      </c>
      <c r="T209" s="304">
        <f t="shared" ca="1" si="88"/>
        <v>35.806500000000028</v>
      </c>
      <c r="U209" s="311">
        <f t="shared" ca="1" si="89"/>
        <v>0</v>
      </c>
      <c r="V209" s="306">
        <f t="shared" ca="1" si="90"/>
        <v>1.1518863170653091</v>
      </c>
      <c r="W209" s="304">
        <f t="shared" ca="1" si="91"/>
        <v>275.73013516557285</v>
      </c>
      <c r="Y209" s="314" t="str">
        <f t="shared" ca="1" si="109"/>
        <v/>
      </c>
      <c r="Z209" s="315" t="str">
        <f t="shared" ca="1" si="110"/>
        <v/>
      </c>
      <c r="AA209" s="316" t="str">
        <f t="shared" ca="1" si="111"/>
        <v/>
      </c>
      <c r="AC209" s="310" t="e">
        <f t="shared" ca="1" si="112"/>
        <v>#N/A</v>
      </c>
      <c r="AD209" s="323" t="e">
        <f t="shared" ca="1" si="113"/>
        <v>#N/A</v>
      </c>
      <c r="AE209" s="324">
        <f t="shared" ca="1" si="92"/>
        <v>615.2055519841864</v>
      </c>
      <c r="AG209" s="306">
        <f t="shared" ca="1" si="114"/>
        <v>-90.368495006862602</v>
      </c>
      <c r="AH209" s="304">
        <f t="shared" ca="1" si="115"/>
        <v>-80.740948492447217</v>
      </c>
    </row>
    <row r="210" spans="1:34" x14ac:dyDescent="0.2">
      <c r="A210" s="347">
        <f t="shared" ca="1" si="93"/>
        <v>0.1</v>
      </c>
      <c r="B210" s="304">
        <f t="shared" ca="1" si="94"/>
        <v>2.6000000000000019</v>
      </c>
      <c r="D210" s="306">
        <f t="shared" ca="1" si="95"/>
        <v>-14.551757251416921</v>
      </c>
      <c r="E210" s="307">
        <f t="shared" ca="1" si="96"/>
        <v>-83.937701218444118</v>
      </c>
      <c r="F210" s="304">
        <f t="shared" ca="1" si="97"/>
        <v>85.189737204319158</v>
      </c>
      <c r="G210" s="306">
        <f t="shared" ca="1" si="98"/>
        <v>52.277163215777307</v>
      </c>
      <c r="H210" s="307">
        <f t="shared" ca="1" si="99"/>
        <v>265.32264075305375</v>
      </c>
      <c r="I210" s="304">
        <f t="shared" ca="1" si="100"/>
        <v>270.42375171212871</v>
      </c>
      <c r="J210" s="306">
        <f t="shared" ca="1" si="101"/>
        <v>122.24131073361198</v>
      </c>
      <c r="K210" s="307">
        <f t="shared" ca="1" si="102"/>
        <v>642.15750456558396</v>
      </c>
      <c r="L210" s="304">
        <f t="shared" ca="1" si="87"/>
        <v>653.68891586118355</v>
      </c>
      <c r="M210" s="306">
        <f t="shared" ca="1" si="103"/>
        <v>1.3762558263983282</v>
      </c>
      <c r="N210" s="304">
        <f t="shared" ca="1" si="104"/>
        <v>78.853650382913514</v>
      </c>
      <c r="P210" s="310">
        <f t="shared" ca="1" si="105"/>
        <v>23</v>
      </c>
      <c r="Q210" s="304">
        <f t="shared" ca="1" si="106"/>
        <v>0</v>
      </c>
      <c r="R210" s="306">
        <f t="shared" ca="1" si="107"/>
        <v>0</v>
      </c>
      <c r="S210" s="307">
        <f t="shared" ca="1" si="108"/>
        <v>3.650000000000003</v>
      </c>
      <c r="T210" s="304">
        <f t="shared" ca="1" si="88"/>
        <v>35.806500000000028</v>
      </c>
      <c r="U210" s="311">
        <f t="shared" ca="1" si="89"/>
        <v>0</v>
      </c>
      <c r="V210" s="306">
        <f t="shared" ca="1" si="90"/>
        <v>1.1487828756108607</v>
      </c>
      <c r="W210" s="304">
        <f t="shared" ca="1" si="91"/>
        <v>258.45139918283922</v>
      </c>
      <c r="Y210" s="314" t="str">
        <f t="shared" ca="1" si="109"/>
        <v/>
      </c>
      <c r="Z210" s="315" t="str">
        <f t="shared" ca="1" si="110"/>
        <v/>
      </c>
      <c r="AA210" s="316" t="str">
        <f t="shared" ca="1" si="111"/>
        <v/>
      </c>
      <c r="AC210" s="310" t="e">
        <f t="shared" ca="1" si="112"/>
        <v>#N/A</v>
      </c>
      <c r="AD210" s="323" t="e">
        <f t="shared" ca="1" si="113"/>
        <v>#N/A</v>
      </c>
      <c r="AE210" s="324">
        <f t="shared" ca="1" si="92"/>
        <v>642.15750456558396</v>
      </c>
      <c r="AG210" s="306">
        <f t="shared" ca="1" si="114"/>
        <v>-85.168775706197906</v>
      </c>
      <c r="AH210" s="304">
        <f t="shared" ca="1" si="115"/>
        <v>-75.542502785088388</v>
      </c>
    </row>
    <row r="211" spans="1:34" x14ac:dyDescent="0.2">
      <c r="A211" s="347">
        <f t="shared" ca="1" si="93"/>
        <v>0.1</v>
      </c>
      <c r="B211" s="304">
        <f t="shared" ca="1" si="94"/>
        <v>2.700000000000002</v>
      </c>
      <c r="D211" s="306">
        <f t="shared" ca="1" si="95"/>
        <v>-13.688416225888684</v>
      </c>
      <c r="E211" s="307">
        <f t="shared" ca="1" si="96"/>
        <v>-79.282911638090596</v>
      </c>
      <c r="F211" s="304">
        <f t="shared" ca="1" si="97"/>
        <v>80.455906039186786</v>
      </c>
      <c r="G211" s="306">
        <f t="shared" ca="1" si="98"/>
        <v>50.90832159318844</v>
      </c>
      <c r="H211" s="307">
        <f t="shared" ca="1" si="99"/>
        <v>257.39434958924471</v>
      </c>
      <c r="I211" s="304">
        <f t="shared" ca="1" si="100"/>
        <v>262.38046498911808</v>
      </c>
      <c r="J211" s="306">
        <f t="shared" ca="1" si="101"/>
        <v>127.40058497406027</v>
      </c>
      <c r="K211" s="307">
        <f t="shared" ca="1" si="102"/>
        <v>668.2933540826989</v>
      </c>
      <c r="L211" s="304">
        <f t="shared" ca="1" si="87"/>
        <v>680.32853546124045</v>
      </c>
      <c r="M211" s="306">
        <f t="shared" ca="1" si="103"/>
        <v>1.3755330487278172</v>
      </c>
      <c r="N211" s="304">
        <f t="shared" ca="1" si="104"/>
        <v>78.812238272866935</v>
      </c>
      <c r="P211" s="310">
        <f t="shared" ca="1" si="105"/>
        <v>23</v>
      </c>
      <c r="Q211" s="304">
        <f t="shared" ca="1" si="106"/>
        <v>0</v>
      </c>
      <c r="R211" s="306">
        <f t="shared" ca="1" si="107"/>
        <v>0</v>
      </c>
      <c r="S211" s="307">
        <f t="shared" ca="1" si="108"/>
        <v>3.650000000000003</v>
      </c>
      <c r="T211" s="304">
        <f t="shared" ca="1" si="88"/>
        <v>35.806500000000028</v>
      </c>
      <c r="U211" s="311">
        <f t="shared" ca="1" si="89"/>
        <v>0</v>
      </c>
      <c r="V211" s="306">
        <f t="shared" ca="1" si="90"/>
        <v>1.1457811361367587</v>
      </c>
      <c r="W211" s="304">
        <f t="shared" ca="1" si="91"/>
        <v>242.6699104314001</v>
      </c>
      <c r="Y211" s="314" t="str">
        <f t="shared" ca="1" si="109"/>
        <v/>
      </c>
      <c r="Z211" s="315" t="str">
        <f t="shared" ca="1" si="110"/>
        <v/>
      </c>
      <c r="AA211" s="316" t="str">
        <f t="shared" ca="1" si="111"/>
        <v/>
      </c>
      <c r="AC211" s="310" t="e">
        <f t="shared" ca="1" si="112"/>
        <v>#N/A</v>
      </c>
      <c r="AD211" s="323" t="e">
        <f t="shared" ca="1" si="113"/>
        <v>#N/A</v>
      </c>
      <c r="AE211" s="324">
        <f t="shared" ca="1" si="92"/>
        <v>668.2933540826989</v>
      </c>
      <c r="AG211" s="306">
        <f t="shared" ca="1" si="114"/>
        <v>-80.433552577770612</v>
      </c>
      <c r="AH211" s="304">
        <f t="shared" ca="1" si="115"/>
        <v>-70.808602515846303</v>
      </c>
    </row>
    <row r="212" spans="1:34" x14ac:dyDescent="0.2">
      <c r="A212" s="347">
        <f t="shared" ca="1" si="93"/>
        <v>0.1</v>
      </c>
      <c r="B212" s="304">
        <f t="shared" ca="1" si="94"/>
        <v>2.800000000000002</v>
      </c>
      <c r="D212" s="306">
        <f t="shared" ca="1" si="95"/>
        <v>-12.899721879582097</v>
      </c>
      <c r="E212" s="307">
        <f t="shared" ca="1" si="96"/>
        <v>-75.031469087314093</v>
      </c>
      <c r="F212" s="304">
        <f t="shared" ca="1" si="97"/>
        <v>76.132280787922937</v>
      </c>
      <c r="G212" s="306">
        <f t="shared" ca="1" si="98"/>
        <v>49.618349405230227</v>
      </c>
      <c r="H212" s="307">
        <f t="shared" ca="1" si="99"/>
        <v>249.89120268051329</v>
      </c>
      <c r="I212" s="304">
        <f t="shared" ca="1" si="100"/>
        <v>254.76968770796279</v>
      </c>
      <c r="J212" s="306">
        <f t="shared" ca="1" si="101"/>
        <v>132.42691852398119</v>
      </c>
      <c r="K212" s="307">
        <f t="shared" ca="1" si="102"/>
        <v>693.65763169618685</v>
      </c>
      <c r="L212" s="304">
        <f t="shared" ca="1" si="87"/>
        <v>706.18538554696806</v>
      </c>
      <c r="M212" s="306">
        <f t="shared" ca="1" si="103"/>
        <v>1.3747859490061747</v>
      </c>
      <c r="N212" s="304">
        <f t="shared" ca="1" si="104"/>
        <v>78.769432611941426</v>
      </c>
      <c r="P212" s="310">
        <f t="shared" ca="1" si="105"/>
        <v>23</v>
      </c>
      <c r="Q212" s="304">
        <f t="shared" ca="1" si="106"/>
        <v>0</v>
      </c>
      <c r="R212" s="306">
        <f t="shared" ca="1" si="107"/>
        <v>0</v>
      </c>
      <c r="S212" s="307">
        <f t="shared" ca="1" si="108"/>
        <v>3.650000000000003</v>
      </c>
      <c r="T212" s="304">
        <f t="shared" ca="1" si="88"/>
        <v>35.806500000000028</v>
      </c>
      <c r="U212" s="311">
        <f t="shared" ca="1" si="89"/>
        <v>0</v>
      </c>
      <c r="V212" s="306">
        <f t="shared" ca="1" si="90"/>
        <v>1.1428752626576455</v>
      </c>
      <c r="W212" s="304">
        <f t="shared" ca="1" si="91"/>
        <v>228.21574784814638</v>
      </c>
      <c r="Y212" s="314" t="str">
        <f t="shared" ca="1" si="109"/>
        <v/>
      </c>
      <c r="Z212" s="315" t="str">
        <f t="shared" ca="1" si="110"/>
        <v/>
      </c>
      <c r="AA212" s="316" t="str">
        <f t="shared" ca="1" si="111"/>
        <v/>
      </c>
      <c r="AC212" s="310" t="e">
        <f t="shared" ca="1" si="112"/>
        <v>#N/A</v>
      </c>
      <c r="AD212" s="323" t="e">
        <f t="shared" ca="1" si="113"/>
        <v>#N/A</v>
      </c>
      <c r="AE212" s="324">
        <f t="shared" ca="1" si="92"/>
        <v>693.65763169618685</v>
      </c>
      <c r="AG212" s="306">
        <f t="shared" ca="1" si="114"/>
        <v>-76.108483820208917</v>
      </c>
      <c r="AH212" s="304">
        <f t="shared" ca="1" si="115"/>
        <v>-66.484906967506816</v>
      </c>
    </row>
    <row r="213" spans="1:34" x14ac:dyDescent="0.2">
      <c r="A213" s="347">
        <f t="shared" ca="1" si="93"/>
        <v>0.1</v>
      </c>
      <c r="B213" s="304">
        <f t="shared" ca="1" si="94"/>
        <v>2.9000000000000021</v>
      </c>
      <c r="D213" s="306">
        <f t="shared" ca="1" si="95"/>
        <v>-12.177196189177733</v>
      </c>
      <c r="E213" s="307">
        <f t="shared" ca="1" si="96"/>
        <v>-71.137598307198644</v>
      </c>
      <c r="F213" s="304">
        <f t="shared" ca="1" si="97"/>
        <v>72.172307708331431</v>
      </c>
      <c r="G213" s="306">
        <f t="shared" ca="1" si="98"/>
        <v>48.40062978631245</v>
      </c>
      <c r="H213" s="307">
        <f t="shared" ca="1" si="99"/>
        <v>242.77744284979343</v>
      </c>
      <c r="I213" s="304">
        <f t="shared" ca="1" si="100"/>
        <v>247.55505997736421</v>
      </c>
      <c r="J213" s="306">
        <f t="shared" ca="1" si="101"/>
        <v>137.32786748355832</v>
      </c>
      <c r="K213" s="307">
        <f t="shared" ca="1" si="102"/>
        <v>718.2910639727022</v>
      </c>
      <c r="L213" s="304">
        <f t="shared" ca="1" si="87"/>
        <v>731.30089277302147</v>
      </c>
      <c r="M213" s="306">
        <f t="shared" ca="1" si="103"/>
        <v>1.3740141720607955</v>
      </c>
      <c r="N213" s="304">
        <f t="shared" ca="1" si="104"/>
        <v>78.725213050245699</v>
      </c>
      <c r="P213" s="310">
        <f t="shared" ca="1" si="105"/>
        <v>23</v>
      </c>
      <c r="Q213" s="304">
        <f t="shared" ca="1" si="106"/>
        <v>0</v>
      </c>
      <c r="R213" s="306">
        <f t="shared" ca="1" si="107"/>
        <v>0</v>
      </c>
      <c r="S213" s="307">
        <f t="shared" ca="1" si="108"/>
        <v>3.650000000000003</v>
      </c>
      <c r="T213" s="304">
        <f t="shared" ca="1" si="88"/>
        <v>35.806500000000028</v>
      </c>
      <c r="U213" s="311">
        <f t="shared" ca="1" si="89"/>
        <v>0</v>
      </c>
      <c r="V213" s="306">
        <f t="shared" ca="1" si="90"/>
        <v>1.1400599293494202</v>
      </c>
      <c r="W213" s="304">
        <f t="shared" ca="1" si="91"/>
        <v>214.9426326862021</v>
      </c>
      <c r="Y213" s="314" t="str">
        <f t="shared" ca="1" si="109"/>
        <v/>
      </c>
      <c r="Z213" s="315" t="str">
        <f t="shared" ca="1" si="110"/>
        <v/>
      </c>
      <c r="AA213" s="316" t="str">
        <f t="shared" ca="1" si="111"/>
        <v/>
      </c>
      <c r="AC213" s="310" t="e">
        <f t="shared" ca="1" si="112"/>
        <v>#N/A</v>
      </c>
      <c r="AD213" s="323" t="e">
        <f t="shared" ca="1" si="113"/>
        <v>#N/A</v>
      </c>
      <c r="AE213" s="324">
        <f t="shared" ca="1" si="92"/>
        <v>718.2910639727022</v>
      </c>
      <c r="AG213" s="306">
        <f t="shared" ca="1" si="114"/>
        <v>-72.147014573999826</v>
      </c>
      <c r="AH213" s="304">
        <f t="shared" ca="1" si="115"/>
        <v>-62.524862424149639</v>
      </c>
    </row>
    <row r="214" spans="1:34" x14ac:dyDescent="0.2">
      <c r="A214" s="347">
        <f t="shared" ca="1" si="93"/>
        <v>0.1</v>
      </c>
      <c r="B214" s="304">
        <f t="shared" ca="1" si="94"/>
        <v>3.0000000000000022</v>
      </c>
      <c r="D214" s="306">
        <f t="shared" ca="1" si="95"/>
        <v>-11.513540806541151</v>
      </c>
      <c r="E214" s="307">
        <f t="shared" ca="1" si="96"/>
        <v>-67.561893053864551</v>
      </c>
      <c r="F214" s="304">
        <f t="shared" ca="1" si="97"/>
        <v>68.535910404150314</v>
      </c>
      <c r="G214" s="306">
        <f t="shared" ca="1" si="98"/>
        <v>47.249275705658334</v>
      </c>
      <c r="H214" s="307">
        <f t="shared" ca="1" si="99"/>
        <v>236.02125354440699</v>
      </c>
      <c r="I214" s="304">
        <f t="shared" ca="1" si="100"/>
        <v>240.70422966658182</v>
      </c>
      <c r="J214" s="306">
        <f t="shared" ca="1" si="101"/>
        <v>142.11036275815687</v>
      </c>
      <c r="K214" s="307">
        <f t="shared" ca="1" si="102"/>
        <v>742.23099879241227</v>
      </c>
      <c r="L214" s="304">
        <f t="shared" ca="1" si="87"/>
        <v>755.71304790352588</v>
      </c>
      <c r="M214" s="306">
        <f t="shared" ca="1" si="103"/>
        <v>1.3732173441523576</v>
      </c>
      <c r="N214" s="304">
        <f t="shared" ca="1" si="104"/>
        <v>78.67955817409397</v>
      </c>
      <c r="P214" s="310">
        <f t="shared" ca="1" si="105"/>
        <v>23</v>
      </c>
      <c r="Q214" s="304">
        <f t="shared" ca="1" si="106"/>
        <v>0</v>
      </c>
      <c r="R214" s="306">
        <f t="shared" ca="1" si="107"/>
        <v>0</v>
      </c>
      <c r="S214" s="307">
        <f t="shared" ca="1" si="108"/>
        <v>3.650000000000003</v>
      </c>
      <c r="T214" s="304">
        <f t="shared" ca="1" si="88"/>
        <v>35.806500000000028</v>
      </c>
      <c r="U214" s="311">
        <f t="shared" ca="1" si="89"/>
        <v>0</v>
      </c>
      <c r="V214" s="306">
        <f t="shared" ca="1" si="90"/>
        <v>1.1373302624897352</v>
      </c>
      <c r="W214" s="304">
        <f t="shared" ca="1" si="91"/>
        <v>202.72406495510398</v>
      </c>
      <c r="Y214" s="314" t="str">
        <f t="shared" ca="1" si="109"/>
        <v/>
      </c>
      <c r="Z214" s="315" t="str">
        <f t="shared" ca="1" si="110"/>
        <v/>
      </c>
      <c r="AA214" s="316" t="str">
        <f t="shared" ca="1" si="111"/>
        <v/>
      </c>
      <c r="AC214" s="310">
        <f t="shared" ca="1" si="112"/>
        <v>3.0000000000000022</v>
      </c>
      <c r="AD214" s="323">
        <f t="shared" ca="1" si="113"/>
        <v>142.11036275815687</v>
      </c>
      <c r="AE214" s="324">
        <f t="shared" ca="1" si="92"/>
        <v>742.23099879241227</v>
      </c>
      <c r="AG214" s="306">
        <f t="shared" ca="1" si="114"/>
        <v>-68.509067265141795</v>
      </c>
      <c r="AH214" s="304">
        <f t="shared" ca="1" si="115"/>
        <v>-58.888392516767652</v>
      </c>
    </row>
    <row r="215" spans="1:34" x14ac:dyDescent="0.2">
      <c r="A215" s="347">
        <f t="shared" ca="1" si="93"/>
        <v>0.1</v>
      </c>
      <c r="B215" s="304">
        <f t="shared" ca="1" si="94"/>
        <v>3.1000000000000023</v>
      </c>
      <c r="D215" s="306">
        <f t="shared" ca="1" si="95"/>
        <v>-10.902444266113404</v>
      </c>
      <c r="E215" s="307">
        <f t="shared" ca="1" si="96"/>
        <v>-64.270275294293299</v>
      </c>
      <c r="F215" s="304">
        <f t="shared" ca="1" si="97"/>
        <v>65.188431315532952</v>
      </c>
      <c r="G215" s="306">
        <f t="shared" ca="1" si="98"/>
        <v>46.159031279046992</v>
      </c>
      <c r="H215" s="307">
        <f t="shared" ca="1" si="99"/>
        <v>229.59422601497766</v>
      </c>
      <c r="I215" s="304">
        <f t="shared" ca="1" si="100"/>
        <v>234.18831052816594</v>
      </c>
      <c r="J215" s="306">
        <f t="shared" ca="1" si="101"/>
        <v>146.78077810739214</v>
      </c>
      <c r="K215" s="307">
        <f t="shared" ca="1" si="102"/>
        <v>765.51177277038153</v>
      </c>
      <c r="L215" s="304">
        <f t="shared" ca="1" si="87"/>
        <v>779.45677947649142</v>
      </c>
      <c r="M215" s="306">
        <f t="shared" ca="1" si="103"/>
        <v>1.3723950725791576</v>
      </c>
      <c r="N215" s="304">
        <f t="shared" ca="1" si="104"/>
        <v>78.632445483336028</v>
      </c>
      <c r="P215" s="310">
        <f t="shared" ca="1" si="105"/>
        <v>23</v>
      </c>
      <c r="Q215" s="304">
        <f t="shared" ca="1" si="106"/>
        <v>0</v>
      </c>
      <c r="R215" s="306">
        <f t="shared" ca="1" si="107"/>
        <v>0</v>
      </c>
      <c r="S215" s="307">
        <f t="shared" ca="1" si="108"/>
        <v>3.650000000000003</v>
      </c>
      <c r="T215" s="304">
        <f t="shared" ca="1" si="88"/>
        <v>35.806500000000028</v>
      </c>
      <c r="U215" s="311">
        <f t="shared" ca="1" si="89"/>
        <v>0</v>
      </c>
      <c r="V215" s="306">
        <f t="shared" ca="1" si="90"/>
        <v>1.1346817904701603</v>
      </c>
      <c r="W215" s="304">
        <f t="shared" ca="1" si="91"/>
        <v>191.45018026123958</v>
      </c>
      <c r="Y215" s="314" t="str">
        <f t="shared" ca="1" si="109"/>
        <v/>
      </c>
      <c r="Z215" s="315" t="str">
        <f t="shared" ca="1" si="110"/>
        <v/>
      </c>
      <c r="AA215" s="316" t="str">
        <f t="shared" ca="1" si="111"/>
        <v/>
      </c>
      <c r="AC215" s="310" t="e">
        <f t="shared" ca="1" si="112"/>
        <v>#N/A</v>
      </c>
      <c r="AD215" s="323" t="e">
        <f t="shared" ca="1" si="113"/>
        <v>#N/A</v>
      </c>
      <c r="AE215" s="324">
        <f t="shared" ca="1" si="92"/>
        <v>765.51177277038153</v>
      </c>
      <c r="AG215" s="306">
        <f t="shared" ca="1" si="114"/>
        <v>-65.159983093458408</v>
      </c>
      <c r="AH215" s="304">
        <f t="shared" ca="1" si="115"/>
        <v>-55.540839713727074</v>
      </c>
    </row>
    <row r="216" spans="1:34" x14ac:dyDescent="0.2">
      <c r="A216" s="347">
        <f t="shared" ca="1" si="93"/>
        <v>0.1</v>
      </c>
      <c r="B216" s="304">
        <f t="shared" ca="1" si="94"/>
        <v>3.2000000000000024</v>
      </c>
      <c r="D216" s="306">
        <f t="shared" ca="1" si="95"/>
        <v>-10.338425142098936</v>
      </c>
      <c r="E216" s="307">
        <f t="shared" ca="1" si="96"/>
        <v>-61.233148470437271</v>
      </c>
      <c r="F216" s="304">
        <f t="shared" ca="1" si="97"/>
        <v>62.099770579458649</v>
      </c>
      <c r="G216" s="306">
        <f t="shared" ca="1" si="98"/>
        <v>45.125188764837098</v>
      </c>
      <c r="H216" s="307">
        <f t="shared" ca="1" si="99"/>
        <v>223.47091116793393</v>
      </c>
      <c r="I216" s="304">
        <f t="shared" ca="1" si="100"/>
        <v>227.98142643489359</v>
      </c>
      <c r="J216" s="306">
        <f t="shared" ca="1" si="101"/>
        <v>151.34498910958635</v>
      </c>
      <c r="K216" s="307">
        <f t="shared" ca="1" si="102"/>
        <v>788.16502962952711</v>
      </c>
      <c r="L216" s="304">
        <f t="shared" ca="1" si="87"/>
        <v>802.56427758746793</v>
      </c>
      <c r="M216" s="306">
        <f t="shared" ca="1" si="103"/>
        <v>1.3715469452353886</v>
      </c>
      <c r="N216" s="304">
        <f t="shared" ca="1" si="104"/>
        <v>78.583851366048421</v>
      </c>
      <c r="P216" s="310">
        <f t="shared" ca="1" si="105"/>
        <v>23</v>
      </c>
      <c r="Q216" s="304">
        <f t="shared" ca="1" si="106"/>
        <v>0</v>
      </c>
      <c r="R216" s="306">
        <f t="shared" ca="1" si="107"/>
        <v>0</v>
      </c>
      <c r="S216" s="307">
        <f t="shared" ca="1" si="108"/>
        <v>3.650000000000003</v>
      </c>
      <c r="T216" s="304">
        <f t="shared" ca="1" si="88"/>
        <v>35.806500000000028</v>
      </c>
      <c r="U216" s="311">
        <f t="shared" ca="1" si="89"/>
        <v>0</v>
      </c>
      <c r="V216" s="306">
        <f t="shared" ca="1" si="90"/>
        <v>1.1321104005649338</v>
      </c>
      <c r="W216" s="304">
        <f t="shared" ca="1" si="91"/>
        <v>181.02517696081523</v>
      </c>
      <c r="Y216" s="314" t="str">
        <f t="shared" ca="1" si="109"/>
        <v/>
      </c>
      <c r="Z216" s="315" t="str">
        <f t="shared" ca="1" si="110"/>
        <v/>
      </c>
      <c r="AA216" s="316" t="str">
        <f t="shared" ca="1" si="111"/>
        <v/>
      </c>
      <c r="AC216" s="310" t="e">
        <f t="shared" ca="1" si="112"/>
        <v>#N/A</v>
      </c>
      <c r="AD216" s="323" t="e">
        <f t="shared" ca="1" si="113"/>
        <v>#N/A</v>
      </c>
      <c r="AE216" s="324">
        <f t="shared" ca="1" si="92"/>
        <v>788.16502962952711</v>
      </c>
      <c r="AG216" s="306">
        <f t="shared" ca="1" si="114"/>
        <v>-62.06966089066276</v>
      </c>
      <c r="AH216" s="304">
        <f t="shared" ca="1" si="115"/>
        <v>-52.452104181161488</v>
      </c>
    </row>
    <row r="217" spans="1:34" x14ac:dyDescent="0.2">
      <c r="A217" s="347">
        <f t="shared" ca="1" si="93"/>
        <v>0.1</v>
      </c>
      <c r="B217" s="304">
        <f t="shared" ca="1" si="94"/>
        <v>3.3000000000000025</v>
      </c>
      <c r="D217" s="306">
        <f t="shared" ca="1" si="95"/>
        <v>-9.8167036654275801</v>
      </c>
      <c r="E217" s="307">
        <f t="shared" ca="1" si="96"/>
        <v>-58.424704399599804</v>
      </c>
      <c r="F217" s="304">
        <f t="shared" ca="1" si="97"/>
        <v>59.243681140147224</v>
      </c>
      <c r="G217" s="306">
        <f t="shared" ca="1" si="98"/>
        <v>44.14351839829434</v>
      </c>
      <c r="H217" s="307">
        <f t="shared" ca="1" si="99"/>
        <v>217.62844072797395</v>
      </c>
      <c r="I217" s="304">
        <f t="shared" ca="1" si="100"/>
        <v>222.06032610592516</v>
      </c>
      <c r="J217" s="306">
        <f t="shared" ca="1" si="101"/>
        <v>155.80842446774292</v>
      </c>
      <c r="K217" s="307">
        <f t="shared" ca="1" si="102"/>
        <v>810.21999722432247</v>
      </c>
      <c r="L217" s="304">
        <f t="shared" ca="1" si="87"/>
        <v>825.06527562205736</v>
      </c>
      <c r="M217" s="306">
        <f t="shared" ca="1" si="103"/>
        <v>1.370672530123779</v>
      </c>
      <c r="N217" s="304">
        <f t="shared" ca="1" si="104"/>
        <v>78.533751070610734</v>
      </c>
      <c r="P217" s="310">
        <f t="shared" ca="1" si="105"/>
        <v>23</v>
      </c>
      <c r="Q217" s="304">
        <f t="shared" ca="1" si="106"/>
        <v>0</v>
      </c>
      <c r="R217" s="306">
        <f t="shared" ca="1" si="107"/>
        <v>0</v>
      </c>
      <c r="S217" s="307">
        <f t="shared" ca="1" si="108"/>
        <v>3.650000000000003</v>
      </c>
      <c r="T217" s="304">
        <f t="shared" ca="1" si="88"/>
        <v>35.806500000000028</v>
      </c>
      <c r="U217" s="311">
        <f t="shared" ca="1" si="89"/>
        <v>0</v>
      </c>
      <c r="V217" s="306">
        <f t="shared" ca="1" si="90"/>
        <v>1.1296123013853601</v>
      </c>
      <c r="W217" s="304">
        <f t="shared" ca="1" si="91"/>
        <v>171.36519792743894</v>
      </c>
      <c r="Y217" s="314" t="str">
        <f t="shared" ca="1" si="109"/>
        <v/>
      </c>
      <c r="Z217" s="315" t="str">
        <f t="shared" ca="1" si="110"/>
        <v/>
      </c>
      <c r="AA217" s="316" t="str">
        <f t="shared" ca="1" si="111"/>
        <v/>
      </c>
      <c r="AC217" s="310" t="e">
        <f t="shared" ca="1" si="112"/>
        <v>#N/A</v>
      </c>
      <c r="AD217" s="323" t="e">
        <f t="shared" ca="1" si="113"/>
        <v>#N/A</v>
      </c>
      <c r="AE217" s="324">
        <f t="shared" ca="1" si="92"/>
        <v>810.21999722432247</v>
      </c>
      <c r="AG217" s="306">
        <f t="shared" ca="1" si="114"/>
        <v>-59.211852228241604</v>
      </c>
      <c r="AH217" s="304">
        <f t="shared" ca="1" si="115"/>
        <v>-49.595938893373997</v>
      </c>
    </row>
    <row r="218" spans="1:34" x14ac:dyDescent="0.2">
      <c r="A218" s="347">
        <f t="shared" ca="1" si="93"/>
        <v>0.1</v>
      </c>
      <c r="B218" s="304">
        <f t="shared" ca="1" si="94"/>
        <v>3.4000000000000026</v>
      </c>
      <c r="D218" s="306">
        <f t="shared" ca="1" si="95"/>
        <v>-9.3330960267160403</v>
      </c>
      <c r="E218" s="307">
        <f t="shared" ca="1" si="96"/>
        <v>-55.82235264330771</v>
      </c>
      <c r="F218" s="304">
        <f t="shared" ca="1" si="97"/>
        <v>56.597188411419395</v>
      </c>
      <c r="G218" s="306">
        <f t="shared" ca="1" si="98"/>
        <v>43.210208795622734</v>
      </c>
      <c r="H218" s="307">
        <f t="shared" ca="1" si="99"/>
        <v>212.04620546364319</v>
      </c>
      <c r="I218" s="304">
        <f t="shared" ca="1" si="100"/>
        <v>216.40405586700749</v>
      </c>
      <c r="J218" s="306">
        <f t="shared" ca="1" si="101"/>
        <v>160.17611082743878</v>
      </c>
      <c r="K218" s="307">
        <f t="shared" ca="1" si="102"/>
        <v>831.70372953390336</v>
      </c>
      <c r="L218" s="304">
        <f t="shared" ca="1" si="87"/>
        <v>846.98729636306132</v>
      </c>
      <c r="M218" s="306">
        <f t="shared" ca="1" si="103"/>
        <v>1.3697713748226061</v>
      </c>
      <c r="N218" s="304">
        <f t="shared" ca="1" si="104"/>
        <v>78.482118675167683</v>
      </c>
      <c r="P218" s="310">
        <f t="shared" ca="1" si="105"/>
        <v>23</v>
      </c>
      <c r="Q218" s="304">
        <f t="shared" ca="1" si="106"/>
        <v>0</v>
      </c>
      <c r="R218" s="306">
        <f t="shared" ca="1" si="107"/>
        <v>0</v>
      </c>
      <c r="S218" s="307">
        <f t="shared" ca="1" si="108"/>
        <v>3.650000000000003</v>
      </c>
      <c r="T218" s="304">
        <f t="shared" ca="1" si="88"/>
        <v>35.806500000000028</v>
      </c>
      <c r="U218" s="311">
        <f t="shared" ca="1" si="89"/>
        <v>0</v>
      </c>
      <c r="V218" s="306">
        <f t="shared" ca="1" si="90"/>
        <v>1.1271839901424303</v>
      </c>
      <c r="W218" s="304">
        <f t="shared" ca="1" si="91"/>
        <v>162.39657706632306</v>
      </c>
      <c r="Y218" s="314" t="str">
        <f t="shared" ca="1" si="109"/>
        <v/>
      </c>
      <c r="Z218" s="315" t="str">
        <f t="shared" ca="1" si="110"/>
        <v/>
      </c>
      <c r="AA218" s="316" t="str">
        <f t="shared" ca="1" si="111"/>
        <v/>
      </c>
      <c r="AC218" s="310" t="e">
        <f t="shared" ca="1" si="112"/>
        <v>#N/A</v>
      </c>
      <c r="AD218" s="323" t="e">
        <f t="shared" ca="1" si="113"/>
        <v>#N/A</v>
      </c>
      <c r="AE218" s="324">
        <f t="shared" ca="1" si="92"/>
        <v>831.70372953390336</v>
      </c>
      <c r="AG218" s="306">
        <f t="shared" ca="1" si="114"/>
        <v>-56.563581077094483</v>
      </c>
      <c r="AH218" s="304">
        <f t="shared" ca="1" si="115"/>
        <v>-46.94936929518871</v>
      </c>
    </row>
    <row r="219" spans="1:34" x14ac:dyDescent="0.2">
      <c r="A219" s="347">
        <f t="shared" ca="1" si="93"/>
        <v>0.1</v>
      </c>
      <c r="B219" s="304">
        <f t="shared" ca="1" si="94"/>
        <v>3.5000000000000027</v>
      </c>
      <c r="D219" s="306">
        <f t="shared" ca="1" si="95"/>
        <v>-8.8839268805048981</v>
      </c>
      <c r="E219" s="307">
        <f t="shared" ca="1" si="96"/>
        <v>-53.406248135194332</v>
      </c>
      <c r="F219" s="304">
        <f t="shared" ca="1" si="97"/>
        <v>54.140109869634593</v>
      </c>
      <c r="G219" s="306">
        <f t="shared" ca="1" si="98"/>
        <v>42.321816107572246</v>
      </c>
      <c r="H219" s="307">
        <f t="shared" ca="1" si="99"/>
        <v>206.70558065012375</v>
      </c>
      <c r="I219" s="304">
        <f t="shared" ca="1" si="100"/>
        <v>210.99368045168549</v>
      </c>
      <c r="J219" s="306">
        <f t="shared" ca="1" si="101"/>
        <v>164.45271207259853</v>
      </c>
      <c r="K219" s="307">
        <f t="shared" ca="1" si="102"/>
        <v>852.64131883959169</v>
      </c>
      <c r="L219" s="304">
        <f t="shared" ca="1" si="87"/>
        <v>868.35586777573587</v>
      </c>
      <c r="M219" s="306">
        <f t="shared" ca="1" si="103"/>
        <v>1.3688430059067507</v>
      </c>
      <c r="N219" s="304">
        <f t="shared" ca="1" si="104"/>
        <v>78.428927054458029</v>
      </c>
      <c r="P219" s="310">
        <f t="shared" ca="1" si="105"/>
        <v>23</v>
      </c>
      <c r="Q219" s="304">
        <f t="shared" ca="1" si="106"/>
        <v>0</v>
      </c>
      <c r="R219" s="306">
        <f t="shared" ca="1" si="107"/>
        <v>0</v>
      </c>
      <c r="S219" s="307">
        <f t="shared" ca="1" si="108"/>
        <v>3.650000000000003</v>
      </c>
      <c r="T219" s="304">
        <f t="shared" ca="1" si="88"/>
        <v>35.806500000000028</v>
      </c>
      <c r="U219" s="311">
        <f t="shared" ca="1" si="89"/>
        <v>0</v>
      </c>
      <c r="V219" s="306">
        <f t="shared" ca="1" si="90"/>
        <v>1.1248222239947276</v>
      </c>
      <c r="W219" s="304">
        <f t="shared" ca="1" si="91"/>
        <v>154.05438026892429</v>
      </c>
      <c r="Y219" s="314" t="str">
        <f t="shared" ca="1" si="109"/>
        <v/>
      </c>
      <c r="Z219" s="315" t="str">
        <f t="shared" ca="1" si="110"/>
        <v/>
      </c>
      <c r="AA219" s="316" t="str">
        <f t="shared" ca="1" si="111"/>
        <v>Satellite</v>
      </c>
      <c r="AC219" s="310" t="e">
        <f t="shared" ca="1" si="112"/>
        <v>#N/A</v>
      </c>
      <c r="AD219" s="323" t="e">
        <f t="shared" ca="1" si="113"/>
        <v>#N/A</v>
      </c>
      <c r="AE219" s="324">
        <f t="shared" ca="1" si="92"/>
        <v>852.64131883959169</v>
      </c>
      <c r="AG219" s="306">
        <f t="shared" ca="1" si="114"/>
        <v>-54.104663397551597</v>
      </c>
      <c r="AH219" s="304">
        <f t="shared" ca="1" si="115"/>
        <v>-44.492212894882996</v>
      </c>
    </row>
    <row r="220" spans="1:34" x14ac:dyDescent="0.2">
      <c r="A220" s="347">
        <f t="shared" ca="1" si="93"/>
        <v>0.1</v>
      </c>
      <c r="B220" s="304">
        <f t="shared" ca="1" si="94"/>
        <v>3.6000000000000028</v>
      </c>
      <c r="D220" s="306">
        <f t="shared" ca="1" si="95"/>
        <v>-8.465956542278148</v>
      </c>
      <c r="E220" s="307">
        <f t="shared" ca="1" si="96"/>
        <v>-51.158898128150369</v>
      </c>
      <c r="F220" s="304">
        <f t="shared" ca="1" si="97"/>
        <v>51.854655315238666</v>
      </c>
      <c r="G220" s="306">
        <f t="shared" ca="1" si="98"/>
        <v>41.475220453344434</v>
      </c>
      <c r="H220" s="307">
        <f t="shared" ca="1" si="99"/>
        <v>201.58969083730872</v>
      </c>
      <c r="I220" s="304">
        <f t="shared" ca="1" si="100"/>
        <v>205.81204377668288</v>
      </c>
      <c r="J220" s="306">
        <f t="shared" ca="1" si="101"/>
        <v>168.64256390064438</v>
      </c>
      <c r="K220" s="307">
        <f t="shared" ca="1" si="102"/>
        <v>873.05608241396328</v>
      </c>
      <c r="L220" s="304">
        <f t="shared" ca="1" si="87"/>
        <v>889.19471287170836</v>
      </c>
      <c r="M220" s="306">
        <f t="shared" ca="1" si="103"/>
        <v>1.367886928322132</v>
      </c>
      <c r="N220" s="304">
        <f t="shared" ca="1" si="104"/>
        <v>78.374147843972324</v>
      </c>
      <c r="P220" s="310">
        <f t="shared" ca="1" si="105"/>
        <v>23</v>
      </c>
      <c r="Q220" s="304">
        <f t="shared" ca="1" si="106"/>
        <v>0</v>
      </c>
      <c r="R220" s="306">
        <f t="shared" ca="1" si="107"/>
        <v>0</v>
      </c>
      <c r="S220" s="307">
        <f t="shared" ca="1" si="108"/>
        <v>3.650000000000003</v>
      </c>
      <c r="T220" s="304">
        <f t="shared" ca="1" si="88"/>
        <v>35.806500000000028</v>
      </c>
      <c r="U220" s="311">
        <f t="shared" ca="1" si="89"/>
        <v>0</v>
      </c>
      <c r="V220" s="306">
        <f t="shared" ca="1" si="90"/>
        <v>1.1225239948827446</v>
      </c>
      <c r="W220" s="304">
        <f t="shared" ca="1" si="91"/>
        <v>146.28118543262366</v>
      </c>
      <c r="Y220" s="314" t="str">
        <f t="shared" ca="1" si="109"/>
        <v/>
      </c>
      <c r="Z220" s="315" t="str">
        <f t="shared" ca="1" si="110"/>
        <v/>
      </c>
      <c r="AA220" s="316" t="str">
        <f t="shared" ca="1" si="111"/>
        <v/>
      </c>
      <c r="AC220" s="310" t="e">
        <f t="shared" ca="1" si="112"/>
        <v>#N/A</v>
      </c>
      <c r="AD220" s="323" t="e">
        <f t="shared" ca="1" si="113"/>
        <v>#N/A</v>
      </c>
      <c r="AE220" s="324">
        <f t="shared" ca="1" si="92"/>
        <v>873.05608241396328</v>
      </c>
      <c r="AG220" s="306">
        <f t="shared" ca="1" si="114"/>
        <v>-51.817307397793705</v>
      </c>
      <c r="AH220" s="304">
        <f t="shared" ca="1" si="115"/>
        <v>-42.206679525732646</v>
      </c>
    </row>
    <row r="221" spans="1:34" x14ac:dyDescent="0.2">
      <c r="A221" s="347">
        <f t="shared" ca="1" si="93"/>
        <v>0.1</v>
      </c>
      <c r="B221" s="304">
        <f t="shared" ca="1" si="94"/>
        <v>3.7000000000000028</v>
      </c>
      <c r="D221" s="306">
        <f t="shared" ca="1" si="95"/>
        <v>-8.0763201148869683</v>
      </c>
      <c r="E221" s="307">
        <f t="shared" ca="1" si="96"/>
        <v>-49.064833543191355</v>
      </c>
      <c r="F221" s="304">
        <f t="shared" ca="1" si="97"/>
        <v>49.725092631579919</v>
      </c>
      <c r="G221" s="306">
        <f t="shared" ca="1" si="98"/>
        <v>40.667588441855735</v>
      </c>
      <c r="H221" s="307">
        <f t="shared" ca="1" si="99"/>
        <v>196.68320748298959</v>
      </c>
      <c r="I221" s="304">
        <f t="shared" ca="1" si="100"/>
        <v>200.84356314174696</v>
      </c>
      <c r="J221" s="306">
        <f t="shared" ca="1" si="101"/>
        <v>172.74970434540438</v>
      </c>
      <c r="K221" s="307">
        <f t="shared" ca="1" si="102"/>
        <v>892.96972732997824</v>
      </c>
      <c r="L221" s="304">
        <f t="shared" ca="1" si="87"/>
        <v>909.52591732132646</v>
      </c>
      <c r="M221" s="306">
        <f t="shared" ca="1" si="103"/>
        <v>1.3669026247125633</v>
      </c>
      <c r="N221" s="304">
        <f t="shared" ca="1" si="104"/>
        <v>78.317751401384541</v>
      </c>
      <c r="P221" s="310">
        <f t="shared" ca="1" si="105"/>
        <v>23</v>
      </c>
      <c r="Q221" s="304">
        <f t="shared" ca="1" si="106"/>
        <v>0</v>
      </c>
      <c r="R221" s="306">
        <f t="shared" ca="1" si="107"/>
        <v>0</v>
      </c>
      <c r="S221" s="307">
        <f t="shared" ca="1" si="108"/>
        <v>3.650000000000003</v>
      </c>
      <c r="T221" s="304">
        <f t="shared" ca="1" si="88"/>
        <v>35.806500000000028</v>
      </c>
      <c r="U221" s="311">
        <f t="shared" ca="1" si="89"/>
        <v>0</v>
      </c>
      <c r="V221" s="306">
        <f t="shared" ca="1" si="90"/>
        <v>1.1202865073510049</v>
      </c>
      <c r="W221" s="304">
        <f t="shared" ca="1" si="91"/>
        <v>139.02605765041048</v>
      </c>
      <c r="Y221" s="314" t="str">
        <f t="shared" ca="1" si="109"/>
        <v/>
      </c>
      <c r="Z221" s="315" t="str">
        <f t="shared" ca="1" si="110"/>
        <v/>
      </c>
      <c r="AA221" s="316" t="str">
        <f t="shared" ca="1" si="111"/>
        <v/>
      </c>
      <c r="AC221" s="310" t="e">
        <f t="shared" ca="1" si="112"/>
        <v>#N/A</v>
      </c>
      <c r="AD221" s="323" t="e">
        <f t="shared" ca="1" si="113"/>
        <v>#N/A</v>
      </c>
      <c r="AE221" s="324">
        <f t="shared" ca="1" si="92"/>
        <v>892.96972732997824</v>
      </c>
      <c r="AG221" s="306">
        <f t="shared" ca="1" si="114"/>
        <v>-49.685779289322653</v>
      </c>
      <c r="AH221" s="304">
        <f t="shared" ca="1" si="115"/>
        <v>-40.077037104828364</v>
      </c>
    </row>
    <row r="222" spans="1:34" x14ac:dyDescent="0.2">
      <c r="A222" s="347">
        <f t="shared" ca="1" si="93"/>
        <v>0.1</v>
      </c>
      <c r="B222" s="304">
        <f t="shared" ca="1" si="94"/>
        <v>3.8000000000000029</v>
      </c>
      <c r="D222" s="306">
        <f t="shared" ca="1" si="95"/>
        <v>-7.7124763539176406</v>
      </c>
      <c r="E222" s="307">
        <f t="shared" ca="1" si="96"/>
        <v>-47.110332895176072</v>
      </c>
      <c r="F222" s="304">
        <f t="shared" ca="1" si="97"/>
        <v>47.737467014956366</v>
      </c>
      <c r="G222" s="306">
        <f t="shared" ca="1" si="98"/>
        <v>39.896340806463968</v>
      </c>
      <c r="H222" s="307">
        <f t="shared" ca="1" si="99"/>
        <v>191.97217419347197</v>
      </c>
      <c r="I222" s="304">
        <f t="shared" ca="1" si="100"/>
        <v>196.07405150685867</v>
      </c>
      <c r="J222" s="306">
        <f t="shared" ca="1" si="101"/>
        <v>176.77790080782037</v>
      </c>
      <c r="K222" s="307">
        <f t="shared" ca="1" si="102"/>
        <v>912.40249641380137</v>
      </c>
      <c r="L222" s="304">
        <f t="shared" ca="1" si="87"/>
        <v>929.37007788940377</v>
      </c>
      <c r="M222" s="306">
        <f t="shared" ca="1" si="103"/>
        <v>1.3658895546977938</v>
      </c>
      <c r="N222" s="304">
        <f t="shared" ca="1" si="104"/>
        <v>78.259706765186991</v>
      </c>
      <c r="P222" s="310">
        <f t="shared" ca="1" si="105"/>
        <v>23</v>
      </c>
      <c r="Q222" s="304">
        <f t="shared" ca="1" si="106"/>
        <v>0</v>
      </c>
      <c r="R222" s="306">
        <f t="shared" ca="1" si="107"/>
        <v>0</v>
      </c>
      <c r="S222" s="307">
        <f t="shared" ca="1" si="108"/>
        <v>3.650000000000003</v>
      </c>
      <c r="T222" s="304">
        <f t="shared" ca="1" si="88"/>
        <v>35.806500000000028</v>
      </c>
      <c r="U222" s="311">
        <f t="shared" ca="1" si="89"/>
        <v>0</v>
      </c>
      <c r="V222" s="306">
        <f t="shared" ca="1" si="90"/>
        <v>1.1181071589408655</v>
      </c>
      <c r="W222" s="304">
        <f t="shared" ca="1" si="91"/>
        <v>132.2436845645862</v>
      </c>
      <c r="Y222" s="314" t="str">
        <f t="shared" ca="1" si="109"/>
        <v/>
      </c>
      <c r="Z222" s="315" t="str">
        <f t="shared" ca="1" si="110"/>
        <v/>
      </c>
      <c r="AA222" s="316" t="str">
        <f t="shared" ca="1" si="111"/>
        <v/>
      </c>
      <c r="AC222" s="310" t="e">
        <f t="shared" ca="1" si="112"/>
        <v>#N/A</v>
      </c>
      <c r="AD222" s="323" t="e">
        <f t="shared" ca="1" si="113"/>
        <v>#N/A</v>
      </c>
      <c r="AE222" s="324">
        <f t="shared" ca="1" si="92"/>
        <v>912.40249641380137</v>
      </c>
      <c r="AG222" s="306">
        <f t="shared" ca="1" si="114"/>
        <v>-47.696122513433558</v>
      </c>
      <c r="AH222" s="304">
        <f t="shared" ca="1" si="115"/>
        <v>-38.089330863126129</v>
      </c>
    </row>
    <row r="223" spans="1:34" x14ac:dyDescent="0.2">
      <c r="A223" s="347">
        <f t="shared" ca="1" si="93"/>
        <v>0.1</v>
      </c>
      <c r="B223" s="304">
        <f t="shared" ca="1" si="94"/>
        <v>3.900000000000003</v>
      </c>
      <c r="D223" s="306">
        <f t="shared" ca="1" si="95"/>
        <v>-7.3721645251409349</v>
      </c>
      <c r="E223" s="307">
        <f t="shared" ca="1" si="96"/>
        <v>-45.283189365125736</v>
      </c>
      <c r="F223" s="304">
        <f t="shared" ca="1" si="97"/>
        <v>45.879364085213552</v>
      </c>
      <c r="G223" s="306">
        <f t="shared" ca="1" si="98"/>
        <v>39.159124353949878</v>
      </c>
      <c r="H223" s="307">
        <f t="shared" ca="1" si="99"/>
        <v>187.44385525695941</v>
      </c>
      <c r="I223" s="304">
        <f t="shared" ca="1" si="100"/>
        <v>191.49056345877742</v>
      </c>
      <c r="J223" s="306">
        <f t="shared" ca="1" si="101"/>
        <v>180.73067406584107</v>
      </c>
      <c r="K223" s="307">
        <f t="shared" ca="1" si="102"/>
        <v>931.37329788632292</v>
      </c>
      <c r="L223" s="304">
        <f t="shared" ca="1" si="87"/>
        <v>948.74643428259503</v>
      </c>
      <c r="M223" s="306">
        <f t="shared" ca="1" si="103"/>
        <v>1.3648471541012286</v>
      </c>
      <c r="N223" s="304">
        <f t="shared" ca="1" si="104"/>
        <v>78.199981610441881</v>
      </c>
      <c r="P223" s="310">
        <f t="shared" ca="1" si="105"/>
        <v>23</v>
      </c>
      <c r="Q223" s="304">
        <f t="shared" ca="1" si="106"/>
        <v>0</v>
      </c>
      <c r="R223" s="306">
        <f t="shared" ca="1" si="107"/>
        <v>0</v>
      </c>
      <c r="S223" s="307">
        <f t="shared" ca="1" si="108"/>
        <v>3.650000000000003</v>
      </c>
      <c r="T223" s="304">
        <f t="shared" ca="1" si="88"/>
        <v>35.806500000000028</v>
      </c>
      <c r="U223" s="311">
        <f t="shared" ca="1" si="89"/>
        <v>0</v>
      </c>
      <c r="V223" s="306">
        <f t="shared" ca="1" si="90"/>
        <v>1.1159835228034505</v>
      </c>
      <c r="W223" s="304">
        <f t="shared" ca="1" si="91"/>
        <v>125.89364380674657</v>
      </c>
      <c r="Y223" s="314" t="str">
        <f t="shared" ca="1" si="109"/>
        <v/>
      </c>
      <c r="Z223" s="315" t="str">
        <f t="shared" ca="1" si="110"/>
        <v/>
      </c>
      <c r="AA223" s="316" t="str">
        <f t="shared" ca="1" si="111"/>
        <v/>
      </c>
      <c r="AC223" s="310" t="e">
        <f t="shared" ca="1" si="112"/>
        <v>#N/A</v>
      </c>
      <c r="AD223" s="323" t="e">
        <f t="shared" ca="1" si="113"/>
        <v>#N/A</v>
      </c>
      <c r="AE223" s="324">
        <f t="shared" ca="1" si="92"/>
        <v>931.37329788632292</v>
      </c>
      <c r="AG223" s="306">
        <f t="shared" ca="1" si="114"/>
        <v>-45.83592084799588</v>
      </c>
      <c r="AH223" s="304">
        <f t="shared" ca="1" si="115"/>
        <v>-36.231146456050986</v>
      </c>
    </row>
    <row r="224" spans="1:34" x14ac:dyDescent="0.2">
      <c r="A224" s="347">
        <f t="shared" ca="1" si="93"/>
        <v>0.1</v>
      </c>
      <c r="B224" s="304">
        <f t="shared" ca="1" si="94"/>
        <v>4.0000000000000027</v>
      </c>
      <c r="D224" s="306">
        <f t="shared" ca="1" si="95"/>
        <v>-7.0533678529239126</v>
      </c>
      <c r="E224" s="307">
        <f t="shared" ca="1" si="96"/>
        <v>-43.572513455288785</v>
      </c>
      <c r="F224" s="304">
        <f t="shared" ca="1" si="97"/>
        <v>44.139709184361223</v>
      </c>
      <c r="G224" s="306">
        <f t="shared" ca="1" si="98"/>
        <v>38.453787568657489</v>
      </c>
      <c r="H224" s="307">
        <f t="shared" ca="1" si="99"/>
        <v>183.08660391143053</v>
      </c>
      <c r="I224" s="304">
        <f t="shared" ca="1" si="100"/>
        <v>187.0812612481445</v>
      </c>
      <c r="J224" s="306">
        <f t="shared" ca="1" si="101"/>
        <v>184.61131966197144</v>
      </c>
      <c r="K224" s="307">
        <f t="shared" ca="1" si="102"/>
        <v>949.89982084474241</v>
      </c>
      <c r="L224" s="304">
        <f t="shared" ca="1" si="87"/>
        <v>967.67298659630274</v>
      </c>
      <c r="M224" s="306">
        <f t="shared" ca="1" si="103"/>
        <v>1.3637748341255627</v>
      </c>
      <c r="N224" s="304">
        <f t="shared" ca="1" si="104"/>
        <v>78.13854220154866</v>
      </c>
      <c r="P224" s="310">
        <f t="shared" ca="1" si="105"/>
        <v>23</v>
      </c>
      <c r="Q224" s="304">
        <f t="shared" ca="1" si="106"/>
        <v>0</v>
      </c>
      <c r="R224" s="306">
        <f t="shared" ca="1" si="107"/>
        <v>0</v>
      </c>
      <c r="S224" s="307">
        <f t="shared" ca="1" si="108"/>
        <v>3.650000000000003</v>
      </c>
      <c r="T224" s="304">
        <f t="shared" ca="1" si="88"/>
        <v>35.806500000000028</v>
      </c>
      <c r="U224" s="311">
        <f t="shared" ca="1" si="89"/>
        <v>0</v>
      </c>
      <c r="V224" s="306">
        <f t="shared" ca="1" si="90"/>
        <v>1.1139133322368424</v>
      </c>
      <c r="W224" s="304">
        <f t="shared" ca="1" si="91"/>
        <v>119.93977988020677</v>
      </c>
      <c r="Y224" s="314" t="str">
        <f t="shared" ca="1" si="109"/>
        <v/>
      </c>
      <c r="Z224" s="315" t="str">
        <f t="shared" ca="1" si="110"/>
        <v/>
      </c>
      <c r="AA224" s="316" t="str">
        <f t="shared" ca="1" si="111"/>
        <v/>
      </c>
      <c r="AC224" s="310">
        <f t="shared" ca="1" si="112"/>
        <v>4.0000000000000027</v>
      </c>
      <c r="AD224" s="323">
        <f t="shared" ca="1" si="113"/>
        <v>184.61131966197144</v>
      </c>
      <c r="AE224" s="324">
        <f t="shared" ca="1" si="92"/>
        <v>949.89982084474241</v>
      </c>
      <c r="AG224" s="306">
        <f t="shared" ca="1" si="114"/>
        <v>-44.09409770199742</v>
      </c>
      <c r="AH224" s="304">
        <f t="shared" ca="1" si="115"/>
        <v>-34.491409262122318</v>
      </c>
    </row>
    <row r="225" spans="1:34" x14ac:dyDescent="0.2">
      <c r="A225" s="347">
        <f t="shared" ca="1" si="93"/>
        <v>0.1</v>
      </c>
      <c r="B225" s="304">
        <f t="shared" ca="1" si="94"/>
        <v>4.1000000000000023</v>
      </c>
      <c r="D225" s="306">
        <f t="shared" ca="1" si="95"/>
        <v>-6.7542824296534816</v>
      </c>
      <c r="E225" s="307">
        <f t="shared" ca="1" si="96"/>
        <v>-41.968565126932575</v>
      </c>
      <c r="F225" s="304">
        <f t="shared" ca="1" si="97"/>
        <v>42.508596659418281</v>
      </c>
      <c r="G225" s="306">
        <f t="shared" ca="1" si="98"/>
        <v>37.778359325692143</v>
      </c>
      <c r="H225" s="307">
        <f t="shared" ca="1" si="99"/>
        <v>178.88974739873728</v>
      </c>
      <c r="I225" s="304">
        <f t="shared" ca="1" si="100"/>
        <v>182.83529789875135</v>
      </c>
      <c r="J225" s="306">
        <f t="shared" ca="1" si="101"/>
        <v>188.42292700668892</v>
      </c>
      <c r="K225" s="307">
        <f t="shared" ca="1" si="102"/>
        <v>967.99863841025081</v>
      </c>
      <c r="L225" s="304">
        <f t="shared" ca="1" si="87"/>
        <v>986.16660021817177</v>
      </c>
      <c r="M225" s="306">
        <f t="shared" ca="1" si="103"/>
        <v>1.3626719804743053</v>
      </c>
      <c r="N225" s="304">
        <f t="shared" ca="1" si="104"/>
        <v>78.075353341911011</v>
      </c>
      <c r="P225" s="310">
        <f t="shared" ca="1" si="105"/>
        <v>23</v>
      </c>
      <c r="Q225" s="304">
        <f t="shared" ca="1" si="106"/>
        <v>0</v>
      </c>
      <c r="R225" s="306">
        <f t="shared" ca="1" si="107"/>
        <v>0</v>
      </c>
      <c r="S225" s="307">
        <f t="shared" ca="1" si="108"/>
        <v>3.650000000000003</v>
      </c>
      <c r="T225" s="304">
        <f t="shared" ca="1" si="88"/>
        <v>35.806500000000028</v>
      </c>
      <c r="U225" s="311">
        <f t="shared" ca="1" si="89"/>
        <v>0</v>
      </c>
      <c r="V225" s="306">
        <f t="shared" ca="1" si="90"/>
        <v>1.1118944668967736</v>
      </c>
      <c r="W225" s="304">
        <f t="shared" ca="1" si="91"/>
        <v>114.34967212837223</v>
      </c>
      <c r="Y225" s="314" t="str">
        <f t="shared" ca="1" si="109"/>
        <v/>
      </c>
      <c r="Z225" s="315" t="str">
        <f t="shared" ca="1" si="110"/>
        <v/>
      </c>
      <c r="AA225" s="316" t="str">
        <f t="shared" ca="1" si="111"/>
        <v/>
      </c>
      <c r="AC225" s="310" t="e">
        <f t="shared" ca="1" si="112"/>
        <v>#N/A</v>
      </c>
      <c r="AD225" s="323" t="e">
        <f t="shared" ca="1" si="113"/>
        <v>#N/A</v>
      </c>
      <c r="AE225" s="324">
        <f t="shared" ca="1" si="92"/>
        <v>967.99863841025081</v>
      </c>
      <c r="AG225" s="306">
        <f t="shared" ca="1" si="114"/>
        <v>-42.460745394045588</v>
      </c>
      <c r="AH225" s="304">
        <f t="shared" ca="1" si="115"/>
        <v>-32.860213665810051</v>
      </c>
    </row>
    <row r="226" spans="1:34" x14ac:dyDescent="0.2">
      <c r="A226" s="347">
        <f t="shared" ca="1" si="93"/>
        <v>0.1</v>
      </c>
      <c r="B226" s="304">
        <f t="shared" ca="1" si="94"/>
        <v>4.200000000000002</v>
      </c>
      <c r="D226" s="306">
        <f t="shared" ca="1" si="95"/>
        <v>-6.4732906701711634</v>
      </c>
      <c r="E226" s="307">
        <f t="shared" ca="1" si="96"/>
        <v>-40.462610475807267</v>
      </c>
      <c r="F226" s="304">
        <f t="shared" ca="1" si="97"/>
        <v>40.977144100308323</v>
      </c>
      <c r="G226" s="306">
        <f t="shared" ca="1" si="98"/>
        <v>37.131030258675025</v>
      </c>
      <c r="H226" s="307">
        <f t="shared" ca="1" si="99"/>
        <v>174.84348635115657</v>
      </c>
      <c r="I226" s="304">
        <f t="shared" ca="1" si="100"/>
        <v>178.74271489349633</v>
      </c>
      <c r="J226" s="306">
        <f t="shared" ca="1" si="101"/>
        <v>192.16839648590729</v>
      </c>
      <c r="K226" s="307">
        <f t="shared" ca="1" si="102"/>
        <v>985.68530009774554</v>
      </c>
      <c r="L226" s="304">
        <f t="shared" ca="1" si="87"/>
        <v>1004.2430997705424</v>
      </c>
      <c r="M226" s="306">
        <f t="shared" ca="1" si="103"/>
        <v>1.3615379524169173</v>
      </c>
      <c r="N226" s="304">
        <f t="shared" ca="1" si="104"/>
        <v>78.010378320373263</v>
      </c>
      <c r="P226" s="310">
        <f t="shared" ca="1" si="105"/>
        <v>23</v>
      </c>
      <c r="Q226" s="304">
        <f t="shared" ca="1" si="106"/>
        <v>0</v>
      </c>
      <c r="R226" s="306">
        <f t="shared" ca="1" si="107"/>
        <v>0</v>
      </c>
      <c r="S226" s="307">
        <f t="shared" ca="1" si="108"/>
        <v>3.650000000000003</v>
      </c>
      <c r="T226" s="304">
        <f t="shared" ca="1" si="88"/>
        <v>35.806500000000028</v>
      </c>
      <c r="U226" s="311">
        <f t="shared" ca="1" si="89"/>
        <v>0</v>
      </c>
      <c r="V226" s="306">
        <f t="shared" ca="1" si="90"/>
        <v>1.10992494046748</v>
      </c>
      <c r="W226" s="304">
        <f t="shared" ca="1" si="91"/>
        <v>109.09417883446737</v>
      </c>
      <c r="Y226" s="314" t="str">
        <f t="shared" ca="1" si="109"/>
        <v/>
      </c>
      <c r="Z226" s="315" t="str">
        <f t="shared" ca="1" si="110"/>
        <v/>
      </c>
      <c r="AA226" s="316" t="str">
        <f t="shared" ca="1" si="111"/>
        <v/>
      </c>
      <c r="AC226" s="310" t="e">
        <f t="shared" ca="1" si="112"/>
        <v>#N/A</v>
      </c>
      <c r="AD226" s="323" t="e">
        <f t="shared" ca="1" si="113"/>
        <v>#N/A</v>
      </c>
      <c r="AE226" s="324">
        <f t="shared" ca="1" si="92"/>
        <v>985.68530009774554</v>
      </c>
      <c r="AG226" s="306">
        <f t="shared" ca="1" si="114"/>
        <v>-40.926979385631775</v>
      </c>
      <c r="AH226" s="304">
        <f t="shared" ca="1" si="115"/>
        <v>-31.328677295444422</v>
      </c>
    </row>
    <row r="227" spans="1:34" x14ac:dyDescent="0.2">
      <c r="A227" s="347">
        <f t="shared" ca="1" si="93"/>
        <v>0.1</v>
      </c>
      <c r="B227" s="304">
        <f t="shared" ca="1" si="94"/>
        <v>4.3000000000000016</v>
      </c>
      <c r="D227" s="306">
        <f t="shared" ca="1" si="95"/>
        <v>-6.2089385649816862</v>
      </c>
      <c r="E227" s="307">
        <f t="shared" ca="1" si="96"/>
        <v>-39.046798916666617</v>
      </c>
      <c r="F227" s="304">
        <f t="shared" ca="1" si="97"/>
        <v>39.537367435659071</v>
      </c>
      <c r="G227" s="306">
        <f t="shared" ca="1" si="98"/>
        <v>36.510136402176855</v>
      </c>
      <c r="H227" s="307">
        <f t="shared" ca="1" si="99"/>
        <v>170.93880645948991</v>
      </c>
      <c r="I227" s="304">
        <f t="shared" ca="1" si="100"/>
        <v>174.79435235127167</v>
      </c>
      <c r="J227" s="306">
        <f t="shared" ca="1" si="101"/>
        <v>195.85045481894988</v>
      </c>
      <c r="K227" s="307">
        <f t="shared" ca="1" si="102"/>
        <v>1002.9744147382779</v>
      </c>
      <c r="L227" s="304">
        <f t="shared" ca="1" si="87"/>
        <v>1021.9173534451701</v>
      </c>
      <c r="M227" s="306">
        <f t="shared" ca="1" si="103"/>
        <v>1.3603720817950191</v>
      </c>
      <c r="N227" s="304">
        <f t="shared" ca="1" si="104"/>
        <v>77.943578854280204</v>
      </c>
      <c r="P227" s="310">
        <f t="shared" ca="1" si="105"/>
        <v>23</v>
      </c>
      <c r="Q227" s="304">
        <f t="shared" ca="1" si="106"/>
        <v>0</v>
      </c>
      <c r="R227" s="306">
        <f t="shared" ca="1" si="107"/>
        <v>0</v>
      </c>
      <c r="S227" s="307">
        <f t="shared" ca="1" si="108"/>
        <v>3.650000000000003</v>
      </c>
      <c r="T227" s="304">
        <f t="shared" ca="1" si="88"/>
        <v>35.806500000000028</v>
      </c>
      <c r="U227" s="311">
        <f t="shared" ca="1" si="89"/>
        <v>0</v>
      </c>
      <c r="V227" s="306">
        <f t="shared" ca="1" si="90"/>
        <v>1.1080028896105096</v>
      </c>
      <c r="W227" s="304">
        <f t="shared" ca="1" si="91"/>
        <v>104.14704521199079</v>
      </c>
      <c r="Y227" s="314" t="str">
        <f t="shared" ca="1" si="109"/>
        <v/>
      </c>
      <c r="Z227" s="315" t="str">
        <f t="shared" ca="1" si="110"/>
        <v/>
      </c>
      <c r="AA227" s="316" t="str">
        <f t="shared" ca="1" si="111"/>
        <v/>
      </c>
      <c r="AC227" s="310" t="e">
        <f t="shared" ca="1" si="112"/>
        <v>#N/A</v>
      </c>
      <c r="AD227" s="323" t="e">
        <f t="shared" ca="1" si="113"/>
        <v>#N/A</v>
      </c>
      <c r="AE227" s="324">
        <f t="shared" ca="1" si="92"/>
        <v>1002.9744147382779</v>
      </c>
      <c r="AG227" s="306">
        <f t="shared" ca="1" si="114"/>
        <v>-39.484813371993489</v>
      </c>
      <c r="AH227" s="304">
        <f t="shared" ca="1" si="115"/>
        <v>-29.888816119032132</v>
      </c>
    </row>
    <row r="228" spans="1:34" x14ac:dyDescent="0.2">
      <c r="A228" s="347">
        <f t="shared" ca="1" si="93"/>
        <v>0.1</v>
      </c>
      <c r="B228" s="304">
        <f t="shared" ca="1" si="94"/>
        <v>4.4000000000000012</v>
      </c>
      <c r="D228" s="306">
        <f t="shared" ca="1" si="95"/>
        <v>-5.9599161214300969</v>
      </c>
      <c r="E228" s="307">
        <f t="shared" ca="1" si="96"/>
        <v>-37.714057579340903</v>
      </c>
      <c r="F228" s="304">
        <f t="shared" ca="1" si="97"/>
        <v>38.182073532907083</v>
      </c>
      <c r="G228" s="306">
        <f t="shared" ca="1" si="98"/>
        <v>35.914144790033845</v>
      </c>
      <c r="H228" s="307">
        <f t="shared" ca="1" si="99"/>
        <v>167.16740070155583</v>
      </c>
      <c r="I228" s="304">
        <f t="shared" ca="1" si="100"/>
        <v>170.98176994438339</v>
      </c>
      <c r="J228" s="306">
        <f t="shared" ca="1" si="101"/>
        <v>199.47166887856042</v>
      </c>
      <c r="K228" s="307">
        <f t="shared" ca="1" si="102"/>
        <v>1019.8797250963302</v>
      </c>
      <c r="L228" s="304">
        <f t="shared" ca="1" si="87"/>
        <v>1039.2033488917191</v>
      </c>
      <c r="M228" s="306">
        <f t="shared" ca="1" si="103"/>
        <v>1.3591736719668663</v>
      </c>
      <c r="N228" s="304">
        <f t="shared" ca="1" si="104"/>
        <v>77.87491502900005</v>
      </c>
      <c r="P228" s="310">
        <f t="shared" ca="1" si="105"/>
        <v>23</v>
      </c>
      <c r="Q228" s="304">
        <f t="shared" ca="1" si="106"/>
        <v>0</v>
      </c>
      <c r="R228" s="306">
        <f t="shared" ca="1" si="107"/>
        <v>0</v>
      </c>
      <c r="S228" s="307">
        <f t="shared" ca="1" si="108"/>
        <v>3.650000000000003</v>
      </c>
      <c r="T228" s="304">
        <f t="shared" ca="1" si="88"/>
        <v>35.806500000000028</v>
      </c>
      <c r="U228" s="311">
        <f t="shared" ca="1" si="89"/>
        <v>0</v>
      </c>
      <c r="V228" s="306">
        <f t="shared" ca="1" si="90"/>
        <v>1.1061265640353444</v>
      </c>
      <c r="W228" s="304">
        <f t="shared" ca="1" si="91"/>
        <v>99.484565221561596</v>
      </c>
      <c r="Y228" s="314" t="str">
        <f t="shared" ca="1" si="109"/>
        <v/>
      </c>
      <c r="Z228" s="315" t="str">
        <f t="shared" ca="1" si="110"/>
        <v/>
      </c>
      <c r="AA228" s="316" t="str">
        <f t="shared" ca="1" si="111"/>
        <v/>
      </c>
      <c r="AC228" s="310" t="e">
        <f t="shared" ca="1" si="112"/>
        <v>#N/A</v>
      </c>
      <c r="AD228" s="323" t="e">
        <f t="shared" ca="1" si="113"/>
        <v>#N/A</v>
      </c>
      <c r="AE228" s="324">
        <f t="shared" ca="1" si="92"/>
        <v>1019.8797250963302</v>
      </c>
      <c r="AG228" s="306">
        <f t="shared" ca="1" si="114"/>
        <v>-38.127051876956557</v>
      </c>
      <c r="AH228" s="304">
        <f t="shared" ca="1" si="115"/>
        <v>-28.533437044381014</v>
      </c>
    </row>
    <row r="229" spans="1:34" x14ac:dyDescent="0.2">
      <c r="A229" s="347">
        <f t="shared" ca="1" si="93"/>
        <v>0.1</v>
      </c>
      <c r="B229" s="304">
        <f t="shared" ca="1" si="94"/>
        <v>4.5000000000000009</v>
      </c>
      <c r="D229" s="306">
        <f t="shared" ca="1" si="95"/>
        <v>-5.725040490642697</v>
      </c>
      <c r="E229" s="307">
        <f t="shared" ca="1" si="96"/>
        <v>-36.458000205130254</v>
      </c>
      <c r="F229" s="304">
        <f t="shared" ca="1" si="97"/>
        <v>36.904767545356194</v>
      </c>
      <c r="G229" s="306">
        <f t="shared" ca="1" si="98"/>
        <v>35.341640740969574</v>
      </c>
      <c r="H229" s="307">
        <f t="shared" ca="1" si="99"/>
        <v>163.5216006810428</v>
      </c>
      <c r="I229" s="304">
        <f t="shared" ca="1" si="100"/>
        <v>167.29717708184492</v>
      </c>
      <c r="J229" s="306">
        <f t="shared" ca="1" si="101"/>
        <v>203.0344581551106</v>
      </c>
      <c r="K229" s="307">
        <f t="shared" ca="1" si="102"/>
        <v>1036.4141751654602</v>
      </c>
      <c r="L229" s="304">
        <f t="shared" ca="1" si="87"/>
        <v>1056.114261660281</v>
      </c>
      <c r="M229" s="306">
        <f t="shared" ca="1" si="103"/>
        <v>1.3579419966870125</v>
      </c>
      <c r="N229" s="304">
        <f t="shared" ca="1" si="104"/>
        <v>77.804345233733841</v>
      </c>
      <c r="P229" s="310">
        <f t="shared" ca="1" si="105"/>
        <v>23</v>
      </c>
      <c r="Q229" s="304">
        <f t="shared" ca="1" si="106"/>
        <v>0</v>
      </c>
      <c r="R229" s="306">
        <f t="shared" ca="1" si="107"/>
        <v>0</v>
      </c>
      <c r="S229" s="307">
        <f t="shared" ca="1" si="108"/>
        <v>3.650000000000003</v>
      </c>
      <c r="T229" s="304">
        <f t="shared" ca="1" si="88"/>
        <v>35.806500000000028</v>
      </c>
      <c r="U229" s="311">
        <f t="shared" ca="1" si="89"/>
        <v>0</v>
      </c>
      <c r="V229" s="306">
        <f t="shared" ca="1" si="90"/>
        <v>1.1042943175575499</v>
      </c>
      <c r="W229" s="304">
        <f t="shared" ca="1" si="91"/>
        <v>95.085288903574579</v>
      </c>
      <c r="Y229" s="314" t="str">
        <f t="shared" ca="1" si="109"/>
        <v/>
      </c>
      <c r="Z229" s="315" t="str">
        <f t="shared" ca="1" si="110"/>
        <v/>
      </c>
      <c r="AA229" s="316" t="str">
        <f t="shared" ca="1" si="111"/>
        <v/>
      </c>
      <c r="AC229" s="310" t="e">
        <f t="shared" ca="1" si="112"/>
        <v>#N/A</v>
      </c>
      <c r="AD229" s="323" t="e">
        <f t="shared" ca="1" si="113"/>
        <v>#N/A</v>
      </c>
      <c r="AE229" s="324">
        <f t="shared" ca="1" si="92"/>
        <v>1036.4141751654602</v>
      </c>
      <c r="AG229" s="306">
        <f t="shared" ca="1" si="114"/>
        <v>-36.847197594383772</v>
      </c>
      <c r="AH229" s="304">
        <f t="shared" ca="1" si="115"/>
        <v>-27.256045266181236</v>
      </c>
    </row>
    <row r="230" spans="1:34" x14ac:dyDescent="0.2">
      <c r="A230" s="347">
        <f t="shared" ca="1" si="93"/>
        <v>0.1</v>
      </c>
      <c r="B230" s="304">
        <f t="shared" ca="1" si="94"/>
        <v>4.6000000000000005</v>
      </c>
      <c r="D230" s="306">
        <f t="shared" ca="1" si="95"/>
        <v>-5.5032413655418324</v>
      </c>
      <c r="E230" s="307">
        <f t="shared" ca="1" si="96"/>
        <v>-35.272848304728726</v>
      </c>
      <c r="F230" s="304">
        <f t="shared" ca="1" si="97"/>
        <v>35.699572729317289</v>
      </c>
      <c r="G230" s="306">
        <f t="shared" ca="1" si="98"/>
        <v>34.791316604415393</v>
      </c>
      <c r="H230" s="307">
        <f t="shared" ca="1" si="99"/>
        <v>159.99431585056993</v>
      </c>
      <c r="I230" s="304">
        <f t="shared" ca="1" si="100"/>
        <v>163.73337111157457</v>
      </c>
      <c r="J230" s="306">
        <f t="shared" ca="1" si="101"/>
        <v>206.54110602237984</v>
      </c>
      <c r="K230" s="307">
        <f t="shared" ca="1" si="102"/>
        <v>1052.5899709920409</v>
      </c>
      <c r="L230" s="304">
        <f t="shared" ca="1" si="87"/>
        <v>1072.6625170620875</v>
      </c>
      <c r="M230" s="306">
        <f t="shared" ca="1" si="103"/>
        <v>1.3566762989177925</v>
      </c>
      <c r="N230" s="304">
        <f t="shared" ca="1" si="104"/>
        <v>77.731826093418405</v>
      </c>
      <c r="P230" s="310">
        <f t="shared" ca="1" si="105"/>
        <v>23</v>
      </c>
      <c r="Q230" s="304">
        <f t="shared" ca="1" si="106"/>
        <v>0</v>
      </c>
      <c r="R230" s="306">
        <f t="shared" ca="1" si="107"/>
        <v>0</v>
      </c>
      <c r="S230" s="307">
        <f t="shared" ca="1" si="108"/>
        <v>3.650000000000003</v>
      </c>
      <c r="T230" s="304">
        <f t="shared" ca="1" si="88"/>
        <v>35.806500000000028</v>
      </c>
      <c r="U230" s="311">
        <f t="shared" ca="1" si="89"/>
        <v>0</v>
      </c>
      <c r="V230" s="306">
        <f t="shared" ca="1" si="90"/>
        <v>1.1025046000286025</v>
      </c>
      <c r="W230" s="304">
        <f t="shared" ca="1" si="91"/>
        <v>90.929768335984818</v>
      </c>
      <c r="Y230" s="314" t="str">
        <f t="shared" ca="1" si="109"/>
        <v/>
      </c>
      <c r="Z230" s="315" t="str">
        <f t="shared" ca="1" si="110"/>
        <v/>
      </c>
      <c r="AA230" s="316" t="str">
        <f t="shared" ca="1" si="111"/>
        <v/>
      </c>
      <c r="AC230" s="310" t="e">
        <f t="shared" ca="1" si="112"/>
        <v>#N/A</v>
      </c>
      <c r="AD230" s="323" t="e">
        <f t="shared" ca="1" si="113"/>
        <v>#N/A</v>
      </c>
      <c r="AE230" s="324">
        <f t="shared" ca="1" si="92"/>
        <v>1052.5899709920409</v>
      </c>
      <c r="AG230" s="306">
        <f t="shared" ca="1" si="114"/>
        <v>-35.639371199334512</v>
      </c>
      <c r="AH230" s="304">
        <f t="shared" ca="1" si="115"/>
        <v>-26.050764083171096</v>
      </c>
    </row>
    <row r="231" spans="1:34" x14ac:dyDescent="0.2">
      <c r="A231" s="347">
        <f t="shared" ca="1" si="93"/>
        <v>0.1</v>
      </c>
      <c r="B231" s="304">
        <f t="shared" ca="1" si="94"/>
        <v>4.7</v>
      </c>
      <c r="D231" s="306">
        <f t="shared" ca="1" si="95"/>
        <v>-5.2935483060990274</v>
      </c>
      <c r="E231" s="307">
        <f t="shared" ca="1" si="96"/>
        <v>-34.153362721397322</v>
      </c>
      <c r="F231" s="304">
        <f t="shared" ca="1" si="97"/>
        <v>34.56116084347191</v>
      </c>
      <c r="G231" s="306">
        <f t="shared" ca="1" si="98"/>
        <v>34.261961773805488</v>
      </c>
      <c r="H231" s="307">
        <f t="shared" ca="1" si="99"/>
        <v>156.57897957843019</v>
      </c>
      <c r="I231" s="304">
        <f t="shared" ca="1" si="100"/>
        <v>160.28368248331509</v>
      </c>
      <c r="J231" s="306">
        <f t="shared" ca="1" si="101"/>
        <v>209.99376994129088</v>
      </c>
      <c r="K231" s="307">
        <f t="shared" ca="1" si="102"/>
        <v>1068.4186357634908</v>
      </c>
      <c r="L231" s="304">
        <f t="shared" ca="1" si="87"/>
        <v>1088.8598461973306</v>
      </c>
      <c r="M231" s="306">
        <f t="shared" ca="1" si="103"/>
        <v>1.3553757895689638</v>
      </c>
      <c r="N231" s="304">
        <f t="shared" ca="1" si="104"/>
        <v>77.657312396513205</v>
      </c>
      <c r="P231" s="310">
        <f t="shared" ca="1" si="105"/>
        <v>23</v>
      </c>
      <c r="Q231" s="304">
        <f t="shared" ca="1" si="106"/>
        <v>0</v>
      </c>
      <c r="R231" s="306">
        <f t="shared" ca="1" si="107"/>
        <v>0</v>
      </c>
      <c r="S231" s="307">
        <f t="shared" ca="1" si="108"/>
        <v>3.650000000000003</v>
      </c>
      <c r="T231" s="304">
        <f t="shared" ca="1" si="88"/>
        <v>35.806500000000028</v>
      </c>
      <c r="U231" s="311">
        <f t="shared" ca="1" si="89"/>
        <v>0</v>
      </c>
      <c r="V231" s="306">
        <f t="shared" ca="1" si="90"/>
        <v>1.1007559500371258</v>
      </c>
      <c r="W231" s="304">
        <f t="shared" ca="1" si="91"/>
        <v>87.000336481330692</v>
      </c>
      <c r="Y231" s="314" t="str">
        <f t="shared" ca="1" si="109"/>
        <v/>
      </c>
      <c r="Z231" s="315" t="str">
        <f t="shared" ca="1" si="110"/>
        <v/>
      </c>
      <c r="AA231" s="316" t="str">
        <f t="shared" ca="1" si="111"/>
        <v/>
      </c>
      <c r="AC231" s="310" t="e">
        <f t="shared" ca="1" si="112"/>
        <v>#N/A</v>
      </c>
      <c r="AD231" s="323" t="e">
        <f t="shared" ca="1" si="113"/>
        <v>#N/A</v>
      </c>
      <c r="AE231" s="324">
        <f t="shared" ca="1" si="92"/>
        <v>1068.4186357634908</v>
      </c>
      <c r="AG231" s="306">
        <f t="shared" ca="1" si="114"/>
        <v>-34.498241741052624</v>
      </c>
      <c r="AH231" s="304">
        <f t="shared" ca="1" si="115"/>
        <v>-24.912265297530066</v>
      </c>
    </row>
    <row r="232" spans="1:34" x14ac:dyDescent="0.2">
      <c r="A232" s="347">
        <f t="shared" ca="1" si="93"/>
        <v>0.1</v>
      </c>
      <c r="B232" s="304">
        <f t="shared" ca="1" si="94"/>
        <v>4.8</v>
      </c>
      <c r="D232" s="306">
        <f t="shared" ca="1" si="95"/>
        <v>-5.0950797056155945</v>
      </c>
      <c r="E232" s="307">
        <f t="shared" ca="1" si="96"/>
        <v>-33.094784054192473</v>
      </c>
      <c r="F232" s="304">
        <f t="shared" ca="1" si="97"/>
        <v>33.484691558982718</v>
      </c>
      <c r="G232" s="306">
        <f t="shared" ca="1" si="98"/>
        <v>33.752453803243931</v>
      </c>
      <c r="H232" s="307">
        <f t="shared" ca="1" si="99"/>
        <v>153.26950117301095</v>
      </c>
      <c r="I232" s="304">
        <f t="shared" ca="1" si="100"/>
        <v>156.94192597124493</v>
      </c>
      <c r="J232" s="306">
        <f t="shared" ca="1" si="101"/>
        <v>213.39449072014335</v>
      </c>
      <c r="K232" s="307">
        <f t="shared" ca="1" si="102"/>
        <v>1083.9110598010629</v>
      </c>
      <c r="L232" s="304">
        <f t="shared" ca="1" si="87"/>
        <v>1104.7173368010356</v>
      </c>
      <c r="M232" s="306">
        <f t="shared" ca="1" si="103"/>
        <v>1.3540396461615232</v>
      </c>
      <c r="N232" s="304">
        <f t="shared" ca="1" si="104"/>
        <v>77.58075701844264</v>
      </c>
      <c r="P232" s="310">
        <f t="shared" ca="1" si="105"/>
        <v>23</v>
      </c>
      <c r="Q232" s="304">
        <f t="shared" ca="1" si="106"/>
        <v>0</v>
      </c>
      <c r="R232" s="306">
        <f t="shared" ca="1" si="107"/>
        <v>0</v>
      </c>
      <c r="S232" s="307">
        <f t="shared" ca="1" si="108"/>
        <v>3.650000000000003</v>
      </c>
      <c r="T232" s="304">
        <f t="shared" ca="1" si="88"/>
        <v>35.806500000000028</v>
      </c>
      <c r="U232" s="311">
        <f t="shared" ca="1" si="89"/>
        <v>0</v>
      </c>
      <c r="V232" s="306">
        <f t="shared" ca="1" si="90"/>
        <v>1.0990469882945113</v>
      </c>
      <c r="W232" s="304">
        <f t="shared" ca="1" si="91"/>
        <v>83.28091413033215</v>
      </c>
      <c r="Y232" s="314" t="str">
        <f t="shared" ca="1" si="109"/>
        <v/>
      </c>
      <c r="Z232" s="315" t="str">
        <f t="shared" ca="1" si="110"/>
        <v/>
      </c>
      <c r="AA232" s="316" t="str">
        <f t="shared" ca="1" si="111"/>
        <v/>
      </c>
      <c r="AC232" s="310" t="e">
        <f t="shared" ca="1" si="112"/>
        <v>#N/A</v>
      </c>
      <c r="AD232" s="323" t="e">
        <f t="shared" ca="1" si="113"/>
        <v>#N/A</v>
      </c>
      <c r="AE232" s="324">
        <f t="shared" ca="1" si="92"/>
        <v>1083.9110598010629</v>
      </c>
      <c r="AG232" s="306">
        <f t="shared" ca="1" si="114"/>
        <v>-33.418966046277653</v>
      </c>
      <c r="AH232" s="304">
        <f t="shared" ca="1" si="115"/>
        <v>-23.835708625022086</v>
      </c>
    </row>
    <row r="233" spans="1:34" x14ac:dyDescent="0.2">
      <c r="A233" s="347">
        <f t="shared" ca="1" si="93"/>
        <v>0.1</v>
      </c>
      <c r="B233" s="304">
        <f t="shared" ca="1" si="94"/>
        <v>4.8999999999999995</v>
      </c>
      <c r="D233" s="306">
        <f t="shared" ca="1" si="95"/>
        <v>-4.9070331588873097</v>
      </c>
      <c r="E233" s="307">
        <f t="shared" ca="1" si="96"/>
        <v>-32.092780650152271</v>
      </c>
      <c r="F233" s="304">
        <f t="shared" ca="1" si="97"/>
        <v>32.465759567291933</v>
      </c>
      <c r="G233" s="306">
        <f t="shared" ca="1" si="98"/>
        <v>33.261750487355201</v>
      </c>
      <c r="H233" s="307">
        <f t="shared" ca="1" si="99"/>
        <v>150.06022310799571</v>
      </c>
      <c r="I233" s="304">
        <f t="shared" ca="1" si="100"/>
        <v>153.70235718655886</v>
      </c>
      <c r="J233" s="306">
        <f t="shared" ca="1" si="101"/>
        <v>216.74520093467331</v>
      </c>
      <c r="K233" s="307">
        <f t="shared" ca="1" si="102"/>
        <v>1099.0775460151133</v>
      </c>
      <c r="L233" s="304">
        <f t="shared" ca="1" si="87"/>
        <v>1120.2454794743942</v>
      </c>
      <c r="M233" s="306">
        <f t="shared" ca="1" si="103"/>
        <v>1.3526670114113875</v>
      </c>
      <c r="N233" s="304">
        <f t="shared" ca="1" si="104"/>
        <v>77.502110840446861</v>
      </c>
      <c r="P233" s="310">
        <f t="shared" ca="1" si="105"/>
        <v>23</v>
      </c>
      <c r="Q233" s="304">
        <f t="shared" ca="1" si="106"/>
        <v>0</v>
      </c>
      <c r="R233" s="306">
        <f t="shared" ca="1" si="107"/>
        <v>0</v>
      </c>
      <c r="S233" s="307">
        <f t="shared" ca="1" si="108"/>
        <v>3.650000000000003</v>
      </c>
      <c r="T233" s="304">
        <f t="shared" ca="1" si="88"/>
        <v>35.806500000000028</v>
      </c>
      <c r="U233" s="311">
        <f t="shared" ca="1" si="89"/>
        <v>0</v>
      </c>
      <c r="V233" s="306">
        <f t="shared" ca="1" si="90"/>
        <v>1.097376411629162</v>
      </c>
      <c r="W233" s="304">
        <f t="shared" ca="1" si="91"/>
        <v>79.756840923011055</v>
      </c>
      <c r="Y233" s="314" t="str">
        <f t="shared" ca="1" si="109"/>
        <v/>
      </c>
      <c r="Z233" s="315" t="str">
        <f t="shared" ca="1" si="110"/>
        <v/>
      </c>
      <c r="AA233" s="316" t="str">
        <f t="shared" ca="1" si="111"/>
        <v/>
      </c>
      <c r="AC233" s="310" t="e">
        <f t="shared" ca="1" si="112"/>
        <v>#N/A</v>
      </c>
      <c r="AD233" s="323" t="e">
        <f t="shared" ca="1" si="113"/>
        <v>#N/A</v>
      </c>
      <c r="AE233" s="324">
        <f t="shared" ca="1" si="92"/>
        <v>1099.0775460151133</v>
      </c>
      <c r="AG233" s="306">
        <f t="shared" ca="1" si="114"/>
        <v>-32.397135819791131</v>
      </c>
      <c r="AH233" s="304">
        <f t="shared" ca="1" si="115"/>
        <v>-22.816688802830708</v>
      </c>
    </row>
    <row r="234" spans="1:34" x14ac:dyDescent="0.2">
      <c r="A234" s="347">
        <f t="shared" ca="1" si="93"/>
        <v>0.1</v>
      </c>
      <c r="B234" s="304">
        <f t="shared" ca="1" si="94"/>
        <v>4.9999999999999991</v>
      </c>
      <c r="D234" s="306">
        <f t="shared" ca="1" si="95"/>
        <v>-4.72867703171271</v>
      </c>
      <c r="E234" s="307">
        <f t="shared" ca="1" si="96"/>
        <v>-31.143403082745778</v>
      </c>
      <c r="F234" s="304">
        <f t="shared" ca="1" si="97"/>
        <v>31.500348284497214</v>
      </c>
      <c r="G234" s="306">
        <f t="shared" ca="1" si="98"/>
        <v>32.788882784183933</v>
      </c>
      <c r="H234" s="307">
        <f t="shared" ca="1" si="99"/>
        <v>146.94588279972112</v>
      </c>
      <c r="I234" s="304">
        <f t="shared" ca="1" si="100"/>
        <v>150.55963372041103</v>
      </c>
      <c r="J234" s="306">
        <f t="shared" ca="1" si="101"/>
        <v>220.04773259825026</v>
      </c>
      <c r="K234" s="307">
        <f t="shared" ca="1" si="102"/>
        <v>1113.9278513104991</v>
      </c>
      <c r="L234" s="304">
        <f t="shared" ca="1" si="87"/>
        <v>1135.4542097974961</v>
      </c>
      <c r="M234" s="306">
        <f t="shared" ca="1" si="103"/>
        <v>1.35125699172827</v>
      </c>
      <c r="N234" s="304">
        <f t="shared" ca="1" si="104"/>
        <v>77.421322663573861</v>
      </c>
      <c r="P234" s="310">
        <f t="shared" ca="1" si="105"/>
        <v>23</v>
      </c>
      <c r="Q234" s="304">
        <f t="shared" ca="1" si="106"/>
        <v>0</v>
      </c>
      <c r="R234" s="306">
        <f t="shared" ca="1" si="107"/>
        <v>0</v>
      </c>
      <c r="S234" s="307">
        <f t="shared" ca="1" si="108"/>
        <v>3.650000000000003</v>
      </c>
      <c r="T234" s="304">
        <f t="shared" ca="1" si="88"/>
        <v>35.806500000000028</v>
      </c>
      <c r="U234" s="311">
        <f t="shared" ca="1" si="89"/>
        <v>0</v>
      </c>
      <c r="V234" s="306">
        <f t="shared" ca="1" si="90"/>
        <v>1.0957429875232179</v>
      </c>
      <c r="W234" s="304">
        <f t="shared" ca="1" si="91"/>
        <v>76.414727065295267</v>
      </c>
      <c r="Y234" s="314" t="str">
        <f t="shared" ca="1" si="109"/>
        <v/>
      </c>
      <c r="Z234" s="315" t="str">
        <f t="shared" ca="1" si="110"/>
        <v/>
      </c>
      <c r="AA234" s="316" t="str">
        <f t="shared" ca="1" si="111"/>
        <v/>
      </c>
      <c r="AC234" s="310">
        <f t="shared" ca="1" si="112"/>
        <v>4.9999999999999991</v>
      </c>
      <c r="AD234" s="323">
        <f t="shared" ca="1" si="113"/>
        <v>220.04773259825026</v>
      </c>
      <c r="AE234" s="324">
        <f t="shared" ca="1" si="92"/>
        <v>1113.9278513104991</v>
      </c>
      <c r="AG234" s="306">
        <f t="shared" ca="1" si="114"/>
        <v>-31.428731341054711</v>
      </c>
      <c r="AH234" s="304">
        <f t="shared" ca="1" si="115"/>
        <v>-21.851189293975612</v>
      </c>
    </row>
    <row r="235" spans="1:34" x14ac:dyDescent="0.2">
      <c r="A235" s="347">
        <f t="shared" ca="1" si="93"/>
        <v>0.1</v>
      </c>
      <c r="B235" s="304">
        <f t="shared" ca="1" si="94"/>
        <v>5.0999999999999988</v>
      </c>
      <c r="D235" s="306">
        <f t="shared" ca="1" si="95"/>
        <v>-4.5593430629914575</v>
      </c>
      <c r="E235" s="307">
        <f t="shared" ca="1" si="96"/>
        <v>-30.243044205496222</v>
      </c>
      <c r="F235" s="304">
        <f t="shared" ca="1" si="97"/>
        <v>30.584789225718836</v>
      </c>
      <c r="G235" s="306">
        <f t="shared" ca="1" si="98"/>
        <v>32.332948477884784</v>
      </c>
      <c r="H235" s="307">
        <f t="shared" ca="1" si="99"/>
        <v>143.92157837917151</v>
      </c>
      <c r="I235" s="304">
        <f t="shared" ca="1" si="100"/>
        <v>147.50878035027461</v>
      </c>
      <c r="J235" s="306">
        <f t="shared" ca="1" si="101"/>
        <v>223.3038241613537</v>
      </c>
      <c r="K235" s="307">
        <f t="shared" ca="1" si="102"/>
        <v>1128.4712243694437</v>
      </c>
      <c r="L235" s="304">
        <f t="shared" ca="1" si="87"/>
        <v>1150.3529467580618</v>
      </c>
      <c r="M235" s="306">
        <f t="shared" ca="1" si="103"/>
        <v>1.3498086556247062</v>
      </c>
      <c r="N235" s="304">
        <f t="shared" ca="1" si="104"/>
        <v>77.338339117523233</v>
      </c>
      <c r="P235" s="310">
        <f t="shared" ca="1" si="105"/>
        <v>23</v>
      </c>
      <c r="Q235" s="304">
        <f t="shared" ca="1" si="106"/>
        <v>0</v>
      </c>
      <c r="R235" s="306">
        <f t="shared" ca="1" si="107"/>
        <v>0</v>
      </c>
      <c r="S235" s="307">
        <f t="shared" ca="1" si="108"/>
        <v>3.650000000000003</v>
      </c>
      <c r="T235" s="304">
        <f t="shared" ca="1" si="88"/>
        <v>35.806500000000028</v>
      </c>
      <c r="U235" s="311">
        <f t="shared" ca="1" si="89"/>
        <v>0</v>
      </c>
      <c r="V235" s="306">
        <f t="shared" ca="1" si="90"/>
        <v>1.0941455491338963</v>
      </c>
      <c r="W235" s="304">
        <f t="shared" ca="1" si="91"/>
        <v>73.242322885606825</v>
      </c>
      <c r="Y235" s="314" t="str">
        <f t="shared" ca="1" si="109"/>
        <v/>
      </c>
      <c r="Z235" s="315" t="str">
        <f t="shared" ca="1" si="110"/>
        <v/>
      </c>
      <c r="AA235" s="316" t="str">
        <f t="shared" ca="1" si="111"/>
        <v/>
      </c>
      <c r="AC235" s="310" t="e">
        <f t="shared" ca="1" si="112"/>
        <v>#N/A</v>
      </c>
      <c r="AD235" s="323" t="e">
        <f t="shared" ca="1" si="113"/>
        <v>#N/A</v>
      </c>
      <c r="AE235" s="324">
        <f t="shared" ca="1" si="92"/>
        <v>1128.4712243694437</v>
      </c>
      <c r="AG235" s="306">
        <f t="shared" ca="1" si="114"/>
        <v>-30.510080830318863</v>
      </c>
      <c r="AH235" s="304">
        <f t="shared" ca="1" si="115"/>
        <v>-20.935541661724713</v>
      </c>
    </row>
    <row r="236" spans="1:34" x14ac:dyDescent="0.2">
      <c r="A236" s="347">
        <f t="shared" ca="1" si="93"/>
        <v>0.1</v>
      </c>
      <c r="B236" s="304">
        <f t="shared" ca="1" si="94"/>
        <v>5.1999999999999984</v>
      </c>
      <c r="D236" s="306">
        <f t="shared" ca="1" si="95"/>
        <v>-4.3984198569331419</v>
      </c>
      <c r="E236" s="307">
        <f t="shared" ca="1" si="96"/>
        <v>-29.388404011532941</v>
      </c>
      <c r="F236" s="304">
        <f t="shared" ca="1" si="97"/>
        <v>29.715726267129149</v>
      </c>
      <c r="G236" s="306">
        <f t="shared" ca="1" si="98"/>
        <v>31.893106492191471</v>
      </c>
      <c r="H236" s="307">
        <f t="shared" ca="1" si="99"/>
        <v>140.98273797801821</v>
      </c>
      <c r="I236" s="304">
        <f t="shared" ca="1" si="100"/>
        <v>144.54515782101041</v>
      </c>
      <c r="J236" s="306">
        <f t="shared" ca="1" si="101"/>
        <v>226.51512690985751</v>
      </c>
      <c r="K236" s="307">
        <f t="shared" ca="1" si="102"/>
        <v>1142.7164401873031</v>
      </c>
      <c r="L236" s="304">
        <f t="shared" ca="1" si="87"/>
        <v>1164.9506278779934</v>
      </c>
      <c r="M236" s="306">
        <f t="shared" ca="1" si="103"/>
        <v>1.3483210320297807</v>
      </c>
      <c r="N236" s="304">
        <f t="shared" ca="1" si="104"/>
        <v>77.253104564029925</v>
      </c>
      <c r="P236" s="310">
        <f t="shared" ca="1" si="105"/>
        <v>23</v>
      </c>
      <c r="Q236" s="304">
        <f t="shared" ca="1" si="106"/>
        <v>0</v>
      </c>
      <c r="R236" s="306">
        <f t="shared" ca="1" si="107"/>
        <v>0</v>
      </c>
      <c r="S236" s="307">
        <f t="shared" ca="1" si="108"/>
        <v>3.650000000000003</v>
      </c>
      <c r="T236" s="304">
        <f t="shared" ca="1" si="88"/>
        <v>35.806500000000028</v>
      </c>
      <c r="U236" s="311">
        <f t="shared" ca="1" si="89"/>
        <v>0</v>
      </c>
      <c r="V236" s="306">
        <f t="shared" ca="1" si="90"/>
        <v>1.0925829907486531</v>
      </c>
      <c r="W236" s="304">
        <f t="shared" ca="1" si="91"/>
        <v>70.228403812748169</v>
      </c>
      <c r="Y236" s="314" t="str">
        <f t="shared" ca="1" si="109"/>
        <v/>
      </c>
      <c r="Z236" s="315" t="str">
        <f t="shared" ca="1" si="110"/>
        <v/>
      </c>
      <c r="AA236" s="316" t="str">
        <f t="shared" ca="1" si="111"/>
        <v/>
      </c>
      <c r="AC236" s="310" t="e">
        <f t="shared" ca="1" si="112"/>
        <v>#N/A</v>
      </c>
      <c r="AD236" s="323" t="e">
        <f t="shared" ca="1" si="113"/>
        <v>#N/A</v>
      </c>
      <c r="AE236" s="324">
        <f t="shared" ca="1" si="92"/>
        <v>1142.7164401873031</v>
      </c>
      <c r="AG236" s="306">
        <f t="shared" ca="1" si="114"/>
        <v>-29.637824701834994</v>
      </c>
      <c r="AH236" s="304">
        <f t="shared" ca="1" si="115"/>
        <v>-20.066389831673085</v>
      </c>
    </row>
    <row r="237" spans="1:34" x14ac:dyDescent="0.2">
      <c r="A237" s="347">
        <f t="shared" ca="1" si="93"/>
        <v>0.1</v>
      </c>
      <c r="B237" s="304">
        <f t="shared" ca="1" si="94"/>
        <v>5.299999999999998</v>
      </c>
      <c r="D237" s="306">
        <f t="shared" ca="1" si="95"/>
        <v>-4.2453471446934126</v>
      </c>
      <c r="E237" s="307">
        <f t="shared" ca="1" si="96"/>
        <v>-28.576458647500441</v>
      </c>
      <c r="F237" s="304">
        <f t="shared" ca="1" si="97"/>
        <v>28.890084132990324</v>
      </c>
      <c r="G237" s="306">
        <f t="shared" ca="1" si="98"/>
        <v>31.468571777722129</v>
      </c>
      <c r="H237" s="307">
        <f t="shared" ca="1" si="99"/>
        <v>138.12509211326815</v>
      </c>
      <c r="I237" s="304">
        <f t="shared" ca="1" si="100"/>
        <v>141.66443477820559</v>
      </c>
      <c r="J237" s="306">
        <f t="shared" ca="1" si="101"/>
        <v>229.68321082335319</v>
      </c>
      <c r="K237" s="307">
        <f t="shared" ca="1" si="102"/>
        <v>1156.6718316918673</v>
      </c>
      <c r="L237" s="304">
        <f t="shared" ca="1" si="87"/>
        <v>1179.2557413740008</v>
      </c>
      <c r="M237" s="306">
        <f t="shared" ca="1" si="103"/>
        <v>1.3467931085016709</v>
      </c>
      <c r="N237" s="304">
        <f t="shared" ca="1" si="104"/>
        <v>77.165560994450487</v>
      </c>
      <c r="P237" s="310">
        <f t="shared" ca="1" si="105"/>
        <v>23</v>
      </c>
      <c r="Q237" s="304">
        <f t="shared" ca="1" si="106"/>
        <v>0</v>
      </c>
      <c r="R237" s="306">
        <f t="shared" ca="1" si="107"/>
        <v>0</v>
      </c>
      <c r="S237" s="307">
        <f t="shared" ca="1" si="108"/>
        <v>3.650000000000003</v>
      </c>
      <c r="T237" s="304">
        <f t="shared" ca="1" si="88"/>
        <v>35.806500000000028</v>
      </c>
      <c r="U237" s="311">
        <f t="shared" ca="1" si="89"/>
        <v>0</v>
      </c>
      <c r="V237" s="306">
        <f t="shared" ca="1" si="90"/>
        <v>1.0910542636294958</v>
      </c>
      <c r="W237" s="304">
        <f t="shared" ca="1" si="91"/>
        <v>67.362668720057485</v>
      </c>
      <c r="Y237" s="314" t="str">
        <f t="shared" ca="1" si="109"/>
        <v/>
      </c>
      <c r="Z237" s="315" t="str">
        <f t="shared" ca="1" si="110"/>
        <v/>
      </c>
      <c r="AA237" s="316" t="str">
        <f t="shared" ca="1" si="111"/>
        <v/>
      </c>
      <c r="AC237" s="310" t="e">
        <f t="shared" ca="1" si="112"/>
        <v>#N/A</v>
      </c>
      <c r="AD237" s="323" t="e">
        <f t="shared" ca="1" si="113"/>
        <v>#N/A</v>
      </c>
      <c r="AE237" s="324">
        <f t="shared" ca="1" si="92"/>
        <v>1156.6718316918673</v>
      </c>
      <c r="AG237" s="306">
        <f t="shared" ca="1" si="114"/>
        <v>-28.808884041475441</v>
      </c>
      <c r="AH237" s="304">
        <f t="shared" ca="1" si="115"/>
        <v>-19.240658578835099</v>
      </c>
    </row>
    <row r="238" spans="1:34" x14ac:dyDescent="0.2">
      <c r="A238" s="347">
        <f t="shared" ca="1" si="93"/>
        <v>0.1</v>
      </c>
      <c r="B238" s="304">
        <f t="shared" ca="1" si="94"/>
        <v>5.3999999999999977</v>
      </c>
      <c r="D238" s="306">
        <f t="shared" ca="1" si="95"/>
        <v>-4.0996107129003931</v>
      </c>
      <c r="E238" s="307">
        <f t="shared" ca="1" si="96"/>
        <v>-27.804433028218508</v>
      </c>
      <c r="F238" s="304">
        <f t="shared" ca="1" si="97"/>
        <v>28.105040544678385</v>
      </c>
      <c r="G238" s="306">
        <f t="shared" ca="1" si="98"/>
        <v>31.058610706432091</v>
      </c>
      <c r="H238" s="307">
        <f t="shared" ca="1" si="99"/>
        <v>135.3446488104463</v>
      </c>
      <c r="I238" s="304">
        <f t="shared" ca="1" si="100"/>
        <v>138.86256248765088</v>
      </c>
      <c r="J238" s="306">
        <f t="shared" ca="1" si="101"/>
        <v>232.8095699475609</v>
      </c>
      <c r="K238" s="307">
        <f t="shared" ca="1" si="102"/>
        <v>1170.345318738053</v>
      </c>
      <c r="L238" s="304">
        <f t="shared" ca="1" si="87"/>
        <v>1193.2763556491193</v>
      </c>
      <c r="M238" s="306">
        <f t="shared" ca="1" si="103"/>
        <v>1.345223829332661</v>
      </c>
      <c r="N238" s="304">
        <f t="shared" ca="1" si="104"/>
        <v>77.075647921188434</v>
      </c>
      <c r="P238" s="310">
        <f t="shared" ca="1" si="105"/>
        <v>23</v>
      </c>
      <c r="Q238" s="304">
        <f t="shared" ca="1" si="106"/>
        <v>0</v>
      </c>
      <c r="R238" s="306">
        <f t="shared" ca="1" si="107"/>
        <v>0</v>
      </c>
      <c r="S238" s="307">
        <f t="shared" ca="1" si="108"/>
        <v>3.650000000000003</v>
      </c>
      <c r="T238" s="304">
        <f t="shared" ca="1" si="88"/>
        <v>35.806500000000028</v>
      </c>
      <c r="U238" s="311">
        <f t="shared" ca="1" si="89"/>
        <v>0</v>
      </c>
      <c r="V238" s="306">
        <f t="shared" ca="1" si="90"/>
        <v>1.0895583722070741</v>
      </c>
      <c r="W238" s="304">
        <f t="shared" ca="1" si="91"/>
        <v>64.635649884584296</v>
      </c>
      <c r="Y238" s="314" t="str">
        <f t="shared" ca="1" si="109"/>
        <v/>
      </c>
      <c r="Z238" s="315" t="str">
        <f t="shared" ca="1" si="110"/>
        <v/>
      </c>
      <c r="AA238" s="316" t="str">
        <f t="shared" ca="1" si="111"/>
        <v/>
      </c>
      <c r="AC238" s="310" t="e">
        <f t="shared" ca="1" si="112"/>
        <v>#N/A</v>
      </c>
      <c r="AD238" s="323" t="e">
        <f t="shared" ca="1" si="113"/>
        <v>#N/A</v>
      </c>
      <c r="AE238" s="324">
        <f t="shared" ca="1" si="92"/>
        <v>1170.345318738053</v>
      </c>
      <c r="AG238" s="306">
        <f t="shared" ca="1" si="114"/>
        <v>-28.020432745694269</v>
      </c>
      <c r="AH238" s="304">
        <f t="shared" ca="1" si="115"/>
        <v>-18.455525676728062</v>
      </c>
    </row>
    <row r="239" spans="1:34" x14ac:dyDescent="0.2">
      <c r="A239" s="347">
        <f t="shared" ca="1" si="93"/>
        <v>0.1</v>
      </c>
      <c r="B239" s="304">
        <f t="shared" ca="1" si="94"/>
        <v>5.4999999999999973</v>
      </c>
      <c r="D239" s="306">
        <f t="shared" ca="1" si="95"/>
        <v>-3.9607379116924557</v>
      </c>
      <c r="E239" s="307">
        <f t="shared" ca="1" si="96"/>
        <v>-27.069776580322674</v>
      </c>
      <c r="F239" s="304">
        <f t="shared" ca="1" si="97"/>
        <v>27.358001551898923</v>
      </c>
      <c r="G239" s="306">
        <f t="shared" ca="1" si="98"/>
        <v>30.662536915262844</v>
      </c>
      <c r="H239" s="307">
        <f t="shared" ca="1" si="99"/>
        <v>132.63767115241404</v>
      </c>
      <c r="I239" s="304">
        <f t="shared" ca="1" si="100"/>
        <v>136.13575202280913</v>
      </c>
      <c r="J239" s="306">
        <f t="shared" ca="1" si="101"/>
        <v>235.89562732864565</v>
      </c>
      <c r="K239" s="307">
        <f t="shared" ca="1" si="102"/>
        <v>1183.7444347361961</v>
      </c>
      <c r="L239" s="304">
        <f t="shared" ca="1" si="87"/>
        <v>1207.0201463777196</v>
      </c>
      <c r="M239" s="306">
        <f t="shared" ca="1" si="103"/>
        <v>1.3436120935397793</v>
      </c>
      <c r="N239" s="304">
        <f t="shared" ca="1" si="104"/>
        <v>76.983302262566141</v>
      </c>
      <c r="P239" s="310">
        <f t="shared" ca="1" si="105"/>
        <v>23</v>
      </c>
      <c r="Q239" s="304">
        <f t="shared" ca="1" si="106"/>
        <v>0</v>
      </c>
      <c r="R239" s="306">
        <f t="shared" ca="1" si="107"/>
        <v>0</v>
      </c>
      <c r="S239" s="307">
        <f t="shared" ca="1" si="108"/>
        <v>3.650000000000003</v>
      </c>
      <c r="T239" s="304">
        <f t="shared" ca="1" si="88"/>
        <v>35.806500000000028</v>
      </c>
      <c r="U239" s="311">
        <f t="shared" ca="1" si="89"/>
        <v>0</v>
      </c>
      <c r="V239" s="306">
        <f t="shared" ca="1" si="90"/>
        <v>1.0880943705897386</v>
      </c>
      <c r="W239" s="304">
        <f t="shared" ca="1" si="91"/>
        <v>62.038633064625202</v>
      </c>
      <c r="Y239" s="314" t="str">
        <f t="shared" ca="1" si="109"/>
        <v/>
      </c>
      <c r="Z239" s="315" t="str">
        <f t="shared" ca="1" si="110"/>
        <v/>
      </c>
      <c r="AA239" s="316" t="str">
        <f t="shared" ca="1" si="111"/>
        <v/>
      </c>
      <c r="AC239" s="310" t="e">
        <f t="shared" ca="1" si="112"/>
        <v>#N/A</v>
      </c>
      <c r="AD239" s="323" t="e">
        <f t="shared" ca="1" si="113"/>
        <v>#N/A</v>
      </c>
      <c r="AE239" s="324">
        <f t="shared" ca="1" si="92"/>
        <v>1183.7444347361961</v>
      </c>
      <c r="AG239" s="306">
        <f t="shared" ca="1" si="114"/>
        <v>-27.269872841985315</v>
      </c>
      <c r="AH239" s="304">
        <f t="shared" ca="1" si="115"/>
        <v>-17.708397228653219</v>
      </c>
    </row>
    <row r="240" spans="1:34" x14ac:dyDescent="0.2">
      <c r="A240" s="347">
        <f t="shared" ca="1" si="93"/>
        <v>0.1</v>
      </c>
      <c r="B240" s="304">
        <f t="shared" ca="1" si="94"/>
        <v>5.599999999999997</v>
      </c>
      <c r="D240" s="306">
        <f t="shared" ca="1" si="95"/>
        <v>-3.8282936675919239</v>
      </c>
      <c r="E240" s="307">
        <f t="shared" ca="1" si="96"/>
        <v>-26.370141711698093</v>
      </c>
      <c r="F240" s="304">
        <f t="shared" ca="1" si="97"/>
        <v>26.646579636050177</v>
      </c>
      <c r="G240" s="306">
        <f t="shared" ca="1" si="98"/>
        <v>30.279707548503652</v>
      </c>
      <c r="H240" s="307">
        <f t="shared" ca="1" si="99"/>
        <v>130.00065698124422</v>
      </c>
      <c r="I240" s="304">
        <f t="shared" ca="1" si="100"/>
        <v>133.48045364313845</v>
      </c>
      <c r="J240" s="306">
        <f t="shared" ca="1" si="101"/>
        <v>238.94273955183397</v>
      </c>
      <c r="K240" s="307">
        <f t="shared" ca="1" si="102"/>
        <v>1196.876351142879</v>
      </c>
      <c r="L240" s="304">
        <f t="shared" ca="1" si="87"/>
        <v>1220.4944214168404</v>
      </c>
      <c r="M240" s="306">
        <f t="shared" ca="1" si="103"/>
        <v>1.3419567527336651</v>
      </c>
      <c r="N240" s="304">
        <f t="shared" ca="1" si="104"/>
        <v>76.888458220720011</v>
      </c>
      <c r="P240" s="310">
        <f t="shared" ca="1" si="105"/>
        <v>23</v>
      </c>
      <c r="Q240" s="304">
        <f t="shared" ca="1" si="106"/>
        <v>0</v>
      </c>
      <c r="R240" s="306">
        <f t="shared" ca="1" si="107"/>
        <v>0</v>
      </c>
      <c r="S240" s="307">
        <f t="shared" ca="1" si="108"/>
        <v>3.650000000000003</v>
      </c>
      <c r="T240" s="304">
        <f t="shared" ca="1" si="88"/>
        <v>35.806500000000028</v>
      </c>
      <c r="U240" s="311">
        <f t="shared" ca="1" si="89"/>
        <v>0</v>
      </c>
      <c r="V240" s="306">
        <f t="shared" ca="1" si="90"/>
        <v>1.0866613593567549</v>
      </c>
      <c r="W240" s="304">
        <f t="shared" ca="1" si="91"/>
        <v>59.563586412998369</v>
      </c>
      <c r="Y240" s="314" t="str">
        <f t="shared" ca="1" si="109"/>
        <v/>
      </c>
      <c r="Z240" s="315" t="str">
        <f t="shared" ca="1" si="110"/>
        <v/>
      </c>
      <c r="AA240" s="316" t="str">
        <f t="shared" ca="1" si="111"/>
        <v/>
      </c>
      <c r="AC240" s="310" t="e">
        <f t="shared" ca="1" si="112"/>
        <v>#N/A</v>
      </c>
      <c r="AD240" s="323" t="e">
        <f t="shared" ca="1" si="113"/>
        <v>#N/A</v>
      </c>
      <c r="AE240" s="324">
        <f t="shared" ca="1" si="92"/>
        <v>1196.876351142879</v>
      </c>
      <c r="AG240" s="306">
        <f t="shared" ca="1" si="114"/>
        <v>-26.554812580739849</v>
      </c>
      <c r="AH240" s="304">
        <f t="shared" ca="1" si="115"/>
        <v>-16.996885771130177</v>
      </c>
    </row>
    <row r="241" spans="1:34" x14ac:dyDescent="0.2">
      <c r="A241" s="347">
        <f t="shared" ca="1" si="93"/>
        <v>0.1</v>
      </c>
      <c r="B241" s="304">
        <f t="shared" ca="1" si="94"/>
        <v>5.6999999999999966</v>
      </c>
      <c r="D241" s="306">
        <f t="shared" ca="1" si="95"/>
        <v>-3.7018769372194749</v>
      </c>
      <c r="E241" s="307">
        <f t="shared" ca="1" si="96"/>
        <v>-25.703364661179819</v>
      </c>
      <c r="F241" s="304">
        <f t="shared" ca="1" si="97"/>
        <v>25.968574234329942</v>
      </c>
      <c r="G241" s="306">
        <f t="shared" ca="1" si="98"/>
        <v>29.909519854781703</v>
      </c>
      <c r="H241" s="307">
        <f t="shared" ca="1" si="99"/>
        <v>127.43032051512624</v>
      </c>
      <c r="I241" s="304">
        <f t="shared" ca="1" si="100"/>
        <v>130.89333812127867</v>
      </c>
      <c r="J241" s="306">
        <f t="shared" ca="1" si="101"/>
        <v>241.95220092199824</v>
      </c>
      <c r="K241" s="307">
        <f t="shared" ca="1" si="102"/>
        <v>1209.7479000176975</v>
      </c>
      <c r="L241" s="304">
        <f t="shared" ca="1" si="87"/>
        <v>1233.706143750702</v>
      </c>
      <c r="M241" s="306">
        <f t="shared" ca="1" si="103"/>
        <v>1.3402566088577048</v>
      </c>
      <c r="N241" s="304">
        <f t="shared" ca="1" si="104"/>
        <v>76.791047152062475</v>
      </c>
      <c r="P241" s="310">
        <f t="shared" ca="1" si="105"/>
        <v>23</v>
      </c>
      <c r="Q241" s="304">
        <f t="shared" ca="1" si="106"/>
        <v>0</v>
      </c>
      <c r="R241" s="306">
        <f t="shared" ca="1" si="107"/>
        <v>0</v>
      </c>
      <c r="S241" s="307">
        <f t="shared" ca="1" si="108"/>
        <v>3.650000000000003</v>
      </c>
      <c r="T241" s="304">
        <f t="shared" ca="1" si="88"/>
        <v>35.806500000000028</v>
      </c>
      <c r="U241" s="311">
        <f t="shared" ca="1" si="89"/>
        <v>0</v>
      </c>
      <c r="V241" s="306">
        <f t="shared" ca="1" si="90"/>
        <v>1.0852584826083256</v>
      </c>
      <c r="W241" s="304">
        <f t="shared" ca="1" si="91"/>
        <v>57.203097123925083</v>
      </c>
      <c r="Y241" s="314" t="str">
        <f t="shared" ca="1" si="109"/>
        <v/>
      </c>
      <c r="Z241" s="315" t="str">
        <f t="shared" ca="1" si="110"/>
        <v/>
      </c>
      <c r="AA241" s="316" t="str">
        <f t="shared" ca="1" si="111"/>
        <v/>
      </c>
      <c r="AC241" s="310" t="e">
        <f t="shared" ca="1" si="112"/>
        <v>#N/A</v>
      </c>
      <c r="AD241" s="323" t="e">
        <f t="shared" ca="1" si="113"/>
        <v>#N/A</v>
      </c>
      <c r="AE241" s="324">
        <f t="shared" ca="1" si="92"/>
        <v>1209.7479000176975</v>
      </c>
      <c r="AG241" s="306">
        <f t="shared" ca="1" si="114"/>
        <v>-25.873046947042333</v>
      </c>
      <c r="AH241" s="304">
        <f t="shared" ca="1" si="115"/>
        <v>-16.318790798081732</v>
      </c>
    </row>
    <row r="242" spans="1:34" x14ac:dyDescent="0.2">
      <c r="A242" s="347">
        <f t="shared" ca="1" si="93"/>
        <v>0.1</v>
      </c>
      <c r="B242" s="304">
        <f t="shared" ca="1" si="94"/>
        <v>5.7999999999999963</v>
      </c>
      <c r="D242" s="306">
        <f t="shared" ca="1" si="95"/>
        <v>-3.5811175468597867</v>
      </c>
      <c r="E242" s="307">
        <f t="shared" ca="1" si="96"/>
        <v>-25.067448431614615</v>
      </c>
      <c r="F242" s="304">
        <f t="shared" ca="1" si="97"/>
        <v>25.321954382631787</v>
      </c>
      <c r="G242" s="306">
        <f t="shared" ca="1" si="98"/>
        <v>29.551408100095724</v>
      </c>
      <c r="H242" s="307">
        <f t="shared" ca="1" si="99"/>
        <v>124.92357567196478</v>
      </c>
      <c r="I242" s="304">
        <f t="shared" ca="1" si="100"/>
        <v>128.37127980731327</v>
      </c>
      <c r="J242" s="306">
        <f t="shared" ca="1" si="101"/>
        <v>244.92524731974211</v>
      </c>
      <c r="K242" s="307">
        <f t="shared" ca="1" si="102"/>
        <v>1222.3655948270521</v>
      </c>
      <c r="L242" s="304">
        <f t="shared" ca="1" si="87"/>
        <v>1246.6619526525744</v>
      </c>
      <c r="M242" s="306">
        <f t="shared" ca="1" si="103"/>
        <v>1.3385104117888271</v>
      </c>
      <c r="N242" s="304">
        <f t="shared" ca="1" si="104"/>
        <v>76.690997429817671</v>
      </c>
      <c r="P242" s="310">
        <f t="shared" ca="1" si="105"/>
        <v>23</v>
      </c>
      <c r="Q242" s="304">
        <f t="shared" ca="1" si="106"/>
        <v>0</v>
      </c>
      <c r="R242" s="306">
        <f t="shared" ca="1" si="107"/>
        <v>0</v>
      </c>
      <c r="S242" s="307">
        <f t="shared" ca="1" si="108"/>
        <v>3.650000000000003</v>
      </c>
      <c r="T242" s="304">
        <f t="shared" ca="1" si="88"/>
        <v>35.806500000000028</v>
      </c>
      <c r="U242" s="311">
        <f t="shared" ca="1" si="89"/>
        <v>0</v>
      </c>
      <c r="V242" s="306">
        <f t="shared" ca="1" si="90"/>
        <v>1.0838849252480949</v>
      </c>
      <c r="W242" s="304">
        <f t="shared" ca="1" si="91"/>
        <v>54.95031486403672</v>
      </c>
      <c r="Y242" s="314" t="str">
        <f t="shared" ca="1" si="109"/>
        <v/>
      </c>
      <c r="Z242" s="315" t="str">
        <f t="shared" ca="1" si="110"/>
        <v/>
      </c>
      <c r="AA242" s="316" t="str">
        <f t="shared" ca="1" si="111"/>
        <v/>
      </c>
      <c r="AC242" s="310" t="e">
        <f t="shared" ca="1" si="112"/>
        <v>#N/A</v>
      </c>
      <c r="AD242" s="323" t="e">
        <f t="shared" ca="1" si="113"/>
        <v>#N/A</v>
      </c>
      <c r="AE242" s="324">
        <f t="shared" ca="1" si="92"/>
        <v>1222.3655948270521</v>
      </c>
      <c r="AG242" s="306">
        <f t="shared" ca="1" si="114"/>
        <v>-25.222540290386689</v>
      </c>
      <c r="AH242" s="304">
        <f t="shared" ca="1" si="115"/>
        <v>-15.672081403815078</v>
      </c>
    </row>
    <row r="243" spans="1:34" x14ac:dyDescent="0.2">
      <c r="A243" s="347">
        <f t="shared" ca="1" si="93"/>
        <v>0.1</v>
      </c>
      <c r="B243" s="304">
        <f t="shared" ca="1" si="94"/>
        <v>5.8999999999999959</v>
      </c>
      <c r="D243" s="306">
        <f t="shared" ca="1" si="95"/>
        <v>-3.4656733705061642</v>
      </c>
      <c r="E243" s="307">
        <f t="shared" ca="1" si="96"/>
        <v>-24.460547550501914</v>
      </c>
      <c r="F243" s="304">
        <f t="shared" ca="1" si="97"/>
        <v>24.704843217098155</v>
      </c>
      <c r="G243" s="306">
        <f t="shared" ca="1" si="98"/>
        <v>29.204840763045109</v>
      </c>
      <c r="H243" s="307">
        <f t="shared" ca="1" si="99"/>
        <v>122.47752091691459</v>
      </c>
      <c r="I243" s="304">
        <f t="shared" ca="1" si="100"/>
        <v>125.91134124433776</v>
      </c>
      <c r="J243" s="306">
        <f t="shared" ca="1" si="101"/>
        <v>247.86305976289916</v>
      </c>
      <c r="K243" s="307">
        <f t="shared" ca="1" si="102"/>
        <v>1234.735649656496</v>
      </c>
      <c r="L243" s="304">
        <f t="shared" ca="1" si="87"/>
        <v>1259.3681832282709</v>
      </c>
      <c r="M243" s="306">
        <f t="shared" ca="1" si="103"/>
        <v>1.3367168567906864</v>
      </c>
      <c r="N243" s="304">
        <f t="shared" ca="1" si="104"/>
        <v>76.588234298099607</v>
      </c>
      <c r="P243" s="310">
        <f t="shared" ca="1" si="105"/>
        <v>23</v>
      </c>
      <c r="Q243" s="304">
        <f t="shared" ca="1" si="106"/>
        <v>0</v>
      </c>
      <c r="R243" s="306">
        <f t="shared" ca="1" si="107"/>
        <v>0</v>
      </c>
      <c r="S243" s="307">
        <f t="shared" ca="1" si="108"/>
        <v>3.650000000000003</v>
      </c>
      <c r="T243" s="304">
        <f t="shared" ca="1" si="88"/>
        <v>35.806500000000028</v>
      </c>
      <c r="U243" s="311">
        <f t="shared" ca="1" si="89"/>
        <v>0</v>
      </c>
      <c r="V243" s="306">
        <f t="shared" ca="1" si="90"/>
        <v>1.0825399104764768</v>
      </c>
      <c r="W243" s="304">
        <f t="shared" ca="1" si="91"/>
        <v>52.798901167492538</v>
      </c>
      <c r="Y243" s="314" t="str">
        <f t="shared" ca="1" si="109"/>
        <v/>
      </c>
      <c r="Z243" s="315" t="str">
        <f t="shared" ca="1" si="110"/>
        <v/>
      </c>
      <c r="AA243" s="316" t="str">
        <f t="shared" ca="1" si="111"/>
        <v/>
      </c>
      <c r="AC243" s="310" t="e">
        <f t="shared" ca="1" si="112"/>
        <v>#N/A</v>
      </c>
      <c r="AD243" s="323" t="e">
        <f t="shared" ca="1" si="113"/>
        <v>#N/A</v>
      </c>
      <c r="AE243" s="324">
        <f t="shared" ca="1" si="92"/>
        <v>1234.735649656496</v>
      </c>
      <c r="AG243" s="306">
        <f t="shared" ca="1" si="114"/>
        <v>-24.601410812111915</v>
      </c>
      <c r="AH243" s="304">
        <f t="shared" ca="1" si="115"/>
        <v>-15.054880784667581</v>
      </c>
    </row>
    <row r="244" spans="1:34" x14ac:dyDescent="0.2">
      <c r="A244" s="347">
        <f t="shared" ca="1" si="93"/>
        <v>0.1</v>
      </c>
      <c r="B244" s="304">
        <f t="shared" ca="1" si="94"/>
        <v>5.9999999999999956</v>
      </c>
      <c r="D244" s="306">
        <f t="shared" ca="1" si="95"/>
        <v>-3.3552278054716056</v>
      </c>
      <c r="E244" s="307">
        <f t="shared" ca="1" si="96"/>
        <v>-23.880954437308645</v>
      </c>
      <c r="F244" s="304">
        <f t="shared" ca="1" si="97"/>
        <v>24.115504109668148</v>
      </c>
      <c r="G244" s="306">
        <f t="shared" ca="1" si="98"/>
        <v>28.869317982497947</v>
      </c>
      <c r="H244" s="307">
        <f t="shared" ca="1" si="99"/>
        <v>120.08942547318372</v>
      </c>
      <c r="I244" s="304">
        <f t="shared" ca="1" si="100"/>
        <v>123.51075917204108</v>
      </c>
      <c r="J244" s="306">
        <f t="shared" ca="1" si="101"/>
        <v>250.7667677001763</v>
      </c>
      <c r="K244" s="307">
        <f t="shared" ca="1" si="102"/>
        <v>1246.8639969760009</v>
      </c>
      <c r="L244" s="304">
        <f t="shared" ca="1" si="87"/>
        <v>1271.8308844880921</v>
      </c>
      <c r="M244" s="306">
        <f t="shared" ca="1" si="103"/>
        <v>1.334874581809208</v>
      </c>
      <c r="N244" s="304">
        <f t="shared" ca="1" si="104"/>
        <v>76.482679716958359</v>
      </c>
      <c r="P244" s="310">
        <f t="shared" ca="1" si="105"/>
        <v>23</v>
      </c>
      <c r="Q244" s="304">
        <f t="shared" ca="1" si="106"/>
        <v>0</v>
      </c>
      <c r="R244" s="306">
        <f t="shared" ca="1" si="107"/>
        <v>0</v>
      </c>
      <c r="S244" s="307">
        <f t="shared" ca="1" si="108"/>
        <v>3.650000000000003</v>
      </c>
      <c r="T244" s="304">
        <f t="shared" ca="1" si="88"/>
        <v>35.806500000000028</v>
      </c>
      <c r="U244" s="311">
        <f t="shared" ca="1" si="89"/>
        <v>0</v>
      </c>
      <c r="V244" s="306">
        <f t="shared" ca="1" si="90"/>
        <v>1.0812226974754495</v>
      </c>
      <c r="W244" s="304">
        <f t="shared" ca="1" si="91"/>
        <v>50.742984085299852</v>
      </c>
      <c r="Y244" s="314" t="str">
        <f t="shared" ca="1" si="109"/>
        <v/>
      </c>
      <c r="Z244" s="315" t="str">
        <f t="shared" ca="1" si="110"/>
        <v/>
      </c>
      <c r="AA244" s="316" t="str">
        <f t="shared" ca="1" si="111"/>
        <v/>
      </c>
      <c r="AC244" s="310">
        <f t="shared" ca="1" si="112"/>
        <v>5.9999999999999956</v>
      </c>
      <c r="AD244" s="323">
        <f t="shared" ca="1" si="113"/>
        <v>250.7667677001763</v>
      </c>
      <c r="AE244" s="324">
        <f t="shared" ca="1" si="92"/>
        <v>1246.8639969760009</v>
      </c>
      <c r="AG244" s="306">
        <f t="shared" ca="1" si="114"/>
        <v>-24.00791668581985</v>
      </c>
      <c r="AH244" s="304">
        <f t="shared" ca="1" si="115"/>
        <v>-14.465452374655477</v>
      </c>
    </row>
    <row r="245" spans="1:34" x14ac:dyDescent="0.2">
      <c r="A245" s="347">
        <f t="shared" ca="1" si="93"/>
        <v>0.1</v>
      </c>
      <c r="B245" s="304">
        <f t="shared" ca="1" si="94"/>
        <v>6.0999999999999952</v>
      </c>
      <c r="D245" s="306">
        <f t="shared" ca="1" si="95"/>
        <v>-3.249487510148064</v>
      </c>
      <c r="E245" s="307">
        <f t="shared" ca="1" si="96"/>
        <v>-23.327087186214236</v>
      </c>
      <c r="F245" s="304">
        <f t="shared" ca="1" si="97"/>
        <v>23.552328243123835</v>
      </c>
      <c r="G245" s="306">
        <f t="shared" ca="1" si="98"/>
        <v>28.544369231483142</v>
      </c>
      <c r="H245" s="307">
        <f t="shared" ca="1" si="99"/>
        <v>117.75671675456231</v>
      </c>
      <c r="I245" s="304">
        <f t="shared" ca="1" si="100"/>
        <v>121.16693177446335</v>
      </c>
      <c r="J245" s="306">
        <f t="shared" ca="1" si="101"/>
        <v>253.63745206087535</v>
      </c>
      <c r="K245" s="307">
        <f t="shared" ca="1" si="102"/>
        <v>1258.7563040873881</v>
      </c>
      <c r="L245" s="304">
        <f t="shared" ca="1" si="87"/>
        <v>1284.0558360786629</v>
      </c>
      <c r="M245" s="306">
        <f t="shared" ca="1" si="103"/>
        <v>1.3329821645996867</v>
      </c>
      <c r="N245" s="304">
        <f t="shared" ca="1" si="104"/>
        <v>76.374252197774851</v>
      </c>
      <c r="P245" s="310">
        <f t="shared" ca="1" si="105"/>
        <v>23</v>
      </c>
      <c r="Q245" s="304">
        <f t="shared" ca="1" si="106"/>
        <v>0</v>
      </c>
      <c r="R245" s="306">
        <f t="shared" ca="1" si="107"/>
        <v>0</v>
      </c>
      <c r="S245" s="307">
        <f t="shared" ca="1" si="108"/>
        <v>3.650000000000003</v>
      </c>
      <c r="T245" s="304">
        <f t="shared" ca="1" si="88"/>
        <v>35.806500000000028</v>
      </c>
      <c r="U245" s="311">
        <f t="shared" ca="1" si="89"/>
        <v>0</v>
      </c>
      <c r="V245" s="306">
        <f t="shared" ca="1" si="90"/>
        <v>1.0799325792675301</v>
      </c>
      <c r="W245" s="304">
        <f t="shared" ca="1" si="91"/>
        <v>48.777117472818787</v>
      </c>
      <c r="Y245" s="314" t="str">
        <f t="shared" ca="1" si="109"/>
        <v/>
      </c>
      <c r="Z245" s="315" t="str">
        <f t="shared" ca="1" si="110"/>
        <v/>
      </c>
      <c r="AA245" s="316" t="str">
        <f t="shared" ca="1" si="111"/>
        <v/>
      </c>
      <c r="AC245" s="310" t="e">
        <f t="shared" ca="1" si="112"/>
        <v>#N/A</v>
      </c>
      <c r="AD245" s="323" t="e">
        <f t="shared" ca="1" si="113"/>
        <v>#N/A</v>
      </c>
      <c r="AE245" s="324">
        <f t="shared" ca="1" si="92"/>
        <v>1258.7563040873881</v>
      </c>
      <c r="AG245" s="306">
        <f t="shared" ca="1" si="114"/>
        <v>-23.44044361619731</v>
      </c>
      <c r="AH245" s="304">
        <f t="shared" ca="1" si="115"/>
        <v>-13.902187420630085</v>
      </c>
    </row>
    <row r="246" spans="1:34" x14ac:dyDescent="0.2">
      <c r="A246" s="347">
        <f t="shared" ca="1" si="93"/>
        <v>0.1</v>
      </c>
      <c r="B246" s="304">
        <f t="shared" ca="1" si="94"/>
        <v>6.1999999999999948</v>
      </c>
      <c r="D246" s="306">
        <f t="shared" ca="1" si="95"/>
        <v>-3.1481803731802853</v>
      </c>
      <c r="E246" s="307">
        <f t="shared" ca="1" si="96"/>
        <v>-22.797478598335125</v>
      </c>
      <c r="F246" s="304">
        <f t="shared" ca="1" si="97"/>
        <v>23.013823456862305</v>
      </c>
      <c r="G246" s="306">
        <f t="shared" ca="1" si="98"/>
        <v>28.229551194165111</v>
      </c>
      <c r="H246" s="307">
        <f t="shared" ca="1" si="99"/>
        <v>115.4769688947288</v>
      </c>
      <c r="I246" s="304">
        <f t="shared" ca="1" si="100"/>
        <v>118.87740704498123</v>
      </c>
      <c r="J246" s="306">
        <f t="shared" ca="1" si="101"/>
        <v>256.47614808215775</v>
      </c>
      <c r="K246" s="307">
        <f t="shared" ca="1" si="102"/>
        <v>1270.4179883698528</v>
      </c>
      <c r="L246" s="304">
        <f t="shared" ca="1" si="87"/>
        <v>1296.0485637925626</v>
      </c>
      <c r="M246" s="306">
        <f t="shared" ca="1" si="103"/>
        <v>1.3310381196737464</v>
      </c>
      <c r="N246" s="304">
        <f t="shared" ca="1" si="104"/>
        <v>76.262866628334663</v>
      </c>
      <c r="P246" s="310">
        <f t="shared" ca="1" si="105"/>
        <v>23</v>
      </c>
      <c r="Q246" s="304">
        <f t="shared" ca="1" si="106"/>
        <v>0</v>
      </c>
      <c r="R246" s="306">
        <f t="shared" ca="1" si="107"/>
        <v>0</v>
      </c>
      <c r="S246" s="307">
        <f t="shared" ca="1" si="108"/>
        <v>3.650000000000003</v>
      </c>
      <c r="T246" s="304">
        <f t="shared" ca="1" si="88"/>
        <v>35.806500000000028</v>
      </c>
      <c r="U246" s="311">
        <f t="shared" ca="1" si="89"/>
        <v>0</v>
      </c>
      <c r="V246" s="306">
        <f t="shared" ca="1" si="90"/>
        <v>1.0786688807334208</v>
      </c>
      <c r="W246" s="304">
        <f t="shared" ca="1" si="91"/>
        <v>46.896244379698288</v>
      </c>
      <c r="Y246" s="314" t="str">
        <f t="shared" ca="1" si="109"/>
        <v/>
      </c>
      <c r="Z246" s="315" t="str">
        <f t="shared" ca="1" si="110"/>
        <v/>
      </c>
      <c r="AA246" s="316" t="str">
        <f t="shared" ca="1" si="111"/>
        <v/>
      </c>
      <c r="AC246" s="310" t="e">
        <f t="shared" ca="1" si="112"/>
        <v>#N/A</v>
      </c>
      <c r="AD246" s="323" t="e">
        <f t="shared" ca="1" si="113"/>
        <v>#N/A</v>
      </c>
      <c r="AE246" s="324">
        <f t="shared" ca="1" si="92"/>
        <v>1270.4179883698528</v>
      </c>
      <c r="AG246" s="306">
        <f t="shared" ca="1" si="114"/>
        <v>-22.897493667380601</v>
      </c>
      <c r="AH246" s="304">
        <f t="shared" ca="1" si="115"/>
        <v>-13.36359382816952</v>
      </c>
    </row>
    <row r="247" spans="1:34" x14ac:dyDescent="0.2">
      <c r="A247" s="347">
        <f t="shared" ca="1" si="93"/>
        <v>0.1</v>
      </c>
      <c r="B247" s="304">
        <f t="shared" ca="1" si="94"/>
        <v>6.2999999999999945</v>
      </c>
      <c r="D247" s="306">
        <f t="shared" ca="1" si="95"/>
        <v>-3.0510536873258038</v>
      </c>
      <c r="E247" s="307">
        <f t="shared" ca="1" si="96"/>
        <v>-22.290766319100861</v>
      </c>
      <c r="F247" s="304">
        <f t="shared" ca="1" si="97"/>
        <v>22.498604216610989</v>
      </c>
      <c r="G247" s="306">
        <f t="shared" ca="1" si="98"/>
        <v>27.924445825432532</v>
      </c>
      <c r="H247" s="307">
        <f t="shared" ca="1" si="99"/>
        <v>113.24789226281871</v>
      </c>
      <c r="I247" s="304">
        <f t="shared" ca="1" si="100"/>
        <v>116.63987215625929</v>
      </c>
      <c r="J247" s="306">
        <f t="shared" ca="1" si="101"/>
        <v>259.28384793313762</v>
      </c>
      <c r="K247" s="307">
        <f t="shared" ca="1" si="102"/>
        <v>1281.8542314277302</v>
      </c>
      <c r="L247" s="304">
        <f t="shared" ca="1" si="87"/>
        <v>1307.8143539616742</v>
      </c>
      <c r="M247" s="306">
        <f t="shared" ca="1" si="103"/>
        <v>1.3290408950535395</v>
      </c>
      <c r="N247" s="304">
        <f t="shared" ca="1" si="104"/>
        <v>76.148434086857179</v>
      </c>
      <c r="P247" s="310">
        <f t="shared" ca="1" si="105"/>
        <v>23</v>
      </c>
      <c r="Q247" s="304">
        <f t="shared" ca="1" si="106"/>
        <v>0</v>
      </c>
      <c r="R247" s="306">
        <f t="shared" ca="1" si="107"/>
        <v>0</v>
      </c>
      <c r="S247" s="307">
        <f t="shared" ca="1" si="108"/>
        <v>3.650000000000003</v>
      </c>
      <c r="T247" s="304">
        <f t="shared" ca="1" si="88"/>
        <v>35.806500000000028</v>
      </c>
      <c r="U247" s="311">
        <f t="shared" ca="1" si="89"/>
        <v>0</v>
      </c>
      <c r="V247" s="306">
        <f t="shared" ca="1" si="90"/>
        <v>1.0774309567744256</v>
      </c>
      <c r="W247" s="304">
        <f t="shared" ca="1" si="91"/>
        <v>45.095664075279714</v>
      </c>
      <c r="Y247" s="314" t="str">
        <f t="shared" ca="1" si="109"/>
        <v/>
      </c>
      <c r="Z247" s="315" t="str">
        <f t="shared" ca="1" si="110"/>
        <v/>
      </c>
      <c r="AA247" s="316" t="str">
        <f t="shared" ca="1" si="111"/>
        <v/>
      </c>
      <c r="AC247" s="310" t="e">
        <f t="shared" ca="1" si="112"/>
        <v>#N/A</v>
      </c>
      <c r="AD247" s="323" t="e">
        <f t="shared" ca="1" si="113"/>
        <v>#N/A</v>
      </c>
      <c r="AE247" s="324">
        <f t="shared" ca="1" si="92"/>
        <v>1281.8542314277302</v>
      </c>
      <c r="AG247" s="306">
        <f t="shared" ca="1" si="114"/>
        <v>-22.377675213982531</v>
      </c>
      <c r="AH247" s="304">
        <f t="shared" ca="1" si="115"/>
        <v>-12.848286131424178</v>
      </c>
    </row>
    <row r="248" spans="1:34" x14ac:dyDescent="0.2">
      <c r="A248" s="347">
        <f t="shared" ca="1" si="93"/>
        <v>0.1</v>
      </c>
      <c r="B248" s="304">
        <f t="shared" ca="1" si="94"/>
        <v>6.3999999999999941</v>
      </c>
      <c r="D248" s="306">
        <f t="shared" ca="1" si="95"/>
        <v>-2.9578725047049663</v>
      </c>
      <c r="E248" s="307">
        <f t="shared" ca="1" si="96"/>
        <v>-21.805683954984744</v>
      </c>
      <c r="F248" s="304">
        <f t="shared" ca="1" si="97"/>
        <v>22.005382580149991</v>
      </c>
      <c r="G248" s="306">
        <f t="shared" ca="1" si="98"/>
        <v>27.628658574962035</v>
      </c>
      <c r="H248" s="307">
        <f t="shared" ca="1" si="99"/>
        <v>111.06732386732024</v>
      </c>
      <c r="I248" s="304">
        <f t="shared" ca="1" si="100"/>
        <v>114.45214373571177</v>
      </c>
      <c r="J248" s="306">
        <f t="shared" ca="1" si="101"/>
        <v>262.06150315315733</v>
      </c>
      <c r="K248" s="307">
        <f t="shared" ca="1" si="102"/>
        <v>1293.0699922342371</v>
      </c>
      <c r="L248" s="304">
        <f t="shared" ca="1" si="87"/>
        <v>1319.358266829576</v>
      </c>
      <c r="M248" s="306">
        <f t="shared" ca="1" si="103"/>
        <v>1.3269888688195348</v>
      </c>
      <c r="N248" s="304">
        <f t="shared" ca="1" si="104"/>
        <v>76.030861644198595</v>
      </c>
      <c r="P248" s="310">
        <f t="shared" ca="1" si="105"/>
        <v>23</v>
      </c>
      <c r="Q248" s="304">
        <f t="shared" ca="1" si="106"/>
        <v>0</v>
      </c>
      <c r="R248" s="306">
        <f t="shared" ca="1" si="107"/>
        <v>0</v>
      </c>
      <c r="S248" s="307">
        <f t="shared" ca="1" si="108"/>
        <v>3.650000000000003</v>
      </c>
      <c r="T248" s="304">
        <f t="shared" ca="1" si="88"/>
        <v>35.806500000000028</v>
      </c>
      <c r="U248" s="311">
        <f t="shared" ca="1" si="89"/>
        <v>0</v>
      </c>
      <c r="V248" s="306">
        <f t="shared" ca="1" si="90"/>
        <v>1.0762181906071187</v>
      </c>
      <c r="W248" s="304">
        <f t="shared" ca="1" si="91"/>
        <v>43.371002301598438</v>
      </c>
      <c r="Y248" s="314" t="str">
        <f t="shared" ca="1" si="109"/>
        <v/>
      </c>
      <c r="Z248" s="315" t="str">
        <f t="shared" ca="1" si="110"/>
        <v/>
      </c>
      <c r="AA248" s="316" t="str">
        <f t="shared" ca="1" si="111"/>
        <v/>
      </c>
      <c r="AC248" s="310" t="e">
        <f t="shared" ca="1" si="112"/>
        <v>#N/A</v>
      </c>
      <c r="AD248" s="323" t="e">
        <f t="shared" ca="1" si="113"/>
        <v>#N/A</v>
      </c>
      <c r="AE248" s="324">
        <f t="shared" ca="1" si="92"/>
        <v>1293.0699922342371</v>
      </c>
      <c r="AG248" s="306">
        <f t="shared" ca="1" si="114"/>
        <v>-21.879693886739279</v>
      </c>
      <c r="AH248" s="304">
        <f t="shared" ca="1" si="115"/>
        <v>-12.354976458980733</v>
      </c>
    </row>
    <row r="249" spans="1:34" x14ac:dyDescent="0.2">
      <c r="A249" s="347">
        <f t="shared" ca="1" si="93"/>
        <v>0.1</v>
      </c>
      <c r="B249" s="304">
        <f t="shared" ca="1" si="94"/>
        <v>6.4999999999999938</v>
      </c>
      <c r="D249" s="306">
        <f t="shared" ca="1" si="95"/>
        <v>-2.8684181530935473</v>
      </c>
      <c r="E249" s="307">
        <f t="shared" ca="1" si="96"/>
        <v>-21.341053059711548</v>
      </c>
      <c r="F249" s="304">
        <f t="shared" ca="1" si="97"/>
        <v>21.532960047295408</v>
      </c>
      <c r="G249" s="306">
        <f t="shared" ca="1" si="98"/>
        <v>27.34181675965268</v>
      </c>
      <c r="H249" s="307">
        <f t="shared" ca="1" si="99"/>
        <v>108.93321856134908</v>
      </c>
      <c r="I249" s="304">
        <f t="shared" ca="1" si="100"/>
        <v>112.31215895820485</v>
      </c>
      <c r="J249" s="306">
        <f t="shared" ca="1" si="101"/>
        <v>264.81002691988806</v>
      </c>
      <c r="K249" s="307">
        <f t="shared" ca="1" si="102"/>
        <v>1304.0700193556706</v>
      </c>
      <c r="L249" s="304">
        <f t="shared" ca="1" si="87"/>
        <v>1330.6851489889</v>
      </c>
      <c r="M249" s="306">
        <f t="shared" ca="1" si="103"/>
        <v>1.3248803454371305</v>
      </c>
      <c r="N249" s="304">
        <f t="shared" ca="1" si="104"/>
        <v>75.910052153382168</v>
      </c>
      <c r="P249" s="310">
        <f t="shared" ca="1" si="105"/>
        <v>23</v>
      </c>
      <c r="Q249" s="304">
        <f t="shared" ca="1" si="106"/>
        <v>0</v>
      </c>
      <c r="R249" s="306">
        <f t="shared" ca="1" si="107"/>
        <v>0</v>
      </c>
      <c r="S249" s="307">
        <f t="shared" ca="1" si="108"/>
        <v>3.650000000000003</v>
      </c>
      <c r="T249" s="304">
        <f t="shared" ca="1" si="88"/>
        <v>35.806500000000028</v>
      </c>
      <c r="U249" s="311">
        <f t="shared" ca="1" si="89"/>
        <v>0</v>
      </c>
      <c r="V249" s="306">
        <f t="shared" ca="1" si="90"/>
        <v>1.0750299921790241</v>
      </c>
      <c r="W249" s="304">
        <f t="shared" ca="1" si="91"/>
        <v>41.718184396999632</v>
      </c>
      <c r="Y249" s="314" t="str">
        <f t="shared" ca="1" si="109"/>
        <v/>
      </c>
      <c r="Z249" s="315" t="str">
        <f t="shared" ca="1" si="110"/>
        <v/>
      </c>
      <c r="AA249" s="316" t="str">
        <f t="shared" ca="1" si="111"/>
        <v/>
      </c>
      <c r="AC249" s="310" t="e">
        <f t="shared" ca="1" si="112"/>
        <v>#N/A</v>
      </c>
      <c r="AD249" s="323" t="e">
        <f t="shared" ca="1" si="113"/>
        <v>#N/A</v>
      </c>
      <c r="AE249" s="324">
        <f t="shared" ca="1" si="92"/>
        <v>1304.0700193556706</v>
      </c>
      <c r="AG249" s="306">
        <f t="shared" ca="1" si="114"/>
        <v>-21.402344400914679</v>
      </c>
      <c r="AH249" s="304">
        <f t="shared" ca="1" si="115"/>
        <v>-11.882466383999562</v>
      </c>
    </row>
    <row r="250" spans="1:34" x14ac:dyDescent="0.2">
      <c r="A250" s="347">
        <f t="shared" ca="1" si="93"/>
        <v>0.1</v>
      </c>
      <c r="B250" s="304">
        <f t="shared" ca="1" si="94"/>
        <v>6.5999999999999934</v>
      </c>
      <c r="D250" s="306">
        <f t="shared" ca="1" si="95"/>
        <v>-2.7824868954496864</v>
      </c>
      <c r="E250" s="307">
        <f t="shared" ca="1" si="96"/>
        <v>-20.895775893772779</v>
      </c>
      <c r="F250" s="304">
        <f t="shared" ca="1" si="97"/>
        <v>21.080220196338672</v>
      </c>
      <c r="G250" s="306">
        <f t="shared" ca="1" si="98"/>
        <v>27.06356807010771</v>
      </c>
      <c r="H250" s="307">
        <f t="shared" ca="1" si="99"/>
        <v>106.84364097197181</v>
      </c>
      <c r="I250" s="304">
        <f t="shared" ca="1" si="100"/>
        <v>110.21796737752409</v>
      </c>
      <c r="J250" s="306">
        <f t="shared" ca="1" si="101"/>
        <v>267.5302961613761</v>
      </c>
      <c r="K250" s="307">
        <f t="shared" ca="1" si="102"/>
        <v>1314.8588623323367</v>
      </c>
      <c r="L250" s="304">
        <f t="shared" ca="1" si="87"/>
        <v>1341.799644961229</v>
      </c>
      <c r="M250" s="306">
        <f t="shared" ca="1" si="103"/>
        <v>1.3227135518461199</v>
      </c>
      <c r="N250" s="304">
        <f t="shared" ca="1" si="104"/>
        <v>75.785904025541271</v>
      </c>
      <c r="P250" s="310">
        <f t="shared" ca="1" si="105"/>
        <v>23</v>
      </c>
      <c r="Q250" s="304">
        <f t="shared" ca="1" si="106"/>
        <v>0</v>
      </c>
      <c r="R250" s="306">
        <f t="shared" ca="1" si="107"/>
        <v>0</v>
      </c>
      <c r="S250" s="307">
        <f t="shared" ca="1" si="108"/>
        <v>3.650000000000003</v>
      </c>
      <c r="T250" s="304">
        <f t="shared" ca="1" si="88"/>
        <v>35.806500000000028</v>
      </c>
      <c r="U250" s="311">
        <f t="shared" ca="1" si="89"/>
        <v>0</v>
      </c>
      <c r="V250" s="306">
        <f t="shared" ca="1" si="90"/>
        <v>1.0738657966951357</v>
      </c>
      <c r="W250" s="304">
        <f t="shared" ca="1" si="91"/>
        <v>40.133410977298368</v>
      </c>
      <c r="Y250" s="314" t="str">
        <f t="shared" ca="1" si="109"/>
        <v/>
      </c>
      <c r="Z250" s="315" t="str">
        <f t="shared" ca="1" si="110"/>
        <v/>
      </c>
      <c r="AA250" s="316" t="str">
        <f t="shared" ca="1" si="111"/>
        <v/>
      </c>
      <c r="AC250" s="310" t="e">
        <f t="shared" ca="1" si="112"/>
        <v>#N/A</v>
      </c>
      <c r="AD250" s="323" t="e">
        <f t="shared" ca="1" si="113"/>
        <v>#N/A</v>
      </c>
      <c r="AE250" s="324">
        <f t="shared" ca="1" si="92"/>
        <v>1314.8588623323367</v>
      </c>
      <c r="AG250" s="306">
        <f t="shared" ca="1" si="114"/>
        <v>-20.944503169529657</v>
      </c>
      <c r="AH250" s="304">
        <f t="shared" ca="1" si="115"/>
        <v>-11.429639560821808</v>
      </c>
    </row>
    <row r="251" spans="1:34" x14ac:dyDescent="0.2">
      <c r="A251" s="347">
        <f t="shared" ca="1" si="93"/>
        <v>0.1</v>
      </c>
      <c r="B251" s="304">
        <f t="shared" ca="1" si="94"/>
        <v>6.6999999999999931</v>
      </c>
      <c r="D251" s="306">
        <f t="shared" ca="1" si="95"/>
        <v>-2.6998887170580512</v>
      </c>
      <c r="E251" s="307">
        <f t="shared" ca="1" si="96"/>
        <v>-20.468828872909953</v>
      </c>
      <c r="F251" s="304">
        <f t="shared" ca="1" si="97"/>
        <v>20.646122021168271</v>
      </c>
      <c r="G251" s="306">
        <f t="shared" ca="1" si="98"/>
        <v>26.793579198401904</v>
      </c>
      <c r="H251" s="307">
        <f t="shared" ca="1" si="99"/>
        <v>104.79675808468082</v>
      </c>
      <c r="I251" s="304">
        <f t="shared" ca="1" si="100"/>
        <v>108.1677234267235</v>
      </c>
      <c r="J251" s="306">
        <f t="shared" ca="1" si="101"/>
        <v>270.2231535248016</v>
      </c>
      <c r="K251" s="307">
        <f t="shared" ca="1" si="102"/>
        <v>1325.4408822851692</v>
      </c>
      <c r="L251" s="304">
        <f t="shared" ca="1" si="87"/>
        <v>1352.7062079896641</v>
      </c>
      <c r="M251" s="306">
        <f t="shared" ca="1" si="103"/>
        <v>1.3204866332957148</v>
      </c>
      <c r="N251" s="304">
        <f t="shared" ca="1" si="104"/>
        <v>75.65831099128367</v>
      </c>
      <c r="P251" s="310">
        <f t="shared" ca="1" si="105"/>
        <v>23</v>
      </c>
      <c r="Q251" s="304">
        <f t="shared" ca="1" si="106"/>
        <v>0</v>
      </c>
      <c r="R251" s="306">
        <f t="shared" ca="1" si="107"/>
        <v>0</v>
      </c>
      <c r="S251" s="307">
        <f t="shared" ca="1" si="108"/>
        <v>3.650000000000003</v>
      </c>
      <c r="T251" s="304">
        <f t="shared" ca="1" si="88"/>
        <v>35.806500000000028</v>
      </c>
      <c r="U251" s="311">
        <f t="shared" ca="1" si="89"/>
        <v>0</v>
      </c>
      <c r="V251" s="306">
        <f t="shared" ca="1" si="90"/>
        <v>1.0727250632461161</v>
      </c>
      <c r="W251" s="304">
        <f t="shared" ca="1" si="91"/>
        <v>38.613135899396553</v>
      </c>
      <c r="Y251" s="314" t="str">
        <f t="shared" ca="1" si="109"/>
        <v/>
      </c>
      <c r="Z251" s="315" t="str">
        <f t="shared" ca="1" si="110"/>
        <v/>
      </c>
      <c r="AA251" s="316" t="str">
        <f t="shared" ca="1" si="111"/>
        <v/>
      </c>
      <c r="AC251" s="310" t="e">
        <f t="shared" ca="1" si="112"/>
        <v>#N/A</v>
      </c>
      <c r="AD251" s="323" t="e">
        <f t="shared" ca="1" si="113"/>
        <v>#N/A</v>
      </c>
      <c r="AE251" s="324">
        <f t="shared" ca="1" si="92"/>
        <v>1325.4408822851692</v>
      </c>
      <c r="AG251" s="306">
        <f t="shared" ca="1" si="114"/>
        <v>-20.505121615503583</v>
      </c>
      <c r="AH251" s="304">
        <f t="shared" ca="1" si="115"/>
        <v>-10.995455062273516</v>
      </c>
    </row>
    <row r="252" spans="1:34" x14ac:dyDescent="0.2">
      <c r="A252" s="347">
        <f t="shared" ca="1" si="93"/>
        <v>0.1</v>
      </c>
      <c r="B252" s="304">
        <f t="shared" ca="1" si="94"/>
        <v>6.7999999999999927</v>
      </c>
      <c r="D252" s="306">
        <f t="shared" ca="1" si="95"/>
        <v>-2.6204462265695319</v>
      </c>
      <c r="E252" s="307">
        <f t="shared" ca="1" si="96"/>
        <v>-20.059256631458226</v>
      </c>
      <c r="F252" s="304">
        <f t="shared" ca="1" si="97"/>
        <v>20.229693893705939</v>
      </c>
      <c r="G252" s="306">
        <f t="shared" ca="1" si="98"/>
        <v>26.531534575744949</v>
      </c>
      <c r="H252" s="307">
        <f t="shared" ca="1" si="99"/>
        <v>102.790832421535</v>
      </c>
      <c r="I252" s="304">
        <f t="shared" ca="1" si="100"/>
        <v>106.15967952502514</v>
      </c>
      <c r="J252" s="306">
        <f t="shared" ca="1" si="101"/>
        <v>272.88940921350894</v>
      </c>
      <c r="K252" s="307">
        <f t="shared" ca="1" si="102"/>
        <v>1335.8202618104799</v>
      </c>
      <c r="L252" s="304">
        <f t="shared" ca="1" si="87"/>
        <v>1363.4091101075703</v>
      </c>
      <c r="M252" s="306">
        <f t="shared" ca="1" si="103"/>
        <v>1.3181976489063993</v>
      </c>
      <c r="N252" s="304">
        <f t="shared" ca="1" si="104"/>
        <v>75.527161846404553</v>
      </c>
      <c r="P252" s="310">
        <f t="shared" ca="1" si="105"/>
        <v>23</v>
      </c>
      <c r="Q252" s="304">
        <f t="shared" ca="1" si="106"/>
        <v>0</v>
      </c>
      <c r="R252" s="306">
        <f t="shared" ca="1" si="107"/>
        <v>0</v>
      </c>
      <c r="S252" s="307">
        <f t="shared" ca="1" si="108"/>
        <v>3.650000000000003</v>
      </c>
      <c r="T252" s="304">
        <f t="shared" ca="1" si="88"/>
        <v>35.806500000000028</v>
      </c>
      <c r="U252" s="311">
        <f t="shared" ca="1" si="89"/>
        <v>0</v>
      </c>
      <c r="V252" s="306">
        <f t="shared" ca="1" si="90"/>
        <v>1.0716072735298736</v>
      </c>
      <c r="W252" s="304">
        <f t="shared" ca="1" si="91"/>
        <v>37.154046265189692</v>
      </c>
      <c r="Y252" s="314" t="str">
        <f t="shared" ca="1" si="109"/>
        <v/>
      </c>
      <c r="Z252" s="315" t="str">
        <f t="shared" ca="1" si="110"/>
        <v/>
      </c>
      <c r="AA252" s="316" t="str">
        <f t="shared" ca="1" si="111"/>
        <v/>
      </c>
      <c r="AC252" s="310" t="e">
        <f t="shared" ca="1" si="112"/>
        <v>#N/A</v>
      </c>
      <c r="AD252" s="323" t="e">
        <f t="shared" ca="1" si="113"/>
        <v>#N/A</v>
      </c>
      <c r="AE252" s="324">
        <f t="shared" ca="1" si="92"/>
        <v>1335.8202618104799</v>
      </c>
      <c r="AG252" s="306">
        <f t="shared" ca="1" si="114"/>
        <v>-20.083220107186868</v>
      </c>
      <c r="AH252" s="304">
        <f t="shared" ca="1" si="115"/>
        <v>-10.578941342300418</v>
      </c>
    </row>
    <row r="253" spans="1:34" x14ac:dyDescent="0.2">
      <c r="A253" s="347">
        <f t="shared" ca="1" si="93"/>
        <v>0.1</v>
      </c>
      <c r="B253" s="304">
        <f t="shared" ca="1" si="94"/>
        <v>6.8999999999999924</v>
      </c>
      <c r="D253" s="306">
        <f t="shared" ca="1" si="95"/>
        <v>-2.543993658857441</v>
      </c>
      <c r="E253" s="307">
        <f t="shared" ca="1" si="96"/>
        <v>-19.666166635311196</v>
      </c>
      <c r="F253" s="304">
        <f t="shared" ca="1" si="97"/>
        <v>19.830028085308758</v>
      </c>
      <c r="G253" s="306">
        <f t="shared" ca="1" si="98"/>
        <v>26.277135209859207</v>
      </c>
      <c r="H253" s="307">
        <f t="shared" ca="1" si="99"/>
        <v>100.82421575800389</v>
      </c>
      <c r="I253" s="304">
        <f t="shared" ca="1" si="100"/>
        <v>104.1921797355912</v>
      </c>
      <c r="J253" s="306">
        <f t="shared" ca="1" si="101"/>
        <v>275.52984270278915</v>
      </c>
      <c r="K253" s="307">
        <f t="shared" ca="1" si="102"/>
        <v>1346.0010142194569</v>
      </c>
      <c r="L253" s="304">
        <f t="shared" ca="1" si="87"/>
        <v>1373.9124515410836</v>
      </c>
      <c r="M253" s="306">
        <f t="shared" ca="1" si="103"/>
        <v>1.3158445669383165</v>
      </c>
      <c r="N253" s="304">
        <f t="shared" ca="1" si="104"/>
        <v>75.392340180785084</v>
      </c>
      <c r="P253" s="310">
        <f t="shared" ca="1" si="105"/>
        <v>23</v>
      </c>
      <c r="Q253" s="304">
        <f t="shared" ca="1" si="106"/>
        <v>0</v>
      </c>
      <c r="R253" s="306">
        <f t="shared" ca="1" si="107"/>
        <v>0</v>
      </c>
      <c r="S253" s="307">
        <f t="shared" ca="1" si="108"/>
        <v>3.650000000000003</v>
      </c>
      <c r="T253" s="304">
        <f t="shared" ca="1" si="88"/>
        <v>35.806500000000028</v>
      </c>
      <c r="U253" s="311">
        <f t="shared" ca="1" si="89"/>
        <v>0</v>
      </c>
      <c r="V253" s="306">
        <f t="shared" ca="1" si="90"/>
        <v>1.0705119306590056</v>
      </c>
      <c r="W253" s="304">
        <f t="shared" ca="1" si="91"/>
        <v>35.753044252189426</v>
      </c>
      <c r="Y253" s="314" t="str">
        <f t="shared" ca="1" si="109"/>
        <v/>
      </c>
      <c r="Z253" s="315" t="str">
        <f t="shared" ca="1" si="110"/>
        <v/>
      </c>
      <c r="AA253" s="316" t="str">
        <f t="shared" ca="1" si="111"/>
        <v/>
      </c>
      <c r="AC253" s="310" t="e">
        <f t="shared" ca="1" si="112"/>
        <v>#N/A</v>
      </c>
      <c r="AD253" s="323" t="e">
        <f t="shared" ca="1" si="113"/>
        <v>#N/A</v>
      </c>
      <c r="AE253" s="324">
        <f t="shared" ca="1" si="92"/>
        <v>1346.0010142194569</v>
      </c>
      <c r="AG253" s="306">
        <f t="shared" ca="1" si="114"/>
        <v>-19.677882450768575</v>
      </c>
      <c r="AH253" s="304">
        <f t="shared" ca="1" si="115"/>
        <v>-10.179190757586209</v>
      </c>
    </row>
    <row r="254" spans="1:34" x14ac:dyDescent="0.2">
      <c r="A254" s="347">
        <f t="shared" ca="1" si="93"/>
        <v>0.1</v>
      </c>
      <c r="B254" s="304">
        <f t="shared" ca="1" si="94"/>
        <v>6.999999999999992</v>
      </c>
      <c r="D254" s="306">
        <f t="shared" ca="1" si="95"/>
        <v>-2.4703759690381637</v>
      </c>
      <c r="E254" s="307">
        <f t="shared" ca="1" si="96"/>
        <v>-19.288724286970179</v>
      </c>
      <c r="F254" s="304">
        <f t="shared" ca="1" si="97"/>
        <v>19.446275788622213</v>
      </c>
      <c r="G254" s="306">
        <f t="shared" ca="1" si="98"/>
        <v>26.030097612955391</v>
      </c>
      <c r="H254" s="307">
        <f t="shared" ca="1" si="99"/>
        <v>98.895343329306868</v>
      </c>
      <c r="I254" s="304">
        <f t="shared" ca="1" si="100"/>
        <v>102.26365392436095</v>
      </c>
      <c r="J254" s="306">
        <f t="shared" ca="1" si="101"/>
        <v>278.14520434392989</v>
      </c>
      <c r="K254" s="307">
        <f t="shared" ca="1" si="102"/>
        <v>1355.9869921738225</v>
      </c>
      <c r="L254" s="304">
        <f t="shared" ca="1" si="87"/>
        <v>1384.2201694976623</v>
      </c>
      <c r="M254" s="306">
        <f t="shared" ca="1" si="103"/>
        <v>1.3134252597441793</v>
      </c>
      <c r="N254" s="304">
        <f t="shared" ca="1" si="104"/>
        <v>75.253724089215382</v>
      </c>
      <c r="P254" s="310">
        <f t="shared" ca="1" si="105"/>
        <v>23</v>
      </c>
      <c r="Q254" s="304">
        <f t="shared" ca="1" si="106"/>
        <v>0</v>
      </c>
      <c r="R254" s="306">
        <f t="shared" ca="1" si="107"/>
        <v>0</v>
      </c>
      <c r="S254" s="307">
        <f t="shared" ca="1" si="108"/>
        <v>3.650000000000003</v>
      </c>
      <c r="T254" s="304">
        <f t="shared" ca="1" si="88"/>
        <v>35.806500000000028</v>
      </c>
      <c r="U254" s="311">
        <f t="shared" ca="1" si="89"/>
        <v>0</v>
      </c>
      <c r="V254" s="306">
        <f t="shared" ca="1" si="90"/>
        <v>1.0694385580472909</v>
      </c>
      <c r="W254" s="304">
        <f t="shared" ca="1" si="91"/>
        <v>34.407230582171344</v>
      </c>
      <c r="Y254" s="314" t="str">
        <f t="shared" ca="1" si="109"/>
        <v/>
      </c>
      <c r="Z254" s="315" t="str">
        <f t="shared" ca="1" si="110"/>
        <v/>
      </c>
      <c r="AA254" s="316" t="str">
        <f t="shared" ca="1" si="111"/>
        <v/>
      </c>
      <c r="AC254" s="310">
        <f t="shared" ca="1" si="112"/>
        <v>6.999999999999992</v>
      </c>
      <c r="AD254" s="323">
        <f t="shared" ca="1" si="113"/>
        <v>278.14520434392989</v>
      </c>
      <c r="AE254" s="324">
        <f t="shared" ca="1" si="92"/>
        <v>1355.9869921738225</v>
      </c>
      <c r="AG254" s="306">
        <f t="shared" ca="1" si="114"/>
        <v>-19.288250880859941</v>
      </c>
      <c r="AH254" s="304">
        <f t="shared" ca="1" si="115"/>
        <v>-9.7953545896409313</v>
      </c>
    </row>
    <row r="255" spans="1:34" x14ac:dyDescent="0.2">
      <c r="A255" s="347">
        <f t="shared" ca="1" si="93"/>
        <v>0.1</v>
      </c>
      <c r="B255" s="304">
        <f t="shared" ca="1" si="94"/>
        <v>7.0999999999999917</v>
      </c>
      <c r="D255" s="306">
        <f t="shared" ca="1" si="95"/>
        <v>-2.3994480082459648</v>
      </c>
      <c r="E255" s="307">
        <f t="shared" ca="1" si="96"/>
        <v>-18.926148471844492</v>
      </c>
      <c r="F255" s="304">
        <f t="shared" ca="1" si="97"/>
        <v>19.077642588186233</v>
      </c>
      <c r="G255" s="306">
        <f t="shared" ca="1" si="98"/>
        <v>25.790152812130795</v>
      </c>
      <c r="H255" s="307">
        <f t="shared" ca="1" si="99"/>
        <v>97.002728482122421</v>
      </c>
      <c r="I255" s="304">
        <f t="shared" ca="1" si="100"/>
        <v>100.37261237533585</v>
      </c>
      <c r="J255" s="306">
        <f t="shared" ca="1" si="101"/>
        <v>280.73621686518419</v>
      </c>
      <c r="K255" s="307">
        <f t="shared" ca="1" si="102"/>
        <v>1365.781895764394</v>
      </c>
      <c r="L255" s="304">
        <f t="shared" ca="1" si="87"/>
        <v>1394.3360463882291</v>
      </c>
      <c r="M255" s="306">
        <f t="shared" ca="1" si="103"/>
        <v>1.3109374983828408</v>
      </c>
      <c r="N255" s="304">
        <f t="shared" ca="1" si="104"/>
        <v>75.11118586277496</v>
      </c>
      <c r="P255" s="310">
        <f t="shared" ca="1" si="105"/>
        <v>23</v>
      </c>
      <c r="Q255" s="304">
        <f t="shared" ca="1" si="106"/>
        <v>0</v>
      </c>
      <c r="R255" s="306">
        <f t="shared" ca="1" si="107"/>
        <v>0</v>
      </c>
      <c r="S255" s="307">
        <f t="shared" ca="1" si="108"/>
        <v>3.650000000000003</v>
      </c>
      <c r="T255" s="304">
        <f t="shared" ca="1" si="88"/>
        <v>35.806500000000028</v>
      </c>
      <c r="U255" s="311">
        <f t="shared" ca="1" si="89"/>
        <v>0</v>
      </c>
      <c r="V255" s="306">
        <f t="shared" ca="1" si="90"/>
        <v>1.0683866983690349</v>
      </c>
      <c r="W255" s="304">
        <f t="shared" ca="1" si="91"/>
        <v>33.11388946085448</v>
      </c>
      <c r="Y255" s="314" t="str">
        <f t="shared" ca="1" si="109"/>
        <v/>
      </c>
      <c r="Z255" s="315" t="str">
        <f t="shared" ca="1" si="110"/>
        <v/>
      </c>
      <c r="AA255" s="316" t="str">
        <f t="shared" ca="1" si="111"/>
        <v/>
      </c>
      <c r="AC255" s="310" t="e">
        <f t="shared" ca="1" si="112"/>
        <v>#N/A</v>
      </c>
      <c r="AD255" s="323" t="e">
        <f t="shared" ca="1" si="113"/>
        <v>#N/A</v>
      </c>
      <c r="AE255" s="324">
        <f t="shared" ca="1" si="92"/>
        <v>1365.781895764394</v>
      </c>
      <c r="AG255" s="306">
        <f t="shared" ca="1" si="114"/>
        <v>-18.913521497353809</v>
      </c>
      <c r="AH255" s="304">
        <f t="shared" ca="1" si="115"/>
        <v>-9.4266385156633739</v>
      </c>
    </row>
    <row r="256" spans="1:34" x14ac:dyDescent="0.2">
      <c r="A256" s="347">
        <f t="shared" ca="1" si="93"/>
        <v>0.1</v>
      </c>
      <c r="B256" s="304">
        <f t="shared" ca="1" si="94"/>
        <v>7.1999999999999913</v>
      </c>
      <c r="D256" s="306">
        <f t="shared" ca="1" si="95"/>
        <v>-2.3310737728344679</v>
      </c>
      <c r="E256" s="307">
        <f t="shared" ca="1" si="96"/>
        <v>-18.577707500814004</v>
      </c>
      <c r="F256" s="304">
        <f t="shared" ca="1" si="97"/>
        <v>18.723384334040617</v>
      </c>
      <c r="G256" s="306">
        <f t="shared" ca="1" si="98"/>
        <v>25.55704543484735</v>
      </c>
      <c r="H256" s="307">
        <f t="shared" ca="1" si="99"/>
        <v>95.144957732041021</v>
      </c>
      <c r="I256" s="304">
        <f t="shared" ca="1" si="100"/>
        <v>98.517640822294979</v>
      </c>
      <c r="J256" s="306">
        <f t="shared" ca="1" si="101"/>
        <v>283.30357677753312</v>
      </c>
      <c r="K256" s="307">
        <f t="shared" ca="1" si="102"/>
        <v>1375.3892800751021</v>
      </c>
      <c r="L256" s="304">
        <f t="shared" ca="1" si="87"/>
        <v>1404.2637175261814</v>
      </c>
      <c r="M256" s="306">
        <f t="shared" ca="1" si="103"/>
        <v>1.3083789468676084</v>
      </c>
      <c r="N256" s="304">
        <f t="shared" ca="1" si="104"/>
        <v>74.964591659285347</v>
      </c>
      <c r="P256" s="310">
        <f t="shared" ca="1" si="105"/>
        <v>23</v>
      </c>
      <c r="Q256" s="304">
        <f t="shared" ca="1" si="106"/>
        <v>0</v>
      </c>
      <c r="R256" s="306">
        <f t="shared" ca="1" si="107"/>
        <v>0</v>
      </c>
      <c r="S256" s="307">
        <f t="shared" ca="1" si="108"/>
        <v>3.650000000000003</v>
      </c>
      <c r="T256" s="304">
        <f t="shared" ca="1" si="88"/>
        <v>35.806500000000028</v>
      </c>
      <c r="U256" s="311">
        <f t="shared" ca="1" si="89"/>
        <v>0</v>
      </c>
      <c r="V256" s="306">
        <f t="shared" ca="1" si="90"/>
        <v>1.0673559125856462</v>
      </c>
      <c r="W256" s="304">
        <f t="shared" ca="1" si="91"/>
        <v>31.870474840575167</v>
      </c>
      <c r="Y256" s="314" t="str">
        <f t="shared" ca="1" si="109"/>
        <v/>
      </c>
      <c r="Z256" s="315" t="str">
        <f t="shared" ca="1" si="110"/>
        <v/>
      </c>
      <c r="AA256" s="316" t="str">
        <f t="shared" ca="1" si="111"/>
        <v/>
      </c>
      <c r="AC256" s="310" t="e">
        <f t="shared" ca="1" si="112"/>
        <v>#N/A</v>
      </c>
      <c r="AD256" s="323" t="e">
        <f t="shared" ca="1" si="113"/>
        <v>#N/A</v>
      </c>
      <c r="AE256" s="324">
        <f t="shared" ca="1" si="92"/>
        <v>1375.3892800751021</v>
      </c>
      <c r="AG256" s="306">
        <f t="shared" ca="1" si="114"/>
        <v>-18.552940102584138</v>
      </c>
      <c r="AH256" s="304">
        <f t="shared" ca="1" si="115"/>
        <v>-9.072298482425877</v>
      </c>
    </row>
    <row r="257" spans="1:34" x14ac:dyDescent="0.2">
      <c r="A257" s="347">
        <f t="shared" ca="1" si="93"/>
        <v>0.1</v>
      </c>
      <c r="B257" s="304">
        <f t="shared" ca="1" si="94"/>
        <v>7.2999999999999909</v>
      </c>
      <c r="D257" s="306">
        <f t="shared" ca="1" si="95"/>
        <v>-2.2651257196235561</v>
      </c>
      <c r="E257" s="307">
        <f t="shared" ca="1" si="96"/>
        <v>-18.242715409171844</v>
      </c>
      <c r="F257" s="304">
        <f t="shared" ca="1" si="97"/>
        <v>18.382803377769562</v>
      </c>
      <c r="G257" s="306">
        <f t="shared" ca="1" si="98"/>
        <v>25.330532862884994</v>
      </c>
      <c r="H257" s="307">
        <f t="shared" ca="1" si="99"/>
        <v>93.320686191123841</v>
      </c>
      <c r="I257" s="304">
        <f t="shared" ca="1" si="100"/>
        <v>96.697395861005006</v>
      </c>
      <c r="J257" s="306">
        <f t="shared" ca="1" si="101"/>
        <v>285.84795569241976</v>
      </c>
      <c r="K257" s="307">
        <f t="shared" ca="1" si="102"/>
        <v>1384.8125622712603</v>
      </c>
      <c r="L257" s="304">
        <f t="shared" ca="1" si="87"/>
        <v>1414.0066783427258</v>
      </c>
      <c r="M257" s="306">
        <f t="shared" ca="1" si="103"/>
        <v>1.305747156021172</v>
      </c>
      <c r="N257" s="304">
        <f t="shared" ca="1" si="104"/>
        <v>74.813801151223373</v>
      </c>
      <c r="P257" s="310">
        <f t="shared" ca="1" si="105"/>
        <v>23</v>
      </c>
      <c r="Q257" s="304">
        <f t="shared" ca="1" si="106"/>
        <v>0</v>
      </c>
      <c r="R257" s="306">
        <f t="shared" ca="1" si="107"/>
        <v>0</v>
      </c>
      <c r="S257" s="307">
        <f t="shared" ca="1" si="108"/>
        <v>3.650000000000003</v>
      </c>
      <c r="T257" s="304">
        <f t="shared" ca="1" si="88"/>
        <v>35.806500000000028</v>
      </c>
      <c r="U257" s="311">
        <f t="shared" ca="1" si="89"/>
        <v>0</v>
      </c>
      <c r="V257" s="306">
        <f t="shared" ca="1" si="90"/>
        <v>1.0663457790343034</v>
      </c>
      <c r="W257" s="304">
        <f t="shared" ca="1" si="91"/>
        <v>30.674597874507686</v>
      </c>
      <c r="Y257" s="314" t="str">
        <f t="shared" ca="1" si="109"/>
        <v/>
      </c>
      <c r="Z257" s="315" t="str">
        <f t="shared" ca="1" si="110"/>
        <v/>
      </c>
      <c r="AA257" s="316" t="str">
        <f t="shared" ca="1" si="111"/>
        <v/>
      </c>
      <c r="AC257" s="310" t="e">
        <f t="shared" ca="1" si="112"/>
        <v>#N/A</v>
      </c>
      <c r="AD257" s="323" t="e">
        <f t="shared" ca="1" si="113"/>
        <v>#N/A</v>
      </c>
      <c r="AE257" s="324">
        <f t="shared" ca="1" si="92"/>
        <v>1384.8125622712603</v>
      </c>
      <c r="AG257" s="306">
        <f t="shared" ca="1" si="114"/>
        <v>-18.205798397980629</v>
      </c>
      <c r="AH257" s="304">
        <f t="shared" ca="1" si="115"/>
        <v>-8.7316369426233269</v>
      </c>
    </row>
    <row r="258" spans="1:34" x14ac:dyDescent="0.2">
      <c r="A258" s="347">
        <f t="shared" ca="1" si="93"/>
        <v>0.1</v>
      </c>
      <c r="B258" s="304">
        <f t="shared" ca="1" si="94"/>
        <v>7.3999999999999906</v>
      </c>
      <c r="D258" s="306">
        <f t="shared" ca="1" si="95"/>
        <v>-2.2014841406384504</v>
      </c>
      <c r="E258" s="307">
        <f t="shared" ca="1" si="96"/>
        <v>-17.92052857653378</v>
      </c>
      <c r="F258" s="304">
        <f t="shared" ca="1" si="97"/>
        <v>18.055245134969685</v>
      </c>
      <c r="G258" s="306">
        <f t="shared" ca="1" si="98"/>
        <v>25.110384448821147</v>
      </c>
      <c r="H258" s="307">
        <f t="shared" ca="1" si="99"/>
        <v>91.528633333470466</v>
      </c>
      <c r="I258" s="304">
        <f t="shared" ca="1" si="100"/>
        <v>94.910600709617682</v>
      </c>
      <c r="J258" s="306">
        <f t="shared" ca="1" si="101"/>
        <v>288.37000155800507</v>
      </c>
      <c r="K258" s="307">
        <f t="shared" ca="1" si="102"/>
        <v>1394.0550282474901</v>
      </c>
      <c r="L258" s="304">
        <f t="shared" ca="1" si="87"/>
        <v>1423.5682911545459</v>
      </c>
      <c r="M258" s="306">
        <f t="shared" ca="1" si="103"/>
        <v>1.3030395569065782</v>
      </c>
      <c r="N258" s="304">
        <f t="shared" ca="1" si="104"/>
        <v>74.658667149343799</v>
      </c>
      <c r="P258" s="310">
        <f t="shared" ca="1" si="105"/>
        <v>23</v>
      </c>
      <c r="Q258" s="304">
        <f t="shared" ca="1" si="106"/>
        <v>0</v>
      </c>
      <c r="R258" s="306">
        <f t="shared" ca="1" si="107"/>
        <v>0</v>
      </c>
      <c r="S258" s="307">
        <f t="shared" ca="1" si="108"/>
        <v>3.650000000000003</v>
      </c>
      <c r="T258" s="304">
        <f t="shared" ca="1" si="88"/>
        <v>35.806500000000028</v>
      </c>
      <c r="U258" s="311">
        <f t="shared" ca="1" si="89"/>
        <v>0</v>
      </c>
      <c r="V258" s="306">
        <f t="shared" ca="1" si="90"/>
        <v>1.0653558925740443</v>
      </c>
      <c r="W258" s="304">
        <f t="shared" ca="1" si="91"/>
        <v>29.524015445530161</v>
      </c>
      <c r="Y258" s="314" t="str">
        <f t="shared" ca="1" si="109"/>
        <v/>
      </c>
      <c r="Z258" s="315" t="str">
        <f t="shared" ca="1" si="110"/>
        <v/>
      </c>
      <c r="AA258" s="316" t="str">
        <f t="shared" ca="1" si="111"/>
        <v/>
      </c>
      <c r="AC258" s="310" t="e">
        <f t="shared" ca="1" si="112"/>
        <v>#N/A</v>
      </c>
      <c r="AD258" s="323" t="e">
        <f t="shared" ca="1" si="113"/>
        <v>#N/A</v>
      </c>
      <c r="AE258" s="324">
        <f t="shared" ca="1" si="92"/>
        <v>1394.0550282474901</v>
      </c>
      <c r="AG258" s="306">
        <f t="shared" ca="1" si="114"/>
        <v>-17.871430503933922</v>
      </c>
      <c r="AH258" s="304">
        <f t="shared" ca="1" si="115"/>
        <v>-8.4039994176733313</v>
      </c>
    </row>
    <row r="259" spans="1:34" x14ac:dyDescent="0.2">
      <c r="A259" s="347">
        <f t="shared" ca="1" si="93"/>
        <v>0.1</v>
      </c>
      <c r="B259" s="304">
        <f t="shared" ca="1" si="94"/>
        <v>7.4999999999999902</v>
      </c>
      <c r="D259" s="306">
        <f t="shared" ca="1" si="95"/>
        <v>-2.1400365915139266</v>
      </c>
      <c r="E259" s="307">
        <f t="shared" ca="1" si="96"/>
        <v>-17.610542636219321</v>
      </c>
      <c r="F259" s="304">
        <f t="shared" ca="1" si="97"/>
        <v>17.740094942111135</v>
      </c>
      <c r="G259" s="306">
        <f t="shared" ca="1" si="98"/>
        <v>24.896380789669756</v>
      </c>
      <c r="H259" s="307">
        <f t="shared" ca="1" si="99"/>
        <v>89.767579069848537</v>
      </c>
      <c r="I259" s="304">
        <f t="shared" ca="1" si="100"/>
        <v>93.156041288183488</v>
      </c>
      <c r="J259" s="306">
        <f t="shared" ca="1" si="101"/>
        <v>290.8703398199296</v>
      </c>
      <c r="K259" s="307">
        <f t="shared" ca="1" si="102"/>
        <v>1403.119838867656</v>
      </c>
      <c r="L259" s="304">
        <f t="shared" ca="1" si="87"/>
        <v>1432.9517915167135</v>
      </c>
      <c r="M259" s="306">
        <f t="shared" ca="1" si="103"/>
        <v>1.300253453801022</v>
      </c>
      <c r="N259" s="304">
        <f t="shared" ca="1" si="104"/>
        <v>74.49903520010713</v>
      </c>
      <c r="P259" s="310">
        <f t="shared" ca="1" si="105"/>
        <v>23</v>
      </c>
      <c r="Q259" s="304">
        <f t="shared" ca="1" si="106"/>
        <v>0</v>
      </c>
      <c r="R259" s="306">
        <f t="shared" ca="1" si="107"/>
        <v>0</v>
      </c>
      <c r="S259" s="307">
        <f t="shared" ca="1" si="108"/>
        <v>3.650000000000003</v>
      </c>
      <c r="T259" s="304">
        <f t="shared" ca="1" si="88"/>
        <v>35.806500000000028</v>
      </c>
      <c r="U259" s="311">
        <f t="shared" ca="1" si="89"/>
        <v>0</v>
      </c>
      <c r="V259" s="306">
        <f t="shared" ca="1" si="90"/>
        <v>1.0643858637850048</v>
      </c>
      <c r="W259" s="304">
        <f t="shared" ca="1" si="91"/>
        <v>28.416619665611407</v>
      </c>
      <c r="Y259" s="314" t="str">
        <f t="shared" ca="1" si="109"/>
        <v/>
      </c>
      <c r="Z259" s="315" t="str">
        <f t="shared" ca="1" si="110"/>
        <v/>
      </c>
      <c r="AA259" s="316" t="str">
        <f t="shared" ca="1" si="111"/>
        <v/>
      </c>
      <c r="AC259" s="310" t="e">
        <f t="shared" ca="1" si="112"/>
        <v>#N/A</v>
      </c>
      <c r="AD259" s="323" t="e">
        <f t="shared" ca="1" si="113"/>
        <v>#N/A</v>
      </c>
      <c r="AE259" s="324">
        <f t="shared" ca="1" si="92"/>
        <v>1403.119838867656</v>
      </c>
      <c r="AG259" s="306">
        <f t="shared" ca="1" si="114"/>
        <v>-17.549209770544035</v>
      </c>
      <c r="AH259" s="304">
        <f t="shared" ca="1" si="115"/>
        <v>-8.0887713549397642</v>
      </c>
    </row>
    <row r="260" spans="1:34" x14ac:dyDescent="0.2">
      <c r="A260" s="347">
        <f t="shared" ca="1" si="93"/>
        <v>0.1</v>
      </c>
      <c r="B260" s="304">
        <f t="shared" ca="1" si="94"/>
        <v>7.5999999999999899</v>
      </c>
      <c r="D260" s="306">
        <f t="shared" ca="1" si="95"/>
        <v>-2.0806773683745967</v>
      </c>
      <c r="E260" s="307">
        <f t="shared" ca="1" si="96"/>
        <v>-17.312189646051301</v>
      </c>
      <c r="F260" s="304">
        <f t="shared" ca="1" si="97"/>
        <v>17.436775179261563</v>
      </c>
      <c r="G260" s="306">
        <f t="shared" ca="1" si="98"/>
        <v>24.688313052832296</v>
      </c>
      <c r="H260" s="307">
        <f t="shared" ca="1" si="99"/>
        <v>88.036360105243403</v>
      </c>
      <c r="I260" s="304">
        <f t="shared" ca="1" si="100"/>
        <v>91.432562591096286</v>
      </c>
      <c r="J260" s="306">
        <f t="shared" ca="1" si="101"/>
        <v>293.34957451205469</v>
      </c>
      <c r="K260" s="307">
        <f t="shared" ca="1" si="102"/>
        <v>1412.0100358264106</v>
      </c>
      <c r="L260" s="304">
        <f t="shared" ref="L260:L323" ca="1" si="116">SQRT(pos_x^2+pos_z^2)</f>
        <v>1442.1602941909421</v>
      </c>
      <c r="M260" s="306">
        <f t="shared" ca="1" si="103"/>
        <v>1.2973860166763163</v>
      </c>
      <c r="N260" s="304">
        <f t="shared" ca="1" si="104"/>
        <v>74.334743154842357</v>
      </c>
      <c r="P260" s="310">
        <f t="shared" ca="1" si="105"/>
        <v>23</v>
      </c>
      <c r="Q260" s="304">
        <f t="shared" ca="1" si="106"/>
        <v>0</v>
      </c>
      <c r="R260" s="306">
        <f t="shared" ca="1" si="107"/>
        <v>0</v>
      </c>
      <c r="S260" s="307">
        <f t="shared" ca="1" si="108"/>
        <v>3.650000000000003</v>
      </c>
      <c r="T260" s="304">
        <f t="shared" ref="T260:T323" ca="1" si="117">m*g</f>
        <v>35.806500000000028</v>
      </c>
      <c r="U260" s="311">
        <f t="shared" ref="U260:U323" ca="1" si="118">IF(pos_xz&lt;L_rampe,Poids*COS(Beta),0)</f>
        <v>0</v>
      </c>
      <c r="V260" s="306">
        <f t="shared" ref="V260:V323" ca="1" si="119">Rho_moyen*(20000-Alt_rampe-pos_z)/(20000+Alt_rampe+pos_z)</f>
        <v>1.0634353182169063</v>
      </c>
      <c r="W260" s="304">
        <f t="shared" ref="W260:W323" ca="1" si="120">1/2*Rho*Sref*Cx*vit_xz^2</f>
        <v>27.350428252833957</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1412.0100358264106</v>
      </c>
      <c r="AG260" s="306">
        <f t="shared" ca="1" si="114"/>
        <v>-17.238545850394836</v>
      </c>
      <c r="AH260" s="304">
        <f t="shared" ca="1" si="115"/>
        <v>-7.7853752508524341</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-2.0233070285634769</v>
      </c>
      <c r="E261" s="307">
        <f t="shared" ref="E261:E324" ca="1" si="125">IF(AND(L260&lt;L_rampe,Poussee&lt;Poids*SIN(M260)),0,(-W260+Poussee)/m*SIN(M260)+U260/m*COS(M260)-Poids/m)</f>
        <v>-17.024935495548142</v>
      </c>
      <c r="F261" s="304">
        <f t="shared" ref="F261:F324" ca="1" si="126">SQRT(acc_x^2+acc_z^2)</f>
        <v>17.144742633221689</v>
      </c>
      <c r="G261" s="306">
        <f t="shared" ref="G261:G324" ca="1" si="127">G260+acc_x*pas</f>
        <v>24.485982349975949</v>
      </c>
      <c r="H261" s="307">
        <f t="shared" ref="H261:H324" ca="1" si="128">H260+acc_z*pas</f>
        <v>86.333866555688587</v>
      </c>
      <c r="I261" s="304">
        <f t="shared" ref="I261:I324" ca="1" si="129">SQRT(vit_x^2+vit_z^2)</f>
        <v>89.739065328867653</v>
      </c>
      <c r="J261" s="306">
        <f t="shared" ref="J261:J324" ca="1" si="130">J260+0.5*(vit_x+G260)*pas*(K260&gt;=0)</f>
        <v>295.80828928219512</v>
      </c>
      <c r="K261" s="307">
        <f t="shared" ref="K261:K324" ca="1" si="131">K260+0.5*(vit_z+H260)*pas</f>
        <v>1420.7285471594571</v>
      </c>
      <c r="L261" s="304">
        <f t="shared" ca="1" si="116"/>
        <v>1451.1967987567643</v>
      </c>
      <c r="M261" s="306">
        <f t="shared" ref="M261:M324" ca="1" si="132">IF(AND(L260&gt;L_rampe,G261&gt;0),ATAN2(G261,H261),$M$4)</f>
        <v>1.2944342731467189</v>
      </c>
      <c r="N261" s="304">
        <f t="shared" ref="N261:N324" ca="1" si="133">DEGREES(Beta)</f>
        <v>74.165620708391387</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3.650000000000003</v>
      </c>
      <c r="T261" s="304">
        <f t="shared" ca="1" si="117"/>
        <v>35.806500000000028</v>
      </c>
      <c r="U261" s="311">
        <f t="shared" ca="1" si="118"/>
        <v>0</v>
      </c>
      <c r="V261" s="306">
        <f t="shared" ca="1" si="119"/>
        <v>1.0625038956832191</v>
      </c>
      <c r="W261" s="304">
        <f t="shared" ca="1" si="120"/>
        <v>26.323575703075708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1420.7285471594571</v>
      </c>
      <c r="AG261" s="306">
        <f t="shared" ref="AG261:AG324" ca="1" si="143">IF(AND(L260&lt;L_rampe,Poussee&lt;Poids*SIN(M260)),0,(-W260+Poussee)/m-Poids*SIN(M260)/m)</f>
        <v>-16.938882007542098</v>
      </c>
      <c r="AH261" s="304">
        <f t="shared" ref="AH261:AH324" ca="1" si="144">IF(AND(L260&lt;L_rampe,Poussee&lt;Poids*SIN(M260)), g*SIN(M260), (-W260+Poussee)/m)</f>
        <v>-7.493268014475051</v>
      </c>
    </row>
    <row r="262" spans="1:34" x14ac:dyDescent="0.2">
      <c r="A262" s="347">
        <f t="shared" ca="1" si="122"/>
        <v>0.1</v>
      </c>
      <c r="B262" s="304">
        <f t="shared" ca="1" si="123"/>
        <v>7.7999999999999892</v>
      </c>
      <c r="D262" s="306">
        <f t="shared" ca="1" si="124"/>
        <v>-1.9678319510858993</v>
      </c>
      <c r="E262" s="307">
        <f t="shared" ca="1" si="125"/>
        <v>-16.748277527151661</v>
      </c>
      <c r="F262" s="304">
        <f t="shared" ca="1" si="126"/>
        <v>16.863486078335281</v>
      </c>
      <c r="G262" s="306">
        <f t="shared" ca="1" si="127"/>
        <v>24.289199154867358</v>
      </c>
      <c r="H262" s="307">
        <f t="shared" ca="1" si="128"/>
        <v>84.659038802973427</v>
      </c>
      <c r="I262" s="304">
        <f t="shared" ca="1" si="129"/>
        <v>88.074502817944818</v>
      </c>
      <c r="J262" s="306">
        <f t="shared" ca="1" si="130"/>
        <v>298.24704835743728</v>
      </c>
      <c r="K262" s="307">
        <f t="shared" ca="1" si="131"/>
        <v>1429.2781924273902</v>
      </c>
      <c r="L262" s="304">
        <f t="shared" ca="1" si="116"/>
        <v>1460.0641948909065</v>
      </c>
      <c r="M262" s="306">
        <f t="shared" ca="1" si="132"/>
        <v>1.2913950998413004</v>
      </c>
      <c r="N262" s="304">
        <f t="shared" ca="1" si="133"/>
        <v>73.991488904782088</v>
      </c>
      <c r="P262" s="310">
        <f t="shared" ca="1" si="134"/>
        <v>23</v>
      </c>
      <c r="Q262" s="304">
        <f t="shared" ca="1" si="135"/>
        <v>0</v>
      </c>
      <c r="R262" s="306">
        <f t="shared" ca="1" si="136"/>
        <v>0</v>
      </c>
      <c r="S262" s="307">
        <f t="shared" ca="1" si="137"/>
        <v>3.650000000000003</v>
      </c>
      <c r="T262" s="304">
        <f t="shared" ca="1" si="117"/>
        <v>35.806500000000028</v>
      </c>
      <c r="U262" s="311">
        <f t="shared" ca="1" si="118"/>
        <v>0</v>
      </c>
      <c r="V262" s="306">
        <f t="shared" ca="1" si="119"/>
        <v>1.0615912495977331</v>
      </c>
      <c r="W262" s="304">
        <f t="shared" ca="1" si="120"/>
        <v>25.334305182115976</v>
      </c>
      <c r="Y262" s="314" t="str">
        <f t="shared" ca="1" si="138"/>
        <v/>
      </c>
      <c r="Z262" s="315" t="str">
        <f t="shared" ca="1" si="139"/>
        <v/>
      </c>
      <c r="AA262" s="316" t="str">
        <f t="shared" ca="1" si="140"/>
        <v/>
      </c>
      <c r="AC262" s="310" t="e">
        <f t="shared" ca="1" si="141"/>
        <v>#N/A</v>
      </c>
      <c r="AD262" s="323" t="e">
        <f t="shared" ca="1" si="142"/>
        <v>#N/A</v>
      </c>
      <c r="AE262" s="324">
        <f t="shared" ca="1" si="121"/>
        <v>1429.2781924273902</v>
      </c>
      <c r="AG262" s="306">
        <f t="shared" ca="1" si="143"/>
        <v>-16.649692639579122</v>
      </c>
      <c r="AH262" s="304">
        <f t="shared" ca="1" si="144"/>
        <v>-7.2119385487878596</v>
      </c>
    </row>
    <row r="263" spans="1:34" x14ac:dyDescent="0.2">
      <c r="A263" s="347">
        <f t="shared" ca="1" si="122"/>
        <v>0.1</v>
      </c>
      <c r="B263" s="304">
        <f t="shared" ca="1" si="123"/>
        <v>7.8999999999999888</v>
      </c>
      <c r="D263" s="306">
        <f t="shared" ca="1" si="124"/>
        <v>-1.9141639330727631</v>
      </c>
      <c r="E263" s="307">
        <f t="shared" ca="1" si="125"/>
        <v>-16.481742351488169</v>
      </c>
      <c r="F263" s="304">
        <f t="shared" ca="1" si="126"/>
        <v>16.592524054631209</v>
      </c>
      <c r="G263" s="306">
        <f t="shared" ca="1" si="127"/>
        <v>24.097782761560083</v>
      </c>
      <c r="H263" s="307">
        <f t="shared" ca="1" si="128"/>
        <v>83.010864567824612</v>
      </c>
      <c r="I263" s="304">
        <f t="shared" ca="1" si="129"/>
        <v>86.437878099367197</v>
      </c>
      <c r="J263" s="306">
        <f t="shared" ca="1" si="130"/>
        <v>300.66639745325864</v>
      </c>
      <c r="K263" s="307">
        <f t="shared" ca="1" si="131"/>
        <v>1437.6616875959301</v>
      </c>
      <c r="L263" s="304">
        <f t="shared" ca="1" si="116"/>
        <v>1468.765267338079</v>
      </c>
      <c r="M263" s="306">
        <f t="shared" ca="1" si="132"/>
        <v>1.2882652131542269</v>
      </c>
      <c r="N263" s="304">
        <f t="shared" ca="1" si="133"/>
        <v>73.812159607258593</v>
      </c>
      <c r="P263" s="310">
        <f t="shared" ca="1" si="134"/>
        <v>23</v>
      </c>
      <c r="Q263" s="304">
        <f t="shared" ca="1" si="135"/>
        <v>0</v>
      </c>
      <c r="R263" s="306">
        <f t="shared" ca="1" si="136"/>
        <v>0</v>
      </c>
      <c r="S263" s="307">
        <f t="shared" ca="1" si="137"/>
        <v>3.650000000000003</v>
      </c>
      <c r="T263" s="304">
        <f t="shared" ca="1" si="117"/>
        <v>35.806500000000028</v>
      </c>
      <c r="U263" s="311">
        <f t="shared" ca="1" si="118"/>
        <v>0</v>
      </c>
      <c r="V263" s="306">
        <f t="shared" ca="1" si="119"/>
        <v>1.060697046350533</v>
      </c>
      <c r="W263" s="304">
        <f t="shared" ca="1" si="120"/>
        <v>24.380961071662544</v>
      </c>
      <c r="Y263" s="314" t="str">
        <f t="shared" ca="1" si="138"/>
        <v/>
      </c>
      <c r="Z263" s="315" t="str">
        <f t="shared" ca="1" si="139"/>
        <v/>
      </c>
      <c r="AA263" s="316" t="str">
        <f t="shared" ca="1" si="140"/>
        <v/>
      </c>
      <c r="AC263" s="310" t="e">
        <f t="shared" ca="1" si="141"/>
        <v>#N/A</v>
      </c>
      <c r="AD263" s="323" t="e">
        <f t="shared" ca="1" si="142"/>
        <v>#N/A</v>
      </c>
      <c r="AE263" s="324">
        <f t="shared" ca="1" si="121"/>
        <v>1437.6616875959301</v>
      </c>
      <c r="AG263" s="306">
        <f t="shared" ca="1" si="143"/>
        <v>-16.370480991996594</v>
      </c>
      <c r="AH263" s="304">
        <f t="shared" ca="1" si="144"/>
        <v>-6.9409055293468374</v>
      </c>
    </row>
    <row r="264" spans="1:34" x14ac:dyDescent="0.2">
      <c r="A264" s="347">
        <f t="shared" ca="1" si="122"/>
        <v>0.1</v>
      </c>
      <c r="B264" s="304">
        <f t="shared" ca="1" si="123"/>
        <v>7.9999999999999885</v>
      </c>
      <c r="D264" s="306">
        <f t="shared" ca="1" si="124"/>
        <v>-1.8622198189534633</v>
      </c>
      <c r="E264" s="307">
        <f t="shared" ca="1" si="125"/>
        <v>-16.224883838742723</v>
      </c>
      <c r="F264" s="304">
        <f t="shared" ca="1" si="126"/>
        <v>16.331402825072864</v>
      </c>
      <c r="G264" s="306">
        <f t="shared" ca="1" si="127"/>
        <v>23.911560779664736</v>
      </c>
      <c r="H264" s="307">
        <f t="shared" ca="1" si="128"/>
        <v>81.388376183950342</v>
      </c>
      <c r="I264" s="304">
        <f t="shared" ca="1" si="129"/>
        <v>84.8282412689301</v>
      </c>
      <c r="J264" s="306">
        <f t="shared" ca="1" si="130"/>
        <v>303.06686463031986</v>
      </c>
      <c r="K264" s="307">
        <f t="shared" ca="1" si="131"/>
        <v>1445.8816496335189</v>
      </c>
      <c r="L264" s="304">
        <f t="shared" ca="1" si="116"/>
        <v>1477.3027005944987</v>
      </c>
      <c r="M264" s="306">
        <f t="shared" ca="1" si="132"/>
        <v>1.2850411593221394</v>
      </c>
      <c r="N264" s="304">
        <f t="shared" ca="1" si="133"/>
        <v>73.627434929756987</v>
      </c>
      <c r="P264" s="310">
        <f t="shared" ca="1" si="134"/>
        <v>23</v>
      </c>
      <c r="Q264" s="304">
        <f t="shared" ca="1" si="135"/>
        <v>0</v>
      </c>
      <c r="R264" s="306">
        <f t="shared" ca="1" si="136"/>
        <v>0</v>
      </c>
      <c r="S264" s="307">
        <f t="shared" ca="1" si="137"/>
        <v>3.650000000000003</v>
      </c>
      <c r="T264" s="304">
        <f t="shared" ca="1" si="117"/>
        <v>35.806500000000028</v>
      </c>
      <c r="U264" s="311">
        <f t="shared" ca="1" si="118"/>
        <v>0</v>
      </c>
      <c r="V264" s="306">
        <f t="shared" ca="1" si="119"/>
        <v>1.0598209647206247</v>
      </c>
      <c r="W264" s="304">
        <f t="shared" ca="1" si="120"/>
        <v>23.461982109640729</v>
      </c>
      <c r="Y264" s="314" t="str">
        <f t="shared" ca="1" si="138"/>
        <v/>
      </c>
      <c r="Z264" s="315" t="str">
        <f t="shared" ca="1" si="139"/>
        <v/>
      </c>
      <c r="AA264" s="316" t="str">
        <f t="shared" ca="1" si="140"/>
        <v/>
      </c>
      <c r="AC264" s="310">
        <f t="shared" ca="1" si="141"/>
        <v>7.9999999999999885</v>
      </c>
      <c r="AD264" s="323">
        <f t="shared" ca="1" si="142"/>
        <v>303.06686463031986</v>
      </c>
      <c r="AE264" s="324">
        <f t="shared" ca="1" si="121"/>
        <v>1445.8816496335189</v>
      </c>
      <c r="AG264" s="306">
        <f t="shared" ca="1" si="143"/>
        <v>-16.100777046124175</v>
      </c>
      <c r="AH264" s="304">
        <f t="shared" ca="1" si="144"/>
        <v>-6.679715362099321</v>
      </c>
    </row>
    <row r="265" spans="1:34" x14ac:dyDescent="0.2">
      <c r="A265" s="347">
        <f t="shared" ca="1" si="122"/>
        <v>0.1</v>
      </c>
      <c r="B265" s="304">
        <f t="shared" ca="1" si="123"/>
        <v>8.099999999999989</v>
      </c>
      <c r="D265" s="306">
        <f t="shared" ca="1" si="124"/>
        <v>-1.8119211593711961</v>
      </c>
      <c r="E265" s="307">
        <f t="shared" ca="1" si="125"/>
        <v>-15.977281270069813</v>
      </c>
      <c r="F265" s="304">
        <f t="shared" ca="1" si="126"/>
        <v>16.079694495564919</v>
      </c>
      <c r="G265" s="306">
        <f t="shared" ca="1" si="127"/>
        <v>23.730368663727617</v>
      </c>
      <c r="H265" s="307">
        <f t="shared" ca="1" si="128"/>
        <v>79.790648056943354</v>
      </c>
      <c r="I265" s="304">
        <f t="shared" ca="1" si="129"/>
        <v>83.244687003216157</v>
      </c>
      <c r="J265" s="306">
        <f t="shared" ca="1" si="130"/>
        <v>305.44896110248948</v>
      </c>
      <c r="K265" s="307">
        <f t="shared" ca="1" si="131"/>
        <v>1453.9406008455635</v>
      </c>
      <c r="L265" s="304">
        <f t="shared" ca="1" si="116"/>
        <v>1485.6790833237669</v>
      </c>
      <c r="M265" s="306">
        <f t="shared" ca="1" si="132"/>
        <v>1.2817193037732377</v>
      </c>
      <c r="N265" s="304">
        <f t="shared" ca="1" si="133"/>
        <v>73.437106626652806</v>
      </c>
      <c r="P265" s="310">
        <f t="shared" ca="1" si="134"/>
        <v>23</v>
      </c>
      <c r="Q265" s="304">
        <f t="shared" ca="1" si="135"/>
        <v>0</v>
      </c>
      <c r="R265" s="306">
        <f t="shared" ca="1" si="136"/>
        <v>0</v>
      </c>
      <c r="S265" s="307">
        <f t="shared" ca="1" si="137"/>
        <v>3.650000000000003</v>
      </c>
      <c r="T265" s="304">
        <f t="shared" ca="1" si="117"/>
        <v>35.806500000000028</v>
      </c>
      <c r="U265" s="311">
        <f t="shared" ca="1" si="118"/>
        <v>0</v>
      </c>
      <c r="V265" s="306">
        <f t="shared" ca="1" si="119"/>
        <v>1.0589626953226843</v>
      </c>
      <c r="W265" s="304">
        <f t="shared" ca="1" si="120"/>
        <v>22.575895071155273</v>
      </c>
      <c r="Y265" s="314" t="str">
        <f t="shared" ca="1" si="138"/>
        <v/>
      </c>
      <c r="Z265" s="315" t="str">
        <f t="shared" ca="1" si="139"/>
        <v/>
      </c>
      <c r="AA265" s="316" t="str">
        <f t="shared" ca="1" si="140"/>
        <v/>
      </c>
      <c r="AC265" s="310" t="e">
        <f t="shared" ca="1" si="141"/>
        <v>#N/A</v>
      </c>
      <c r="AD265" s="323" t="e">
        <f t="shared" ca="1" si="142"/>
        <v>#N/A</v>
      </c>
      <c r="AE265" s="324">
        <f t="shared" ca="1" si="121"/>
        <v>1453.9406008455635</v>
      </c>
      <c r="AG265" s="306">
        <f t="shared" ca="1" si="143"/>
        <v>-15.840135563763507</v>
      </c>
      <c r="AH265" s="304">
        <f t="shared" ca="1" si="144"/>
        <v>-6.4279403040111536</v>
      </c>
    </row>
    <row r="266" spans="1:34" x14ac:dyDescent="0.2">
      <c r="A266" s="347">
        <f t="shared" ca="1" si="122"/>
        <v>0.1</v>
      </c>
      <c r="B266" s="304">
        <f t="shared" ca="1" si="123"/>
        <v>8.1999999999999886</v>
      </c>
      <c r="D266" s="306">
        <f t="shared" ca="1" si="124"/>
        <v>-1.7631938971769754</v>
      </c>
      <c r="E266" s="307">
        <f t="shared" ca="1" si="125"/>
        <v>-15.738537634598176</v>
      </c>
      <c r="F266" s="304">
        <f t="shared" ca="1" si="126"/>
        <v>15.83699528302971</v>
      </c>
      <c r="G266" s="306">
        <f t="shared" ca="1" si="127"/>
        <v>23.55404927400992</v>
      </c>
      <c r="H266" s="307">
        <f t="shared" ca="1" si="128"/>
        <v>78.216794293483531</v>
      </c>
      <c r="I266" s="304">
        <f t="shared" ca="1" si="129"/>
        <v>81.686352267386781</v>
      </c>
      <c r="J266" s="306">
        <f t="shared" ca="1" si="130"/>
        <v>307.81318199937635</v>
      </c>
      <c r="K266" s="307">
        <f t="shared" ca="1" si="131"/>
        <v>1461.8409729630848</v>
      </c>
      <c r="L266" s="304">
        <f t="shared" ca="1" si="116"/>
        <v>1493.8969125231633</v>
      </c>
      <c r="M266" s="306">
        <f t="shared" ca="1" si="132"/>
        <v>1.2782958196876486</v>
      </c>
      <c r="N266" s="304">
        <f t="shared" ca="1" si="133"/>
        <v>73.240955437318348</v>
      </c>
      <c r="P266" s="310">
        <f t="shared" ca="1" si="134"/>
        <v>23</v>
      </c>
      <c r="Q266" s="304">
        <f t="shared" ca="1" si="135"/>
        <v>0</v>
      </c>
      <c r="R266" s="306">
        <f t="shared" ca="1" si="136"/>
        <v>0</v>
      </c>
      <c r="S266" s="307">
        <f t="shared" ca="1" si="137"/>
        <v>3.650000000000003</v>
      </c>
      <c r="T266" s="304">
        <f t="shared" ca="1" si="117"/>
        <v>35.806500000000028</v>
      </c>
      <c r="U266" s="311">
        <f t="shared" ca="1" si="118"/>
        <v>0</v>
      </c>
      <c r="V266" s="306">
        <f t="shared" ca="1" si="119"/>
        <v>1.0581219400855955</v>
      </c>
      <c r="W266" s="304">
        <f t="shared" ca="1" si="120"/>
        <v>21.721308941925464</v>
      </c>
      <c r="Y266" s="314" t="str">
        <f t="shared" ca="1" si="138"/>
        <v/>
      </c>
      <c r="Z266" s="315" t="str">
        <f t="shared" ca="1" si="139"/>
        <v/>
      </c>
      <c r="AA266" s="316" t="str">
        <f t="shared" ca="1" si="140"/>
        <v/>
      </c>
      <c r="AC266" s="310" t="e">
        <f t="shared" ca="1" si="141"/>
        <v>#N/A</v>
      </c>
      <c r="AD266" s="323" t="e">
        <f t="shared" ca="1" si="142"/>
        <v>#N/A</v>
      </c>
      <c r="AE266" s="324">
        <f t="shared" ca="1" si="121"/>
        <v>1461.8409729630848</v>
      </c>
      <c r="AG266" s="306">
        <f t="shared" ca="1" si="143"/>
        <v>-15.588134273226245</v>
      </c>
      <c r="AH266" s="304">
        <f t="shared" ca="1" si="144"/>
        <v>-6.1851767318233577</v>
      </c>
    </row>
    <row r="267" spans="1:34" x14ac:dyDescent="0.2">
      <c r="A267" s="347">
        <f t="shared" ca="1" si="122"/>
        <v>0.1</v>
      </c>
      <c r="B267" s="304">
        <f t="shared" ca="1" si="123"/>
        <v>8.2999999999999883</v>
      </c>
      <c r="D267" s="306">
        <f t="shared" ca="1" si="124"/>
        <v>-1.715968078108649</v>
      </c>
      <c r="E267" s="307">
        <f t="shared" ca="1" si="125"/>
        <v>-15.508278059038755</v>
      </c>
      <c r="F267" s="304">
        <f t="shared" ca="1" si="126"/>
        <v>15.602923918341419</v>
      </c>
      <c r="G267" s="306">
        <f t="shared" ca="1" si="127"/>
        <v>23.382452466199055</v>
      </c>
      <c r="H267" s="307">
        <f t="shared" ca="1" si="128"/>
        <v>76.665966487579652</v>
      </c>
      <c r="I267" s="304">
        <f t="shared" ca="1" si="129"/>
        <v>80.152414192017602</v>
      </c>
      <c r="J267" s="306">
        <f t="shared" ca="1" si="130"/>
        <v>310.16000708638683</v>
      </c>
      <c r="K267" s="307">
        <f t="shared" ca="1" si="131"/>
        <v>1469.5851110021381</v>
      </c>
      <c r="L267" s="304">
        <f t="shared" ca="1" si="116"/>
        <v>1501.9585974569984</v>
      </c>
      <c r="M267" s="306">
        <f t="shared" ca="1" si="132"/>
        <v>1.2747666757031613</v>
      </c>
      <c r="N267" s="304">
        <f t="shared" ca="1" si="133"/>
        <v>73.038750381713243</v>
      </c>
      <c r="P267" s="310">
        <f t="shared" ca="1" si="134"/>
        <v>23</v>
      </c>
      <c r="Q267" s="304">
        <f t="shared" ca="1" si="135"/>
        <v>0</v>
      </c>
      <c r="R267" s="306">
        <f t="shared" ca="1" si="136"/>
        <v>0</v>
      </c>
      <c r="S267" s="307">
        <f t="shared" ca="1" si="137"/>
        <v>3.650000000000003</v>
      </c>
      <c r="T267" s="304">
        <f t="shared" ca="1" si="117"/>
        <v>35.806500000000028</v>
      </c>
      <c r="U267" s="311">
        <f t="shared" ca="1" si="118"/>
        <v>0</v>
      </c>
      <c r="V267" s="306">
        <f t="shared" ca="1" si="119"/>
        <v>1.057298411760637</v>
      </c>
      <c r="W267" s="304">
        <f t="shared" ca="1" si="120"/>
        <v>20.896909540787785</v>
      </c>
      <c r="Y267" s="314" t="str">
        <f t="shared" ca="1" si="138"/>
        <v/>
      </c>
      <c r="Z267" s="315" t="str">
        <f t="shared" ca="1" si="139"/>
        <v/>
      </c>
      <c r="AA267" s="316" t="str">
        <f t="shared" ca="1" si="140"/>
        <v/>
      </c>
      <c r="AC267" s="310" t="e">
        <f t="shared" ca="1" si="141"/>
        <v>#N/A</v>
      </c>
      <c r="AD267" s="323" t="e">
        <f t="shared" ca="1" si="142"/>
        <v>#N/A</v>
      </c>
      <c r="AE267" s="324">
        <f t="shared" ca="1" si="121"/>
        <v>1469.5851110021381</v>
      </c>
      <c r="AG267" s="306">
        <f t="shared" ca="1" si="143"/>
        <v>-15.34437218290144</v>
      </c>
      <c r="AH267" s="304">
        <f t="shared" ca="1" si="144"/>
        <v>-5.9510435457329987</v>
      </c>
    </row>
    <row r="268" spans="1:34" x14ac:dyDescent="0.2">
      <c r="A268" s="347">
        <f t="shared" ca="1" si="122"/>
        <v>0.1</v>
      </c>
      <c r="B268" s="304">
        <f t="shared" ca="1" si="123"/>
        <v>8.3999999999999879</v>
      </c>
      <c r="D268" s="306">
        <f t="shared" ca="1" si="124"/>
        <v>-1.6701775840014135</v>
      </c>
      <c r="E268" s="307">
        <f t="shared" ca="1" si="125"/>
        <v>-15.286148358195447</v>
      </c>
      <c r="F268" s="304">
        <f t="shared" ca="1" si="126"/>
        <v>15.377120172218925</v>
      </c>
      <c r="G268" s="306">
        <f t="shared" ca="1" si="127"/>
        <v>23.215434707798913</v>
      </c>
      <c r="H268" s="307">
        <f t="shared" ca="1" si="128"/>
        <v>75.137351651760113</v>
      </c>
      <c r="I268" s="304">
        <f t="shared" ca="1" si="129"/>
        <v>78.642088107528863</v>
      </c>
      <c r="J268" s="306">
        <f t="shared" ca="1" si="130"/>
        <v>312.48990144508673</v>
      </c>
      <c r="K268" s="307">
        <f t="shared" ca="1" si="131"/>
        <v>1477.1752769091052</v>
      </c>
      <c r="L268" s="304">
        <f t="shared" ca="1" si="116"/>
        <v>1509.8664633723909</v>
      </c>
      <c r="M268" s="306">
        <f t="shared" ca="1" si="132"/>
        <v>1.271127622694384</v>
      </c>
      <c r="N268" s="304">
        <f t="shared" ca="1" si="133"/>
        <v>72.830248002885924</v>
      </c>
      <c r="P268" s="310">
        <f t="shared" ca="1" si="134"/>
        <v>23</v>
      </c>
      <c r="Q268" s="304">
        <f t="shared" ca="1" si="135"/>
        <v>0</v>
      </c>
      <c r="R268" s="306">
        <f t="shared" ca="1" si="136"/>
        <v>0</v>
      </c>
      <c r="S268" s="307">
        <f t="shared" ca="1" si="137"/>
        <v>3.650000000000003</v>
      </c>
      <c r="T268" s="304">
        <f t="shared" ca="1" si="117"/>
        <v>35.806500000000028</v>
      </c>
      <c r="U268" s="311">
        <f t="shared" ca="1" si="118"/>
        <v>0</v>
      </c>
      <c r="V268" s="306">
        <f t="shared" ca="1" si="119"/>
        <v>1.0564918334573399</v>
      </c>
      <c r="W268" s="304">
        <f t="shared" ca="1" si="120"/>
        <v>20.101454552128615</v>
      </c>
      <c r="Y268" s="314" t="str">
        <f t="shared" ca="1" si="138"/>
        <v/>
      </c>
      <c r="Z268" s="315" t="str">
        <f t="shared" ca="1" si="139"/>
        <v/>
      </c>
      <c r="AA268" s="316" t="str">
        <f t="shared" ca="1" si="140"/>
        <v/>
      </c>
      <c r="AC268" s="310" t="e">
        <f t="shared" ca="1" si="141"/>
        <v>#N/A</v>
      </c>
      <c r="AD268" s="323" t="e">
        <f t="shared" ca="1" si="142"/>
        <v>#N/A</v>
      </c>
      <c r="AE268" s="324">
        <f t="shared" ca="1" si="121"/>
        <v>1477.1752769091052</v>
      </c>
      <c r="AG268" s="306">
        <f t="shared" ca="1" si="143"/>
        <v>-15.108468009716031</v>
      </c>
      <c r="AH268" s="304">
        <f t="shared" ca="1" si="144"/>
        <v>-5.7251806961062375</v>
      </c>
    </row>
    <row r="269" spans="1:34" x14ac:dyDescent="0.2">
      <c r="A269" s="347">
        <f t="shared" ca="1" si="122"/>
        <v>0.1</v>
      </c>
      <c r="B269" s="304">
        <f t="shared" ca="1" si="123"/>
        <v>8.4999999999999876</v>
      </c>
      <c r="D269" s="306">
        <f t="shared" ca="1" si="124"/>
        <v>-1.6257598865905394</v>
      </c>
      <c r="E269" s="307">
        <f t="shared" ca="1" si="125"/>
        <v>-15.071813695827224</v>
      </c>
      <c r="F269" s="304">
        <f t="shared" ca="1" si="126"/>
        <v>15.159243493346626</v>
      </c>
      <c r="G269" s="306">
        <f t="shared" ca="1" si="127"/>
        <v>23.052858719139859</v>
      </c>
      <c r="H269" s="307">
        <f t="shared" ca="1" si="128"/>
        <v>73.630170282177389</v>
      </c>
      <c r="I269" s="304">
        <f t="shared" ca="1" si="129"/>
        <v>77.154625725921719</v>
      </c>
      <c r="J269" s="306">
        <f t="shared" ca="1" si="130"/>
        <v>314.80331611643368</v>
      </c>
      <c r="K269" s="307">
        <f t="shared" ca="1" si="131"/>
        <v>1484.613653005802</v>
      </c>
      <c r="L269" s="304">
        <f t="shared" ca="1" si="116"/>
        <v>1517.6227550116448</v>
      </c>
      <c r="M269" s="306">
        <f t="shared" ca="1" si="132"/>
        <v>1.2673741795467719</v>
      </c>
      <c r="N269" s="304">
        <f t="shared" ca="1" si="133"/>
        <v>72.615191551885445</v>
      </c>
      <c r="P269" s="310">
        <f t="shared" ca="1" si="134"/>
        <v>23</v>
      </c>
      <c r="Q269" s="304">
        <f t="shared" ca="1" si="135"/>
        <v>0</v>
      </c>
      <c r="R269" s="306">
        <f t="shared" ca="1" si="136"/>
        <v>0</v>
      </c>
      <c r="S269" s="307">
        <f t="shared" ca="1" si="137"/>
        <v>3.650000000000003</v>
      </c>
      <c r="T269" s="304">
        <f t="shared" ca="1" si="117"/>
        <v>35.806500000000028</v>
      </c>
      <c r="U269" s="311">
        <f t="shared" ca="1" si="118"/>
        <v>0</v>
      </c>
      <c r="V269" s="306">
        <f t="shared" ca="1" si="119"/>
        <v>1.0557019382051891</v>
      </c>
      <c r="W269" s="304">
        <f t="shared" ca="1" si="120"/>
        <v>19.333768932916069</v>
      </c>
      <c r="Y269" s="314" t="str">
        <f t="shared" ca="1" si="138"/>
        <v/>
      </c>
      <c r="Z269" s="315" t="str">
        <f t="shared" ca="1" si="139"/>
        <v/>
      </c>
      <c r="AA269" s="316" t="str">
        <f t="shared" ca="1" si="140"/>
        <v/>
      </c>
      <c r="AC269" s="310" t="e">
        <f t="shared" ca="1" si="141"/>
        <v>#N/A</v>
      </c>
      <c r="AD269" s="323" t="e">
        <f t="shared" ca="1" si="142"/>
        <v>#N/A</v>
      </c>
      <c r="AE269" s="324">
        <f t="shared" ca="1" si="121"/>
        <v>1484.613653005802</v>
      </c>
      <c r="AG269" s="306">
        <f t="shared" ca="1" si="143"/>
        <v>-14.880058710939235</v>
      </c>
      <c r="AH269" s="304">
        <f t="shared" ca="1" si="144"/>
        <v>-5.507247822500986</v>
      </c>
    </row>
    <row r="270" spans="1:34" x14ac:dyDescent="0.2">
      <c r="A270" s="347">
        <f t="shared" ca="1" si="122"/>
        <v>0.1</v>
      </c>
      <c r="B270" s="304">
        <f t="shared" ca="1" si="123"/>
        <v>8.5999999999999872</v>
      </c>
      <c r="D270" s="306">
        <f t="shared" ca="1" si="124"/>
        <v>-1.5826558201582672</v>
      </c>
      <c r="E270" s="307">
        <f t="shared" ca="1" si="125"/>
        <v>-14.864957346334714</v>
      </c>
      <c r="F270" s="304">
        <f t="shared" ca="1" si="126"/>
        <v>14.948971749034488</v>
      </c>
      <c r="G270" s="306">
        <f t="shared" ca="1" si="127"/>
        <v>22.894593137124033</v>
      </c>
      <c r="H270" s="307">
        <f t="shared" ca="1" si="128"/>
        <v>72.143674547543924</v>
      </c>
      <c r="I270" s="304">
        <f t="shared" ca="1" si="129"/>
        <v>75.689313460596168</v>
      </c>
      <c r="J270" s="306">
        <f t="shared" ca="1" si="130"/>
        <v>317.10068870924687</v>
      </c>
      <c r="K270" s="307">
        <f t="shared" ca="1" si="131"/>
        <v>1491.9023452472882</v>
      </c>
      <c r="L270" s="304">
        <f t="shared" ca="1" si="116"/>
        <v>1525.2296399343402</v>
      </c>
      <c r="M270" s="306">
        <f t="shared" ca="1" si="132"/>
        <v>1.2635016178397536</v>
      </c>
      <c r="N270" s="304">
        <f t="shared" ca="1" si="133"/>
        <v>72.393310110169324</v>
      </c>
      <c r="P270" s="310">
        <f t="shared" ca="1" si="134"/>
        <v>23</v>
      </c>
      <c r="Q270" s="304">
        <f t="shared" ca="1" si="135"/>
        <v>0</v>
      </c>
      <c r="R270" s="306">
        <f t="shared" ca="1" si="136"/>
        <v>0</v>
      </c>
      <c r="S270" s="307">
        <f t="shared" ca="1" si="137"/>
        <v>3.650000000000003</v>
      </c>
      <c r="T270" s="304">
        <f t="shared" ca="1" si="117"/>
        <v>35.806500000000028</v>
      </c>
      <c r="U270" s="311">
        <f t="shared" ca="1" si="118"/>
        <v>0</v>
      </c>
      <c r="V270" s="306">
        <f t="shared" ca="1" si="119"/>
        <v>1.0549284685394937</v>
      </c>
      <c r="W270" s="304">
        <f t="shared" ca="1" si="120"/>
        <v>18.5927406623995</v>
      </c>
      <c r="Y270" s="314" t="str">
        <f t="shared" ca="1" si="138"/>
        <v/>
      </c>
      <c r="Z270" s="315" t="str">
        <f t="shared" ca="1" si="139"/>
        <v/>
      </c>
      <c r="AA270" s="316" t="str">
        <f t="shared" ca="1" si="140"/>
        <v/>
      </c>
      <c r="AC270" s="310" t="e">
        <f t="shared" ca="1" si="141"/>
        <v>#N/A</v>
      </c>
      <c r="AD270" s="323" t="e">
        <f t="shared" ca="1" si="142"/>
        <v>#N/A</v>
      </c>
      <c r="AE270" s="324">
        <f t="shared" ca="1" si="121"/>
        <v>1491.9023452472882</v>
      </c>
      <c r="AG270" s="306">
        <f t="shared" ca="1" si="143"/>
        <v>-14.658798108731938</v>
      </c>
      <c r="AH270" s="304">
        <f t="shared" ca="1" si="144"/>
        <v>-5.2969229953194663</v>
      </c>
    </row>
    <row r="271" spans="1:34" x14ac:dyDescent="0.2">
      <c r="A271" s="347">
        <f t="shared" ca="1" si="122"/>
        <v>0.1</v>
      </c>
      <c r="B271" s="304">
        <f t="shared" ca="1" si="123"/>
        <v>8.6999999999999869</v>
      </c>
      <c r="D271" s="306">
        <f t="shared" ca="1" si="124"/>
        <v>-1.5408093714479423</v>
      </c>
      <c r="E271" s="307">
        <f t="shared" ca="1" si="125"/>
        <v>-14.665279548658956</v>
      </c>
      <c r="F271" s="304">
        <f t="shared" ca="1" si="126"/>
        <v>14.746000059658771</v>
      </c>
      <c r="G271" s="306">
        <f t="shared" ca="1" si="127"/>
        <v>22.740512199979239</v>
      </c>
      <c r="H271" s="307">
        <f t="shared" ca="1" si="128"/>
        <v>70.677146592678028</v>
      </c>
      <c r="I271" s="304">
        <f t="shared" ca="1" si="129"/>
        <v>74.245470876009023</v>
      </c>
      <c r="J271" s="306">
        <f t="shared" ca="1" si="130"/>
        <v>319.38244397610202</v>
      </c>
      <c r="K271" s="307">
        <f t="shared" ca="1" si="131"/>
        <v>1499.0433863042992</v>
      </c>
      <c r="L271" s="304">
        <f t="shared" ca="1" si="116"/>
        <v>1532.689211661258</v>
      </c>
      <c r="M271" s="306">
        <f t="shared" ca="1" si="132"/>
        <v>1.2595049453452547</v>
      </c>
      <c r="N271" s="304">
        <f t="shared" ca="1" si="133"/>
        <v>72.164317644138521</v>
      </c>
      <c r="P271" s="310">
        <f t="shared" ca="1" si="134"/>
        <v>23</v>
      </c>
      <c r="Q271" s="304">
        <f t="shared" ca="1" si="135"/>
        <v>0</v>
      </c>
      <c r="R271" s="306">
        <f t="shared" ca="1" si="136"/>
        <v>0</v>
      </c>
      <c r="S271" s="307">
        <f t="shared" ca="1" si="137"/>
        <v>3.650000000000003</v>
      </c>
      <c r="T271" s="304">
        <f t="shared" ca="1" si="117"/>
        <v>35.806500000000028</v>
      </c>
      <c r="U271" s="311">
        <f t="shared" ca="1" si="118"/>
        <v>0</v>
      </c>
      <c r="V271" s="306">
        <f t="shared" ca="1" si="119"/>
        <v>1.0541711761098564</v>
      </c>
      <c r="W271" s="304">
        <f t="shared" ca="1" si="120"/>
        <v>17.877316805583334</v>
      </c>
      <c r="Y271" s="314" t="str">
        <f t="shared" ca="1" si="138"/>
        <v/>
      </c>
      <c r="Z271" s="315" t="str">
        <f t="shared" ca="1" si="139"/>
        <v/>
      </c>
      <c r="AA271" s="316" t="str">
        <f t="shared" ca="1" si="140"/>
        <v/>
      </c>
      <c r="AC271" s="310" t="e">
        <f t="shared" ca="1" si="141"/>
        <v>#N/A</v>
      </c>
      <c r="AD271" s="323" t="e">
        <f t="shared" ca="1" si="142"/>
        <v>#N/A</v>
      </c>
      <c r="AE271" s="324">
        <f t="shared" ca="1" si="121"/>
        <v>1499.0433863042992</v>
      </c>
      <c r="AG271" s="306">
        <f t="shared" ca="1" si="143"/>
        <v>-14.444355597670139</v>
      </c>
      <c r="AH271" s="304">
        <f t="shared" ca="1" si="144"/>
        <v>-5.0939015513423245</v>
      </c>
    </row>
    <row r="272" spans="1:34" x14ac:dyDescent="0.2">
      <c r="A272" s="347">
        <f t="shared" ca="1" si="122"/>
        <v>0.1</v>
      </c>
      <c r="B272" s="304">
        <f t="shared" ca="1" si="123"/>
        <v>8.7999999999999865</v>
      </c>
      <c r="D272" s="306">
        <f t="shared" ca="1" si="124"/>
        <v>-1.5001674854217579</v>
      </c>
      <c r="E272" s="307">
        <f t="shared" ca="1" si="125"/>
        <v>-14.472496444597212</v>
      </c>
      <c r="F272" s="304">
        <f t="shared" ca="1" si="126"/>
        <v>14.550039718955944</v>
      </c>
      <c r="G272" s="306">
        <f t="shared" ca="1" si="127"/>
        <v>22.590495451437064</v>
      </c>
      <c r="H272" s="307">
        <f t="shared" ca="1" si="128"/>
        <v>69.229896948218311</v>
      </c>
      <c r="I272" s="304">
        <f t="shared" ca="1" si="129"/>
        <v>72.822449259842429</v>
      </c>
      <c r="J272" s="306">
        <f t="shared" ca="1" si="130"/>
        <v>321.64899435867284</v>
      </c>
      <c r="K272" s="307">
        <f t="shared" ca="1" si="131"/>
        <v>1506.0387384813441</v>
      </c>
      <c r="L272" s="304">
        <f t="shared" ca="1" si="116"/>
        <v>1540.003492651372</v>
      </c>
      <c r="M272" s="306">
        <f t="shared" ca="1" si="132"/>
        <v>1.2553788882392727</v>
      </c>
      <c r="N272" s="304">
        <f t="shared" ca="1" si="133"/>
        <v>71.927911985935779</v>
      </c>
      <c r="P272" s="310">
        <f t="shared" ca="1" si="134"/>
        <v>23</v>
      </c>
      <c r="Q272" s="304">
        <f t="shared" ca="1" si="135"/>
        <v>0</v>
      </c>
      <c r="R272" s="306">
        <f t="shared" ca="1" si="136"/>
        <v>0</v>
      </c>
      <c r="S272" s="307">
        <f t="shared" ca="1" si="137"/>
        <v>3.650000000000003</v>
      </c>
      <c r="T272" s="304">
        <f t="shared" ca="1" si="117"/>
        <v>35.806500000000028</v>
      </c>
      <c r="U272" s="311">
        <f t="shared" ca="1" si="118"/>
        <v>0</v>
      </c>
      <c r="V272" s="306">
        <f t="shared" ca="1" si="119"/>
        <v>1.0534298213098148</v>
      </c>
      <c r="W272" s="304">
        <f t="shared" ca="1" si="120"/>
        <v>17.18649986430318</v>
      </c>
      <c r="Y272" s="314" t="str">
        <f t="shared" ca="1" si="138"/>
        <v/>
      </c>
      <c r="Z272" s="315" t="str">
        <f t="shared" ca="1" si="139"/>
        <v/>
      </c>
      <c r="AA272" s="316" t="str">
        <f t="shared" ca="1" si="140"/>
        <v/>
      </c>
      <c r="AC272" s="310" t="e">
        <f t="shared" ca="1" si="141"/>
        <v>#N/A</v>
      </c>
      <c r="AD272" s="323" t="e">
        <f t="shared" ca="1" si="142"/>
        <v>#N/A</v>
      </c>
      <c r="AE272" s="324">
        <f t="shared" ca="1" si="121"/>
        <v>1506.0387384813441</v>
      </c>
      <c r="AG272" s="306">
        <f t="shared" ca="1" si="143"/>
        <v>-14.236414926187773</v>
      </c>
      <c r="AH272" s="304">
        <f t="shared" ca="1" si="144"/>
        <v>-4.8978950152283067</v>
      </c>
    </row>
    <row r="273" spans="1:34" x14ac:dyDescent="0.2">
      <c r="A273" s="347">
        <f t="shared" ca="1" si="122"/>
        <v>0.1</v>
      </c>
      <c r="B273" s="304">
        <f t="shared" ca="1" si="123"/>
        <v>8.8999999999999861</v>
      </c>
      <c r="D273" s="306">
        <f t="shared" ca="1" si="124"/>
        <v>-1.4606798855760841</v>
      </c>
      <c r="E273" s="307">
        <f t="shared" ca="1" si="125"/>
        <v>-14.286339094472352</v>
      </c>
      <c r="F273" s="304">
        <f t="shared" ca="1" si="126"/>
        <v>14.360817192986465</v>
      </c>
      <c r="G273" s="306">
        <f t="shared" ca="1" si="127"/>
        <v>22.444427462879457</v>
      </c>
      <c r="H273" s="307">
        <f t="shared" ca="1" si="128"/>
        <v>67.801263038771083</v>
      </c>
      <c r="I273" s="304">
        <f t="shared" ca="1" si="129"/>
        <v>71.419630311204244</v>
      </c>
      <c r="J273" s="306">
        <f t="shared" ca="1" si="130"/>
        <v>323.90074050438864</v>
      </c>
      <c r="K273" s="307">
        <f t="shared" ca="1" si="131"/>
        <v>1512.8902964806937</v>
      </c>
      <c r="L273" s="304">
        <f t="shared" ca="1" si="116"/>
        <v>1547.1744371223087</v>
      </c>
      <c r="M273" s="306">
        <f t="shared" ca="1" si="132"/>
        <v>1.2511178719146794</v>
      </c>
      <c r="N273" s="304">
        <f t="shared" ca="1" si="133"/>
        <v>71.683773734100242</v>
      </c>
      <c r="P273" s="310">
        <f t="shared" ca="1" si="134"/>
        <v>23</v>
      </c>
      <c r="Q273" s="304">
        <f t="shared" ca="1" si="135"/>
        <v>0</v>
      </c>
      <c r="R273" s="306">
        <f t="shared" ca="1" si="136"/>
        <v>0</v>
      </c>
      <c r="S273" s="307">
        <f t="shared" ca="1" si="137"/>
        <v>3.650000000000003</v>
      </c>
      <c r="T273" s="304">
        <f t="shared" ca="1" si="117"/>
        <v>35.806500000000028</v>
      </c>
      <c r="U273" s="311">
        <f t="shared" ca="1" si="118"/>
        <v>0</v>
      </c>
      <c r="V273" s="306">
        <f t="shared" ca="1" si="119"/>
        <v>1.05270417292631</v>
      </c>
      <c r="W273" s="304">
        <f t="shared" ca="1" si="120"/>
        <v>16.519344392169877</v>
      </c>
      <c r="Y273" s="314" t="str">
        <f t="shared" ca="1" si="138"/>
        <v/>
      </c>
      <c r="Z273" s="315" t="str">
        <f t="shared" ca="1" si="139"/>
        <v/>
      </c>
      <c r="AA273" s="316" t="str">
        <f t="shared" ca="1" si="140"/>
        <v/>
      </c>
      <c r="AC273" s="310" t="e">
        <f t="shared" ca="1" si="141"/>
        <v>#N/A</v>
      </c>
      <c r="AD273" s="323" t="e">
        <f t="shared" ca="1" si="142"/>
        <v>#N/A</v>
      </c>
      <c r="AE273" s="324">
        <f t="shared" ca="1" si="121"/>
        <v>1512.8902964806937</v>
      </c>
      <c r="AG273" s="306">
        <f t="shared" ca="1" si="143"/>
        <v>-14.034673043499705</v>
      </c>
      <c r="AH273" s="304">
        <f t="shared" ca="1" si="144"/>
        <v>-4.7086300998090866</v>
      </c>
    </row>
    <row r="274" spans="1:34" x14ac:dyDescent="0.2">
      <c r="A274" s="347">
        <f t="shared" ca="1" si="122"/>
        <v>0.1</v>
      </c>
      <c r="B274" s="304">
        <f t="shared" ca="1" si="123"/>
        <v>8.9999999999999858</v>
      </c>
      <c r="D274" s="306">
        <f t="shared" ca="1" si="124"/>
        <v>-1.422298907652102</v>
      </c>
      <c r="E274" s="307">
        <f t="shared" ca="1" si="125"/>
        <v>-14.106552563747384</v>
      </c>
      <c r="F274" s="304">
        <f t="shared" ca="1" si="126"/>
        <v>14.178073191251208</v>
      </c>
      <c r="G274" s="306">
        <f t="shared" ca="1" si="127"/>
        <v>22.302197572114245</v>
      </c>
      <c r="H274" s="307">
        <f t="shared" ca="1" si="128"/>
        <v>66.390607782396344</v>
      </c>
      <c r="I274" s="304">
        <f t="shared" ca="1" si="129"/>
        <v>70.036424939181501</v>
      </c>
      <c r="J274" s="306">
        <f t="shared" ca="1" si="130"/>
        <v>326.13807175613834</v>
      </c>
      <c r="K274" s="307">
        <f t="shared" ca="1" si="131"/>
        <v>1519.5998900217521</v>
      </c>
      <c r="L274" s="304">
        <f t="shared" ca="1" si="116"/>
        <v>1554.2039337239285</v>
      </c>
      <c r="M274" s="306">
        <f t="shared" ca="1" si="132"/>
        <v>1.2467160002730933</v>
      </c>
      <c r="N274" s="304">
        <f t="shared" ca="1" si="133"/>
        <v>71.431565067079035</v>
      </c>
      <c r="P274" s="310">
        <f t="shared" ca="1" si="134"/>
        <v>23</v>
      </c>
      <c r="Q274" s="304">
        <f t="shared" ca="1" si="135"/>
        <v>0</v>
      </c>
      <c r="R274" s="306">
        <f t="shared" ca="1" si="136"/>
        <v>0</v>
      </c>
      <c r="S274" s="307">
        <f t="shared" ca="1" si="137"/>
        <v>3.650000000000003</v>
      </c>
      <c r="T274" s="304">
        <f t="shared" ca="1" si="117"/>
        <v>35.806500000000028</v>
      </c>
      <c r="U274" s="311">
        <f t="shared" ca="1" si="118"/>
        <v>0</v>
      </c>
      <c r="V274" s="306">
        <f t="shared" ca="1" si="119"/>
        <v>1.0519940078077572</v>
      </c>
      <c r="W274" s="304">
        <f t="shared" ca="1" si="120"/>
        <v>15.87495385183577</v>
      </c>
      <c r="Y274" s="314" t="str">
        <f t="shared" ca="1" si="138"/>
        <v/>
      </c>
      <c r="Z274" s="315" t="str">
        <f t="shared" ca="1" si="139"/>
        <v/>
      </c>
      <c r="AA274" s="316" t="str">
        <f t="shared" ca="1" si="140"/>
        <v/>
      </c>
      <c r="AC274" s="310">
        <f t="shared" ca="1" si="141"/>
        <v>8.9999999999999858</v>
      </c>
      <c r="AD274" s="323">
        <f t="shared" ca="1" si="142"/>
        <v>326.13807175613834</v>
      </c>
      <c r="AE274" s="324">
        <f t="shared" ca="1" si="121"/>
        <v>1519.5998900217521</v>
      </c>
      <c r="AG274" s="306">
        <f t="shared" ca="1" si="143"/>
        <v>-13.838839004087699</v>
      </c>
      <c r="AH274" s="304">
        <f t="shared" ca="1" si="144"/>
        <v>-4.5258477786766749</v>
      </c>
    </row>
    <row r="275" spans="1:34" x14ac:dyDescent="0.2">
      <c r="A275" s="347">
        <f t="shared" ca="1" si="122"/>
        <v>0.1</v>
      </c>
      <c r="B275" s="304">
        <f t="shared" ca="1" si="123"/>
        <v>9.0999999999999854</v>
      </c>
      <c r="D275" s="306">
        <f t="shared" ca="1" si="124"/>
        <v>-1.3849793456910036</v>
      </c>
      <c r="E275" s="307">
        <f t="shared" ca="1" si="125"/>
        <v>-13.932895074764353</v>
      </c>
      <c r="F275" s="304">
        <f t="shared" ca="1" si="126"/>
        <v>14.001561804041129</v>
      </c>
      <c r="G275" s="306">
        <f t="shared" ca="1" si="127"/>
        <v>22.163699637545147</v>
      </c>
      <c r="H275" s="307">
        <f t="shared" ca="1" si="128"/>
        <v>64.997318274919905</v>
      </c>
      <c r="I275" s="304">
        <f t="shared" ca="1" si="129"/>
        <v>68.672272166825493</v>
      </c>
      <c r="J275" s="306">
        <f t="shared" ca="1" si="130"/>
        <v>328.3613666166213</v>
      </c>
      <c r="K275" s="307">
        <f t="shared" ca="1" si="131"/>
        <v>1526.169286324618</v>
      </c>
      <c r="L275" s="304">
        <f t="shared" ca="1" si="116"/>
        <v>1561.0938080739829</v>
      </c>
      <c r="M275" s="306">
        <f t="shared" ca="1" si="132"/>
        <v>1.2421670333623842</v>
      </c>
      <c r="N275" s="304">
        <f t="shared" ca="1" si="133"/>
        <v>71.170928461950737</v>
      </c>
      <c r="P275" s="310">
        <f t="shared" ca="1" si="134"/>
        <v>23</v>
      </c>
      <c r="Q275" s="304">
        <f t="shared" ca="1" si="135"/>
        <v>0</v>
      </c>
      <c r="R275" s="306">
        <f t="shared" ca="1" si="136"/>
        <v>0</v>
      </c>
      <c r="S275" s="307">
        <f t="shared" ca="1" si="137"/>
        <v>3.650000000000003</v>
      </c>
      <c r="T275" s="304">
        <f t="shared" ca="1" si="117"/>
        <v>35.806500000000028</v>
      </c>
      <c r="U275" s="311">
        <f t="shared" ca="1" si="118"/>
        <v>0</v>
      </c>
      <c r="V275" s="306">
        <f t="shared" ca="1" si="119"/>
        <v>1.0512991105495608</v>
      </c>
      <c r="W275" s="304">
        <f t="shared" ca="1" si="120"/>
        <v>15.25247769500332</v>
      </c>
      <c r="Y275" s="314" t="str">
        <f t="shared" ca="1" si="138"/>
        <v/>
      </c>
      <c r="Z275" s="315" t="str">
        <f t="shared" ca="1" si="139"/>
        <v/>
      </c>
      <c r="AA275" s="316" t="str">
        <f t="shared" ca="1" si="140"/>
        <v/>
      </c>
      <c r="AC275" s="310" t="e">
        <f t="shared" ca="1" si="141"/>
        <v>#N/A</v>
      </c>
      <c r="AD275" s="323" t="e">
        <f t="shared" ca="1" si="142"/>
        <v>#N/A</v>
      </c>
      <c r="AE275" s="324">
        <f t="shared" ca="1" si="121"/>
        <v>1526.169286324618</v>
      </c>
      <c r="AG275" s="306">
        <f t="shared" ca="1" si="143"/>
        <v>-13.648632922267943</v>
      </c>
      <c r="AH275" s="304">
        <f t="shared" ca="1" si="144"/>
        <v>-4.3493024251604808</v>
      </c>
    </row>
    <row r="276" spans="1:34" x14ac:dyDescent="0.2">
      <c r="A276" s="347">
        <f t="shared" ca="1" si="122"/>
        <v>0.1</v>
      </c>
      <c r="B276" s="304">
        <f t="shared" ca="1" si="123"/>
        <v>9.1999999999999851</v>
      </c>
      <c r="D276" s="306">
        <f t="shared" ca="1" si="124"/>
        <v>-1.3486783094837027</v>
      </c>
      <c r="E276" s="307">
        <f t="shared" ca="1" si="125"/>
        <v>-13.765137218314262</v>
      </c>
      <c r="F276" s="304">
        <f t="shared" ca="1" si="126"/>
        <v>13.831049700637054</v>
      </c>
      <c r="G276" s="306">
        <f t="shared" ca="1" si="127"/>
        <v>22.028831806596777</v>
      </c>
      <c r="H276" s="307">
        <f t="shared" ca="1" si="128"/>
        <v>63.620804553088476</v>
      </c>
      <c r="I276" s="304">
        <f t="shared" ca="1" si="129"/>
        <v>67.326638136369269</v>
      </c>
      <c r="J276" s="306">
        <f t="shared" ca="1" si="130"/>
        <v>330.57099318882837</v>
      </c>
      <c r="K276" s="307">
        <f t="shared" ca="1" si="131"/>
        <v>1532.6001924660184</v>
      </c>
      <c r="L276" s="304">
        <f t="shared" ca="1" si="116"/>
        <v>1567.8458251641725</v>
      </c>
      <c r="M276" s="306">
        <f t="shared" ca="1" si="132"/>
        <v>1.2374643632140854</v>
      </c>
      <c r="N276" s="304">
        <f t="shared" ca="1" si="133"/>
        <v>70.901485310011054</v>
      </c>
      <c r="P276" s="310">
        <f t="shared" ca="1" si="134"/>
        <v>23</v>
      </c>
      <c r="Q276" s="304">
        <f t="shared" ca="1" si="135"/>
        <v>0</v>
      </c>
      <c r="R276" s="306">
        <f t="shared" ca="1" si="136"/>
        <v>0</v>
      </c>
      <c r="S276" s="307">
        <f t="shared" ca="1" si="137"/>
        <v>3.650000000000003</v>
      </c>
      <c r="T276" s="304">
        <f t="shared" ca="1" si="117"/>
        <v>35.806500000000028</v>
      </c>
      <c r="U276" s="311">
        <f t="shared" ca="1" si="118"/>
        <v>0</v>
      </c>
      <c r="V276" s="306">
        <f t="shared" ca="1" si="119"/>
        <v>1.0506192731960198</v>
      </c>
      <c r="W276" s="304">
        <f t="shared" ca="1" si="120"/>
        <v>14.651108647364365</v>
      </c>
      <c r="Y276" s="314" t="str">
        <f t="shared" ca="1" si="138"/>
        <v/>
      </c>
      <c r="Z276" s="315" t="str">
        <f t="shared" ca="1" si="139"/>
        <v/>
      </c>
      <c r="AA276" s="316" t="str">
        <f t="shared" ca="1" si="140"/>
        <v/>
      </c>
      <c r="AC276" s="310" t="e">
        <f t="shared" ca="1" si="141"/>
        <v>#N/A</v>
      </c>
      <c r="AD276" s="323" t="e">
        <f t="shared" ca="1" si="142"/>
        <v>#N/A</v>
      </c>
      <c r="AE276" s="324">
        <f t="shared" ca="1" si="121"/>
        <v>1532.6001924660184</v>
      </c>
      <c r="AG276" s="306">
        <f t="shared" ca="1" si="143"/>
        <v>-13.463784969713602</v>
      </c>
      <c r="AH276" s="304">
        <f t="shared" ca="1" si="144"/>
        <v>-4.178761012329673</v>
      </c>
    </row>
    <row r="277" spans="1:34" x14ac:dyDescent="0.2">
      <c r="A277" s="347">
        <f t="shared" ca="1" si="122"/>
        <v>0.1</v>
      </c>
      <c r="B277" s="304">
        <f t="shared" ca="1" si="123"/>
        <v>9.2999999999999847</v>
      </c>
      <c r="D277" s="306">
        <f t="shared" ca="1" si="124"/>
        <v>-1.3133550925561588</v>
      </c>
      <c r="E277" s="307">
        <f t="shared" ca="1" si="125"/>
        <v>-13.603061220218532</v>
      </c>
      <c r="F277" s="304">
        <f t="shared" ca="1" si="126"/>
        <v>13.666315383458574</v>
      </c>
      <c r="G277" s="306">
        <f t="shared" ca="1" si="127"/>
        <v>21.89749629734116</v>
      </c>
      <c r="H277" s="307">
        <f t="shared" ca="1" si="128"/>
        <v>62.260498431066623</v>
      </c>
      <c r="I277" s="304">
        <f t="shared" ca="1" si="129"/>
        <v>65.999015212175095</v>
      </c>
      <c r="J277" s="306">
        <f t="shared" ca="1" si="130"/>
        <v>332.76730959402528</v>
      </c>
      <c r="K277" s="307">
        <f t="shared" ca="1" si="131"/>
        <v>1538.894257615226</v>
      </c>
      <c r="L277" s="304">
        <f t="shared" ca="1" si="116"/>
        <v>1574.461691644342</v>
      </c>
      <c r="M277" s="306">
        <f t="shared" ca="1" si="132"/>
        <v>1.2326009877216368</v>
      </c>
      <c r="N277" s="304">
        <f t="shared" ca="1" si="133"/>
        <v>70.6228344201064</v>
      </c>
      <c r="P277" s="310">
        <f t="shared" ca="1" si="134"/>
        <v>23</v>
      </c>
      <c r="Q277" s="304">
        <f t="shared" ca="1" si="135"/>
        <v>0</v>
      </c>
      <c r="R277" s="306">
        <f t="shared" ca="1" si="136"/>
        <v>0</v>
      </c>
      <c r="S277" s="307">
        <f t="shared" ca="1" si="137"/>
        <v>3.650000000000003</v>
      </c>
      <c r="T277" s="304">
        <f t="shared" ca="1" si="117"/>
        <v>35.806500000000028</v>
      </c>
      <c r="U277" s="311">
        <f t="shared" ca="1" si="118"/>
        <v>0</v>
      </c>
      <c r="V277" s="306">
        <f t="shared" ca="1" si="119"/>
        <v>1.0499542949576304</v>
      </c>
      <c r="W277" s="304">
        <f t="shared" ca="1" si="120"/>
        <v>14.070080182250964</v>
      </c>
      <c r="Y277" s="314" t="str">
        <f t="shared" ca="1" si="138"/>
        <v/>
      </c>
      <c r="Z277" s="315" t="str">
        <f t="shared" ca="1" si="139"/>
        <v/>
      </c>
      <c r="AA277" s="316" t="str">
        <f t="shared" ca="1" si="140"/>
        <v/>
      </c>
      <c r="AC277" s="310" t="e">
        <f t="shared" ca="1" si="141"/>
        <v>#N/A</v>
      </c>
      <c r="AD277" s="323" t="e">
        <f t="shared" ca="1" si="142"/>
        <v>#N/A</v>
      </c>
      <c r="AE277" s="324">
        <f t="shared" ca="1" si="121"/>
        <v>1538.894257615226</v>
      </c>
      <c r="AG277" s="306">
        <f t="shared" ca="1" si="143"/>
        <v>-13.284034409084015</v>
      </c>
      <c r="AH277" s="304">
        <f t="shared" ca="1" si="144"/>
        <v>-4.0140023691409183</v>
      </c>
    </row>
    <row r="278" spans="1:34" x14ac:dyDescent="0.2">
      <c r="A278" s="347">
        <f t="shared" ca="1" si="122"/>
        <v>0.1</v>
      </c>
      <c r="B278" s="304">
        <f t="shared" ca="1" si="123"/>
        <v>9.3999999999999844</v>
      </c>
      <c r="D278" s="306">
        <f t="shared" ca="1" si="124"/>
        <v>-1.2789710499141362</v>
      </c>
      <c r="E278" s="307">
        <f t="shared" ca="1" si="125"/>
        <v>-13.446460258528617</v>
      </c>
      <c r="F278" s="304">
        <f t="shared" ca="1" si="126"/>
        <v>13.507148493694292</v>
      </c>
      <c r="G278" s="306">
        <f t="shared" ca="1" si="127"/>
        <v>21.769599192349748</v>
      </c>
      <c r="H278" s="307">
        <f t="shared" ca="1" si="128"/>
        <v>60.915852405213762</v>
      </c>
      <c r="I278" s="304">
        <f t="shared" ca="1" si="129"/>
        <v>64.688921178586227</v>
      </c>
      <c r="J278" s="306">
        <f t="shared" ca="1" si="130"/>
        <v>334.95066436850982</v>
      </c>
      <c r="K278" s="307">
        <f t="shared" ca="1" si="131"/>
        <v>1545.05307515704</v>
      </c>
      <c r="L278" s="304">
        <f t="shared" ca="1" si="116"/>
        <v>1580.9430579920111</v>
      </c>
      <c r="M278" s="306">
        <f t="shared" ca="1" si="132"/>
        <v>1.2275694823858945</v>
      </c>
      <c r="N278" s="304">
        <f t="shared" ca="1" si="133"/>
        <v>70.334550399770805</v>
      </c>
      <c r="P278" s="310">
        <f t="shared" ca="1" si="134"/>
        <v>23</v>
      </c>
      <c r="Q278" s="304">
        <f t="shared" ca="1" si="135"/>
        <v>0</v>
      </c>
      <c r="R278" s="306">
        <f t="shared" ca="1" si="136"/>
        <v>0</v>
      </c>
      <c r="S278" s="307">
        <f t="shared" ca="1" si="137"/>
        <v>3.650000000000003</v>
      </c>
      <c r="T278" s="304">
        <f t="shared" ca="1" si="117"/>
        <v>35.806500000000028</v>
      </c>
      <c r="U278" s="311">
        <f t="shared" ca="1" si="118"/>
        <v>0</v>
      </c>
      <c r="V278" s="306">
        <f t="shared" ca="1" si="119"/>
        <v>1.049303981942864</v>
      </c>
      <c r="W278" s="304">
        <f t="shared" ca="1" si="120"/>
        <v>13.508664168214112</v>
      </c>
      <c r="Y278" s="314" t="str">
        <f t="shared" ca="1" si="138"/>
        <v/>
      </c>
      <c r="Z278" s="315" t="str">
        <f t="shared" ca="1" si="139"/>
        <v/>
      </c>
      <c r="AA278" s="316" t="str">
        <f t="shared" ca="1" si="140"/>
        <v/>
      </c>
      <c r="AC278" s="310" t="e">
        <f t="shared" ca="1" si="141"/>
        <v>#N/A</v>
      </c>
      <c r="AD278" s="323" t="e">
        <f t="shared" ca="1" si="142"/>
        <v>#N/A</v>
      </c>
      <c r="AE278" s="324">
        <f t="shared" ca="1" si="121"/>
        <v>1545.05307515704</v>
      </c>
      <c r="AG278" s="306">
        <f t="shared" ca="1" si="143"/>
        <v>-13.109128657116953</v>
      </c>
      <c r="AH278" s="304">
        <f t="shared" ca="1" si="144"/>
        <v>-3.8548164882879319</v>
      </c>
    </row>
    <row r="279" spans="1:34" x14ac:dyDescent="0.2">
      <c r="A279" s="347">
        <f t="shared" ca="1" si="122"/>
        <v>0.1</v>
      </c>
      <c r="B279" s="304">
        <f t="shared" ca="1" si="123"/>
        <v>9.499999999999984</v>
      </c>
      <c r="D279" s="306">
        <f t="shared" ca="1" si="124"/>
        <v>-1.2454894848465106</v>
      </c>
      <c r="E279" s="307">
        <f t="shared" ca="1" si="125"/>
        <v>-13.295137827333905</v>
      </c>
      <c r="F279" s="304">
        <f t="shared" ca="1" si="126"/>
        <v>13.353349164335819</v>
      </c>
      <c r="G279" s="306">
        <f t="shared" ca="1" si="127"/>
        <v>21.645050243865096</v>
      </c>
      <c r="H279" s="307">
        <f t="shared" ca="1" si="128"/>
        <v>59.586338622480369</v>
      </c>
      <c r="I279" s="304">
        <f t="shared" ca="1" si="129"/>
        <v>63.395898530522778</v>
      </c>
      <c r="J279" s="306">
        <f t="shared" ca="1" si="130"/>
        <v>337.12139684032059</v>
      </c>
      <c r="K279" s="307">
        <f t="shared" ca="1" si="131"/>
        <v>1551.0781847084247</v>
      </c>
      <c r="L279" s="304">
        <f t="shared" ca="1" si="116"/>
        <v>1587.2915205739464</v>
      </c>
      <c r="M279" s="306">
        <f t="shared" ca="1" si="132"/>
        <v>1.2223619697386774</v>
      </c>
      <c r="N279" s="304">
        <f t="shared" ca="1" si="133"/>
        <v>70.036181903324263</v>
      </c>
      <c r="P279" s="310">
        <f t="shared" ca="1" si="134"/>
        <v>23</v>
      </c>
      <c r="Q279" s="304">
        <f t="shared" ca="1" si="135"/>
        <v>0</v>
      </c>
      <c r="R279" s="306">
        <f t="shared" ca="1" si="136"/>
        <v>0</v>
      </c>
      <c r="S279" s="307">
        <f t="shared" ca="1" si="137"/>
        <v>3.650000000000003</v>
      </c>
      <c r="T279" s="304">
        <f t="shared" ca="1" si="117"/>
        <v>35.806500000000028</v>
      </c>
      <c r="U279" s="311">
        <f t="shared" ca="1" si="118"/>
        <v>0</v>
      </c>
      <c r="V279" s="306">
        <f t="shared" ca="1" si="119"/>
        <v>1.0486681469035719</v>
      </c>
      <c r="W279" s="304">
        <f t="shared" ca="1" si="120"/>
        <v>12.966168677042145</v>
      </c>
      <c r="Y279" s="314" t="str">
        <f t="shared" ca="1" si="138"/>
        <v/>
      </c>
      <c r="Z279" s="315" t="str">
        <f t="shared" ca="1" si="139"/>
        <v/>
      </c>
      <c r="AA279" s="316" t="str">
        <f t="shared" ca="1" si="140"/>
        <v/>
      </c>
      <c r="AC279" s="310" t="e">
        <f t="shared" ca="1" si="141"/>
        <v>#N/A</v>
      </c>
      <c r="AD279" s="323" t="e">
        <f t="shared" ca="1" si="142"/>
        <v>#N/A</v>
      </c>
      <c r="AE279" s="324">
        <f t="shared" ca="1" si="121"/>
        <v>1551.0781847084247</v>
      </c>
      <c r="AG279" s="306">
        <f t="shared" ca="1" si="143"/>
        <v>-12.93882237067373</v>
      </c>
      <c r="AH279" s="304">
        <f t="shared" ca="1" si="144"/>
        <v>-3.7010038817024933</v>
      </c>
    </row>
    <row r="280" spans="1:34" x14ac:dyDescent="0.2">
      <c r="A280" s="347">
        <f t="shared" ca="1" si="122"/>
        <v>0.1</v>
      </c>
      <c r="B280" s="304">
        <f t="shared" ca="1" si="123"/>
        <v>9.5999999999999837</v>
      </c>
      <c r="D280" s="306">
        <f t="shared" ca="1" si="124"/>
        <v>-1.2128755441549393</v>
      </c>
      <c r="E280" s="307">
        <f t="shared" ca="1" si="125"/>
        <v>-13.148907143513108</v>
      </c>
      <c r="F280" s="304">
        <f t="shared" ca="1" si="126"/>
        <v>13.204727416888968</v>
      </c>
      <c r="G280" s="306">
        <f t="shared" ca="1" si="127"/>
        <v>21.523762689449601</v>
      </c>
      <c r="H280" s="307">
        <f t="shared" ca="1" si="128"/>
        <v>58.271447908129055</v>
      </c>
      <c r="I280" s="304">
        <f t="shared" ca="1" si="129"/>
        <v>62.119513855321991</v>
      </c>
      <c r="J280" s="306">
        <f t="shared" ca="1" si="130"/>
        <v>339.27983748698631</v>
      </c>
      <c r="K280" s="307">
        <f t="shared" ca="1" si="131"/>
        <v>1556.9710740349551</v>
      </c>
      <c r="L280" s="304">
        <f t="shared" ca="1" si="116"/>
        <v>1593.5086236060217</v>
      </c>
      <c r="M280" s="306">
        <f t="shared" ca="1" si="132"/>
        <v>1.2169700862382384</v>
      </c>
      <c r="N280" s="304">
        <f t="shared" ca="1" si="133"/>
        <v>69.727249735122896</v>
      </c>
      <c r="P280" s="310">
        <f t="shared" ca="1" si="134"/>
        <v>23</v>
      </c>
      <c r="Q280" s="304">
        <f t="shared" ca="1" si="135"/>
        <v>0</v>
      </c>
      <c r="R280" s="306">
        <f t="shared" ca="1" si="136"/>
        <v>0</v>
      </c>
      <c r="S280" s="307">
        <f t="shared" ca="1" si="137"/>
        <v>3.650000000000003</v>
      </c>
      <c r="T280" s="304">
        <f t="shared" ca="1" si="117"/>
        <v>35.806500000000028</v>
      </c>
      <c r="U280" s="311">
        <f t="shared" ca="1" si="118"/>
        <v>0</v>
      </c>
      <c r="V280" s="306">
        <f t="shared" ca="1" si="119"/>
        <v>1.0480466089932161</v>
      </c>
      <c r="W280" s="304">
        <f t="shared" ca="1" si="120"/>
        <v>12.441935939900906</v>
      </c>
      <c r="Y280" s="314" t="str">
        <f t="shared" ca="1" si="138"/>
        <v/>
      </c>
      <c r="Z280" s="315" t="str">
        <f t="shared" ca="1" si="139"/>
        <v/>
      </c>
      <c r="AA280" s="316" t="str">
        <f t="shared" ca="1" si="140"/>
        <v/>
      </c>
      <c r="AC280" s="310" t="e">
        <f t="shared" ca="1" si="141"/>
        <v>#N/A</v>
      </c>
      <c r="AD280" s="323" t="e">
        <f t="shared" ca="1" si="142"/>
        <v>#N/A</v>
      </c>
      <c r="AE280" s="324">
        <f t="shared" ca="1" si="121"/>
        <v>1556.9710740349551</v>
      </c>
      <c r="AG280" s="306">
        <f t="shared" ca="1" si="143"/>
        <v>-12.772876549290462</v>
      </c>
      <c r="AH280" s="304">
        <f t="shared" ca="1" si="144"/>
        <v>-3.5523749800115434</v>
      </c>
    </row>
    <row r="281" spans="1:34" x14ac:dyDescent="0.2">
      <c r="A281" s="347">
        <f t="shared" ca="1" si="122"/>
        <v>0.1</v>
      </c>
      <c r="B281" s="304">
        <f t="shared" ca="1" si="123"/>
        <v>9.6999999999999833</v>
      </c>
      <c r="D281" s="306">
        <f t="shared" ca="1" si="124"/>
        <v>-1.1810961212407158</v>
      </c>
      <c r="E281" s="307">
        <f t="shared" ca="1" si="125"/>
        <v>-13.007590593075415</v>
      </c>
      <c r="F281" s="304">
        <f t="shared" ca="1" si="126"/>
        <v>13.061102598351868</v>
      </c>
      <c r="G281" s="306">
        <f t="shared" ca="1" si="127"/>
        <v>21.405653077325528</v>
      </c>
      <c r="H281" s="307">
        <f t="shared" ca="1" si="128"/>
        <v>56.97068884882151</v>
      </c>
      <c r="I281" s="304">
        <f t="shared" ca="1" si="129"/>
        <v>60.859357304986808</v>
      </c>
      <c r="J281" s="306">
        <f t="shared" ca="1" si="130"/>
        <v>341.42630827532508</v>
      </c>
      <c r="K281" s="307">
        <f t="shared" ca="1" si="131"/>
        <v>1562.7331808728027</v>
      </c>
      <c r="L281" s="304">
        <f t="shared" ca="1" si="116"/>
        <v>1599.5958610171961</v>
      </c>
      <c r="M281" s="306">
        <f t="shared" ca="1" si="132"/>
        <v>1.2113849464124296</v>
      </c>
      <c r="N281" s="304">
        <f t="shared" ca="1" si="133"/>
        <v>69.407244795113613</v>
      </c>
      <c r="P281" s="310">
        <f t="shared" ca="1" si="134"/>
        <v>23</v>
      </c>
      <c r="Q281" s="304">
        <f t="shared" ca="1" si="135"/>
        <v>0</v>
      </c>
      <c r="R281" s="306">
        <f t="shared" ca="1" si="136"/>
        <v>0</v>
      </c>
      <c r="S281" s="307">
        <f t="shared" ca="1" si="137"/>
        <v>3.650000000000003</v>
      </c>
      <c r="T281" s="304">
        <f t="shared" ca="1" si="117"/>
        <v>35.806500000000028</v>
      </c>
      <c r="U281" s="311">
        <f t="shared" ca="1" si="118"/>
        <v>0</v>
      </c>
      <c r="V281" s="306">
        <f t="shared" ca="1" si="119"/>
        <v>1.047439193537181</v>
      </c>
      <c r="W281" s="304">
        <f t="shared" ca="1" si="120"/>
        <v>11.935340440336075</v>
      </c>
      <c r="Y281" s="314" t="str">
        <f t="shared" ca="1" si="138"/>
        <v/>
      </c>
      <c r="Z281" s="315" t="str">
        <f t="shared" ca="1" si="139"/>
        <v/>
      </c>
      <c r="AA281" s="316" t="str">
        <f t="shared" ca="1" si="140"/>
        <v/>
      </c>
      <c r="AC281" s="310" t="e">
        <f t="shared" ca="1" si="141"/>
        <v>#N/A</v>
      </c>
      <c r="AD281" s="323" t="e">
        <f t="shared" ca="1" si="142"/>
        <v>#N/A</v>
      </c>
      <c r="AE281" s="324">
        <f t="shared" ca="1" si="121"/>
        <v>1562.7331808728027</v>
      </c>
      <c r="AG281" s="306">
        <f t="shared" ca="1" si="143"/>
        <v>-12.611057647782321</v>
      </c>
      <c r="AH281" s="304">
        <f t="shared" ca="1" si="144"/>
        <v>-3.4087495725755881</v>
      </c>
    </row>
    <row r="282" spans="1:34" x14ac:dyDescent="0.2">
      <c r="A282" s="347">
        <f t="shared" ca="1" si="122"/>
        <v>0.1</v>
      </c>
      <c r="B282" s="304">
        <f t="shared" ca="1" si="123"/>
        <v>9.7999999999999829</v>
      </c>
      <c r="D282" s="306">
        <f t="shared" ca="1" si="124"/>
        <v>-1.1501197665375198</v>
      </c>
      <c r="E282" s="307">
        <f t="shared" ca="1" si="125"/>
        <v>-12.871019214017593</v>
      </c>
      <c r="F282" s="304">
        <f t="shared" ca="1" si="126"/>
        <v>12.922302855334664</v>
      </c>
      <c r="G282" s="306">
        <f t="shared" ca="1" si="127"/>
        <v>21.290641100671778</v>
      </c>
      <c r="H282" s="307">
        <f t="shared" ca="1" si="128"/>
        <v>55.683586927419753</v>
      </c>
      <c r="I282" s="304">
        <f t="shared" ca="1" si="129"/>
        <v>59.615042158679429</v>
      </c>
      <c r="J282" s="306">
        <f t="shared" ca="1" si="130"/>
        <v>343.56112298422494</v>
      </c>
      <c r="K282" s="307">
        <f t="shared" ca="1" si="131"/>
        <v>1568.3658946616147</v>
      </c>
      <c r="L282" s="304">
        <f t="shared" ca="1" si="116"/>
        <v>1605.5546782230458</v>
      </c>
      <c r="M282" s="306">
        <f t="shared" ca="1" si="132"/>
        <v>1.2055971040060005</v>
      </c>
      <c r="N282" s="304">
        <f t="shared" ca="1" si="133"/>
        <v>69.075625852738384</v>
      </c>
      <c r="P282" s="310">
        <f t="shared" ca="1" si="134"/>
        <v>23</v>
      </c>
      <c r="Q282" s="304">
        <f t="shared" ca="1" si="135"/>
        <v>0</v>
      </c>
      <c r="R282" s="306">
        <f t="shared" ca="1" si="136"/>
        <v>0</v>
      </c>
      <c r="S282" s="307">
        <f t="shared" ca="1" si="137"/>
        <v>3.650000000000003</v>
      </c>
      <c r="T282" s="304">
        <f t="shared" ca="1" si="117"/>
        <v>35.806500000000028</v>
      </c>
      <c r="U282" s="311">
        <f t="shared" ca="1" si="118"/>
        <v>0</v>
      </c>
      <c r="V282" s="306">
        <f t="shared" ca="1" si="119"/>
        <v>1.0468457318144804</v>
      </c>
      <c r="W282" s="304">
        <f t="shared" ca="1" si="120"/>
        <v>11.445787133836175</v>
      </c>
      <c r="Y282" s="314" t="str">
        <f t="shared" ca="1" si="138"/>
        <v/>
      </c>
      <c r="Z282" s="315" t="str">
        <f t="shared" ca="1" si="139"/>
        <v/>
      </c>
      <c r="AA282" s="316" t="str">
        <f t="shared" ca="1" si="140"/>
        <v/>
      </c>
      <c r="AC282" s="310" t="e">
        <f t="shared" ca="1" si="141"/>
        <v>#N/A</v>
      </c>
      <c r="AD282" s="323" t="e">
        <f t="shared" ca="1" si="142"/>
        <v>#N/A</v>
      </c>
      <c r="AE282" s="324">
        <f t="shared" ca="1" si="121"/>
        <v>1568.3658946616147</v>
      </c>
      <c r="AG282" s="306">
        <f t="shared" ca="1" si="143"/>
        <v>-12.453136692371462</v>
      </c>
      <c r="AH282" s="304">
        <f t="shared" ca="1" si="144"/>
        <v>-3.2699562850235795</v>
      </c>
    </row>
    <row r="283" spans="1:34" x14ac:dyDescent="0.2">
      <c r="A283" s="347">
        <f t="shared" ca="1" si="122"/>
        <v>0.1</v>
      </c>
      <c r="B283" s="304">
        <f t="shared" ca="1" si="123"/>
        <v>9.8999999999999826</v>
      </c>
      <c r="D283" s="306">
        <f t="shared" ca="1" si="124"/>
        <v>-1.1199166048323488</v>
      </c>
      <c r="E283" s="307">
        <f t="shared" ca="1" si="125"/>
        <v>-12.739032212875694</v>
      </c>
      <c r="F283" s="304">
        <f t="shared" ca="1" si="126"/>
        <v>12.788164642452168</v>
      </c>
      <c r="G283" s="306">
        <f t="shared" ca="1" si="127"/>
        <v>21.178649440188543</v>
      </c>
      <c r="H283" s="307">
        <f t="shared" ca="1" si="128"/>
        <v>54.409683706132185</v>
      </c>
      <c r="I283" s="304">
        <f t="shared" ca="1" si="129"/>
        <v>58.38620447598683</v>
      </c>
      <c r="J283" s="306">
        <f t="shared" ca="1" si="130"/>
        <v>345.68458751126798</v>
      </c>
      <c r="K283" s="307">
        <f t="shared" ca="1" si="131"/>
        <v>1573.8705581932923</v>
      </c>
      <c r="L283" s="304">
        <f t="shared" ca="1" si="116"/>
        <v>1611.386473813933</v>
      </c>
      <c r="M283" s="306">
        <f t="shared" ca="1" si="132"/>
        <v>1.1995965098679697</v>
      </c>
      <c r="N283" s="304">
        <f t="shared" ca="1" si="133"/>
        <v>68.731817134058275</v>
      </c>
      <c r="P283" s="310">
        <f t="shared" ca="1" si="134"/>
        <v>23</v>
      </c>
      <c r="Q283" s="304">
        <f t="shared" ca="1" si="135"/>
        <v>0</v>
      </c>
      <c r="R283" s="306">
        <f t="shared" ca="1" si="136"/>
        <v>0</v>
      </c>
      <c r="S283" s="307">
        <f t="shared" ca="1" si="137"/>
        <v>3.650000000000003</v>
      </c>
      <c r="T283" s="304">
        <f t="shared" ca="1" si="117"/>
        <v>35.806500000000028</v>
      </c>
      <c r="U283" s="311">
        <f t="shared" ca="1" si="118"/>
        <v>0</v>
      </c>
      <c r="V283" s="306">
        <f t="shared" ca="1" si="119"/>
        <v>1.0462660608502101</v>
      </c>
      <c r="W283" s="304">
        <f t="shared" ca="1" si="120"/>
        <v>10.972709784522653</v>
      </c>
      <c r="Y283" s="314" t="str">
        <f t="shared" ca="1" si="138"/>
        <v/>
      </c>
      <c r="Z283" s="315" t="str">
        <f t="shared" ca="1" si="139"/>
        <v/>
      </c>
      <c r="AA283" s="316" t="str">
        <f t="shared" ca="1" si="140"/>
        <v/>
      </c>
      <c r="AC283" s="310" t="e">
        <f t="shared" ca="1" si="141"/>
        <v>#N/A</v>
      </c>
      <c r="AD283" s="323" t="e">
        <f t="shared" ca="1" si="142"/>
        <v>#N/A</v>
      </c>
      <c r="AE283" s="324">
        <f t="shared" ca="1" si="121"/>
        <v>1573.8705581932923</v>
      </c>
      <c r="AG283" s="306">
        <f t="shared" ca="1" si="143"/>
        <v>-12.298888393661652</v>
      </c>
      <c r="AH283" s="304">
        <f t="shared" ca="1" si="144"/>
        <v>-3.1358320914619631</v>
      </c>
    </row>
    <row r="284" spans="1:34" x14ac:dyDescent="0.2">
      <c r="A284" s="347">
        <f t="shared" ca="1" si="122"/>
        <v>0.1</v>
      </c>
      <c r="B284" s="304">
        <f t="shared" ca="1" si="123"/>
        <v>9.9999999999999822</v>
      </c>
      <c r="D284" s="306">
        <f t="shared" ca="1" si="124"/>
        <v>-1.0904582590666201</v>
      </c>
      <c r="E284" s="307">
        <f t="shared" ca="1" si="125"/>
        <v>-12.61147651237699</v>
      </c>
      <c r="F284" s="304">
        <f t="shared" ca="1" si="126"/>
        <v>12.658532262351867</v>
      </c>
      <c r="G284" s="306">
        <f t="shared" ca="1" si="127"/>
        <v>21.069603614281881</v>
      </c>
      <c r="H284" s="307">
        <f t="shared" ca="1" si="128"/>
        <v>53.148536054894485</v>
      </c>
      <c r="I284" s="304">
        <f t="shared" ca="1" si="129"/>
        <v>57.172502842200103</v>
      </c>
      <c r="J284" s="306">
        <f t="shared" ca="1" si="130"/>
        <v>347.79700016399153</v>
      </c>
      <c r="K284" s="307">
        <f t="shared" ca="1" si="131"/>
        <v>1579.2484691813436</v>
      </c>
      <c r="L284" s="304">
        <f t="shared" ca="1" si="116"/>
        <v>1617.0926011625581</v>
      </c>
      <c r="M284" s="306">
        <f t="shared" ca="1" si="132"/>
        <v>1.193372466293473</v>
      </c>
      <c r="N284" s="304">
        <f t="shared" ca="1" si="133"/>
        <v>68.375205705734103</v>
      </c>
      <c r="P284" s="310">
        <f t="shared" ca="1" si="134"/>
        <v>23</v>
      </c>
      <c r="Q284" s="304">
        <f t="shared" ca="1" si="135"/>
        <v>0</v>
      </c>
      <c r="R284" s="306">
        <f t="shared" ca="1" si="136"/>
        <v>0</v>
      </c>
      <c r="S284" s="307">
        <f t="shared" ca="1" si="137"/>
        <v>3.650000000000003</v>
      </c>
      <c r="T284" s="304">
        <f t="shared" ca="1" si="117"/>
        <v>35.806500000000028</v>
      </c>
      <c r="U284" s="311">
        <f t="shared" ca="1" si="118"/>
        <v>0</v>
      </c>
      <c r="V284" s="306">
        <f t="shared" ca="1" si="119"/>
        <v>1.0457000232181359</v>
      </c>
      <c r="W284" s="304">
        <f t="shared" ca="1" si="120"/>
        <v>10.515569410320667</v>
      </c>
      <c r="Y284" s="314" t="str">
        <f t="shared" ca="1" si="138"/>
        <v/>
      </c>
      <c r="Z284" s="315" t="str">
        <f t="shared" ca="1" si="139"/>
        <v/>
      </c>
      <c r="AA284" s="316" t="str">
        <f t="shared" ca="1" si="140"/>
        <v/>
      </c>
      <c r="AC284" s="310">
        <f t="shared" ca="1" si="141"/>
        <v>9.9999999999999822</v>
      </c>
      <c r="AD284" s="323">
        <f t="shared" ca="1" si="142"/>
        <v>347.79700016399153</v>
      </c>
      <c r="AE284" s="324">
        <f t="shared" ca="1" si="121"/>
        <v>1579.2484691813436</v>
      </c>
      <c r="AG284" s="306">
        <f t="shared" ca="1" si="143"/>
        <v>-12.148090249562145</v>
      </c>
      <c r="AH284" s="304">
        <f t="shared" ca="1" si="144"/>
        <v>-3.0062218587733271</v>
      </c>
    </row>
    <row r="285" spans="1:34" x14ac:dyDescent="0.2">
      <c r="A285" s="347">
        <f t="shared" ca="1" si="122"/>
        <v>0.1</v>
      </c>
      <c r="B285" s="304">
        <f t="shared" ca="1" si="123"/>
        <v>10.099999999999982</v>
      </c>
      <c r="D285" s="306">
        <f t="shared" ca="1" si="124"/>
        <v>-1.0617177802558906</v>
      </c>
      <c r="E285" s="307">
        <f t="shared" ca="1" si="125"/>
        <v>-12.488206327802146</v>
      </c>
      <c r="F285" s="304">
        <f t="shared" ca="1" si="126"/>
        <v>12.53325743494759</v>
      </c>
      <c r="G285" s="306">
        <f t="shared" ca="1" si="127"/>
        <v>20.963431836256291</v>
      </c>
      <c r="H285" s="307">
        <f t="shared" ca="1" si="128"/>
        <v>51.899715422114269</v>
      </c>
      <c r="I285" s="304">
        <f t="shared" ca="1" si="129"/>
        <v>55.973618207596779</v>
      </c>
      <c r="J285" s="306">
        <f t="shared" ca="1" si="130"/>
        <v>349.89865193651843</v>
      </c>
      <c r="K285" s="307">
        <f t="shared" ca="1" si="131"/>
        <v>1584.5008817551941</v>
      </c>
      <c r="L285" s="304">
        <f t="shared" ca="1" si="116"/>
        <v>1622.6743699553465</v>
      </c>
      <c r="M285" s="306">
        <f t="shared" ca="1" si="132"/>
        <v>1.1869135775121007</v>
      </c>
      <c r="N285" s="304">
        <f t="shared" ca="1" si="133"/>
        <v>68.005138638217062</v>
      </c>
      <c r="P285" s="310">
        <f t="shared" ca="1" si="134"/>
        <v>23</v>
      </c>
      <c r="Q285" s="304">
        <f t="shared" ca="1" si="135"/>
        <v>0</v>
      </c>
      <c r="R285" s="306">
        <f t="shared" ca="1" si="136"/>
        <v>0</v>
      </c>
      <c r="S285" s="307">
        <f t="shared" ca="1" si="137"/>
        <v>3.650000000000003</v>
      </c>
      <c r="T285" s="304">
        <f t="shared" ca="1" si="117"/>
        <v>35.806500000000028</v>
      </c>
      <c r="U285" s="311">
        <f t="shared" ca="1" si="118"/>
        <v>0</v>
      </c>
      <c r="V285" s="306">
        <f t="shared" ca="1" si="119"/>
        <v>1.045147466852866</v>
      </c>
      <c r="W285" s="304">
        <f t="shared" ca="1" si="120"/>
        <v>10.073852828679083</v>
      </c>
      <c r="Y285" s="314" t="str">
        <f t="shared" ca="1" si="138"/>
        <v/>
      </c>
      <c r="Z285" s="315" t="str">
        <f t="shared" ca="1" si="139"/>
        <v/>
      </c>
      <c r="AA285" s="316" t="str">
        <f t="shared" ca="1" si="140"/>
        <v/>
      </c>
      <c r="AC285" s="310" t="e">
        <f t="shared" ca="1" si="141"/>
        <v>#N/A</v>
      </c>
      <c r="AD285" s="323" t="e">
        <f t="shared" ca="1" si="142"/>
        <v>#N/A</v>
      </c>
      <c r="AE285" s="324">
        <f t="shared" ca="1" si="121"/>
        <v>1584.5008817551941</v>
      </c>
      <c r="AG285" s="306">
        <f t="shared" ca="1" si="143"/>
        <v>-12.000521630967631</v>
      </c>
      <c r="AH285" s="304">
        <f t="shared" ca="1" si="144"/>
        <v>-2.8809779206357971</v>
      </c>
    </row>
    <row r="286" spans="1:34" x14ac:dyDescent="0.2">
      <c r="A286" s="347">
        <f t="shared" ca="1" si="122"/>
        <v>0.1</v>
      </c>
      <c r="B286" s="304">
        <f t="shared" ca="1" si="123"/>
        <v>10.199999999999982</v>
      </c>
      <c r="D286" s="306">
        <f t="shared" ca="1" si="124"/>
        <v>-1.0336695832103584</v>
      </c>
      <c r="E286" s="307">
        <f t="shared" ca="1" si="125"/>
        <v>-12.369082769851175</v>
      </c>
      <c r="F286" s="304">
        <f t="shared" ca="1" si="126"/>
        <v>12.412198893616049</v>
      </c>
      <c r="G286" s="306">
        <f t="shared" ca="1" si="127"/>
        <v>20.860064877935255</v>
      </c>
      <c r="H286" s="307">
        <f t="shared" ca="1" si="128"/>
        <v>50.66280714512915</v>
      </c>
      <c r="I286" s="304">
        <f t="shared" ca="1" si="129"/>
        <v>54.789253823502811</v>
      </c>
      <c r="J286" s="306">
        <f t="shared" ca="1" si="130"/>
        <v>351.98982677222801</v>
      </c>
      <c r="K286" s="307">
        <f t="shared" ca="1" si="131"/>
        <v>1589.6290078835564</v>
      </c>
      <c r="L286" s="304">
        <f t="shared" ca="1" si="116"/>
        <v>1628.1330476518197</v>
      </c>
      <c r="M286" s="306">
        <f t="shared" ca="1" si="132"/>
        <v>1.1802076959918031</v>
      </c>
      <c r="N286" s="304">
        <f t="shared" ca="1" si="133"/>
        <v>67.620919929189242</v>
      </c>
      <c r="P286" s="310">
        <f t="shared" ca="1" si="134"/>
        <v>23</v>
      </c>
      <c r="Q286" s="304">
        <f t="shared" ca="1" si="135"/>
        <v>0</v>
      </c>
      <c r="R286" s="306">
        <f t="shared" ca="1" si="136"/>
        <v>0</v>
      </c>
      <c r="S286" s="307">
        <f t="shared" ca="1" si="137"/>
        <v>3.650000000000003</v>
      </c>
      <c r="T286" s="304">
        <f t="shared" ca="1" si="117"/>
        <v>35.806500000000028</v>
      </c>
      <c r="U286" s="311">
        <f t="shared" ca="1" si="118"/>
        <v>0</v>
      </c>
      <c r="V286" s="306">
        <f t="shared" ca="1" si="119"/>
        <v>1.0446082448710636</v>
      </c>
      <c r="W286" s="304">
        <f t="shared" ca="1" si="120"/>
        <v>9.6470712955569748</v>
      </c>
      <c r="Y286" s="314" t="str">
        <f t="shared" ca="1" si="138"/>
        <v/>
      </c>
      <c r="Z286" s="315" t="str">
        <f t="shared" ca="1" si="139"/>
        <v/>
      </c>
      <c r="AA286" s="316" t="str">
        <f t="shared" ca="1" si="140"/>
        <v/>
      </c>
      <c r="AC286" s="310" t="e">
        <f t="shared" ca="1" si="141"/>
        <v>#N/A</v>
      </c>
      <c r="AD286" s="323" t="e">
        <f t="shared" ca="1" si="142"/>
        <v>#N/A</v>
      </c>
      <c r="AE286" s="324">
        <f t="shared" ca="1" si="121"/>
        <v>1589.6290078835564</v>
      </c>
      <c r="AG286" s="306">
        <f t="shared" ca="1" si="143"/>
        <v>-11.855962842627664</v>
      </c>
      <c r="AH286" s="304">
        <f t="shared" ca="1" si="144"/>
        <v>-2.7599596790901573</v>
      </c>
    </row>
    <row r="287" spans="1:34" x14ac:dyDescent="0.2">
      <c r="A287" s="347">
        <f t="shared" ca="1" si="122"/>
        <v>0.1</v>
      </c>
      <c r="B287" s="304">
        <f t="shared" ca="1" si="123"/>
        <v>10.299999999999981</v>
      </c>
      <c r="D287" s="306">
        <f t="shared" ca="1" si="124"/>
        <v>-1.0062893877796204</v>
      </c>
      <c r="E287" s="307">
        <f t="shared" ca="1" si="125"/>
        <v>-12.253973471971058</v>
      </c>
      <c r="F287" s="304">
        <f t="shared" ca="1" si="126"/>
        <v>12.295222006280664</v>
      </c>
      <c r="G287" s="306">
        <f t="shared" ca="1" si="127"/>
        <v>20.759435939157292</v>
      </c>
      <c r="H287" s="307">
        <f t="shared" ca="1" si="128"/>
        <v>49.437409797932048</v>
      </c>
      <c r="I287" s="304">
        <f t="shared" ca="1" si="129"/>
        <v>53.61913527874767</v>
      </c>
      <c r="J287" s="306">
        <f t="shared" ca="1" si="130"/>
        <v>354.07080181308265</v>
      </c>
      <c r="K287" s="307">
        <f t="shared" ca="1" si="131"/>
        <v>1594.6340187307094</v>
      </c>
      <c r="L287" s="304">
        <f t="shared" ca="1" si="116"/>
        <v>1633.4698608758631</v>
      </c>
      <c r="M287" s="306">
        <f t="shared" ca="1" si="132"/>
        <v>1.1732418642044009</v>
      </c>
      <c r="N287" s="304">
        <f t="shared" ca="1" si="133"/>
        <v>67.221807166973022</v>
      </c>
      <c r="P287" s="310">
        <f t="shared" ca="1" si="134"/>
        <v>23</v>
      </c>
      <c r="Q287" s="304">
        <f t="shared" ca="1" si="135"/>
        <v>0</v>
      </c>
      <c r="R287" s="306">
        <f t="shared" ca="1" si="136"/>
        <v>0</v>
      </c>
      <c r="S287" s="307">
        <f t="shared" ca="1" si="137"/>
        <v>3.650000000000003</v>
      </c>
      <c r="T287" s="304">
        <f t="shared" ca="1" si="117"/>
        <v>35.806500000000028</v>
      </c>
      <c r="U287" s="311">
        <f t="shared" ca="1" si="118"/>
        <v>0</v>
      </c>
      <c r="V287" s="306">
        <f t="shared" ca="1" si="119"/>
        <v>1.0440822154012186</v>
      </c>
      <c r="W287" s="304">
        <f t="shared" ca="1" si="120"/>
        <v>9.2347592309847535</v>
      </c>
      <c r="Y287" s="314" t="str">
        <f t="shared" ca="1" si="138"/>
        <v/>
      </c>
      <c r="Z287" s="315" t="str">
        <f t="shared" ca="1" si="139"/>
        <v/>
      </c>
      <c r="AA287" s="316" t="str">
        <f t="shared" ca="1" si="140"/>
        <v/>
      </c>
      <c r="AC287" s="310" t="e">
        <f t="shared" ca="1" si="141"/>
        <v>#N/A</v>
      </c>
      <c r="AD287" s="323" t="e">
        <f t="shared" ca="1" si="142"/>
        <v>#N/A</v>
      </c>
      <c r="AE287" s="324">
        <f t="shared" ca="1" si="121"/>
        <v>1594.6340187307094</v>
      </c>
      <c r="AG287" s="306">
        <f t="shared" ca="1" si="143"/>
        <v>-11.714194151184854</v>
      </c>
      <c r="AH287" s="304">
        <f t="shared" ca="1" si="144"/>
        <v>-2.6430332316594431</v>
      </c>
    </row>
    <row r="288" spans="1:34" x14ac:dyDescent="0.2">
      <c r="A288" s="347">
        <f t="shared" ca="1" si="122"/>
        <v>0.1</v>
      </c>
      <c r="B288" s="304">
        <f t="shared" ca="1" si="123"/>
        <v>10.399999999999981</v>
      </c>
      <c r="D288" s="306">
        <f t="shared" ca="1" si="124"/>
        <v>-0.9795541653846761</v>
      </c>
      <c r="E288" s="307">
        <f t="shared" ca="1" si="125"/>
        <v>-12.142752240249902</v>
      </c>
      <c r="F288" s="304">
        <f t="shared" ca="1" si="126"/>
        <v>12.18219841945683</v>
      </c>
      <c r="G288" s="306">
        <f t="shared" ca="1" si="127"/>
        <v>20.661480522618824</v>
      </c>
      <c r="H288" s="307">
        <f t="shared" ca="1" si="128"/>
        <v>48.22313457390706</v>
      </c>
      <c r="I288" s="304">
        <f t="shared" ca="1" si="129"/>
        <v>52.463010641019331</v>
      </c>
      <c r="J288" s="306">
        <f t="shared" ca="1" si="130"/>
        <v>356.14184763617146</v>
      </c>
      <c r="K288" s="307">
        <f t="shared" ca="1" si="131"/>
        <v>1599.5170459493013</v>
      </c>
      <c r="L288" s="304">
        <f t="shared" ca="1" si="116"/>
        <v>1638.685996742538</v>
      </c>
      <c r="M288" s="306">
        <f t="shared" ca="1" si="132"/>
        <v>1.1660022514762218</v>
      </c>
      <c r="N288" s="304">
        <f t="shared" ca="1" si="133"/>
        <v>66.807007912339174</v>
      </c>
      <c r="P288" s="310">
        <f t="shared" ca="1" si="134"/>
        <v>23</v>
      </c>
      <c r="Q288" s="304">
        <f t="shared" ca="1" si="135"/>
        <v>0</v>
      </c>
      <c r="R288" s="306">
        <f t="shared" ca="1" si="136"/>
        <v>0</v>
      </c>
      <c r="S288" s="307">
        <f t="shared" ca="1" si="137"/>
        <v>3.650000000000003</v>
      </c>
      <c r="T288" s="304">
        <f t="shared" ca="1" si="117"/>
        <v>35.806500000000028</v>
      </c>
      <c r="U288" s="311">
        <f t="shared" ca="1" si="118"/>
        <v>0</v>
      </c>
      <c r="V288" s="306">
        <f t="shared" ca="1" si="119"/>
        <v>1.0435692414215016</v>
      </c>
      <c r="W288" s="304">
        <f t="shared" ca="1" si="120"/>
        <v>8.8364730250448691</v>
      </c>
      <c r="Y288" s="314" t="str">
        <f t="shared" ca="1" si="138"/>
        <v/>
      </c>
      <c r="Z288" s="315" t="str">
        <f t="shared" ca="1" si="139"/>
        <v/>
      </c>
      <c r="AA288" s="316" t="str">
        <f t="shared" ca="1" si="140"/>
        <v/>
      </c>
      <c r="AC288" s="310" t="e">
        <f t="shared" ca="1" si="141"/>
        <v>#N/A</v>
      </c>
      <c r="AD288" s="323" t="e">
        <f t="shared" ca="1" si="142"/>
        <v>#N/A</v>
      </c>
      <c r="AE288" s="324">
        <f t="shared" ca="1" si="121"/>
        <v>1599.5170459493013</v>
      </c>
      <c r="AG288" s="306">
        <f t="shared" ca="1" si="143"/>
        <v>-11.574994771824031</v>
      </c>
      <c r="AH288" s="304">
        <f t="shared" ca="1" si="144"/>
        <v>-2.5300710221876015</v>
      </c>
    </row>
    <row r="289" spans="1:34" x14ac:dyDescent="0.2">
      <c r="A289" s="347">
        <f t="shared" ca="1" si="122"/>
        <v>0.1</v>
      </c>
      <c r="B289" s="304">
        <f t="shared" ca="1" si="123"/>
        <v>10.49999999999998</v>
      </c>
      <c r="D289" s="306">
        <f t="shared" ca="1" si="124"/>
        <v>-0.95344209063810736</v>
      </c>
      <c r="E289" s="307">
        <f t="shared" ca="1" si="125"/>
        <v>-12.035298724112973</v>
      </c>
      <c r="F289" s="304">
        <f t="shared" ca="1" si="126"/>
        <v>12.073005723465707</v>
      </c>
      <c r="G289" s="306">
        <f t="shared" ca="1" si="127"/>
        <v>20.566136313555013</v>
      </c>
      <c r="H289" s="307">
        <f t="shared" ca="1" si="128"/>
        <v>47.019604701495766</v>
      </c>
      <c r="I289" s="304">
        <f t="shared" ca="1" si="129"/>
        <v>51.320650708585617</v>
      </c>
      <c r="J289" s="306">
        <f t="shared" ca="1" si="130"/>
        <v>358.20322847798013</v>
      </c>
      <c r="K289" s="307">
        <f t="shared" ca="1" si="131"/>
        <v>1604.2791829130715</v>
      </c>
      <c r="L289" s="304">
        <f t="shared" ca="1" si="116"/>
        <v>1643.7826041238786</v>
      </c>
      <c r="M289" s="306">
        <f t="shared" ca="1" si="132"/>
        <v>1.158474085526281</v>
      </c>
      <c r="N289" s="304">
        <f t="shared" ca="1" si="133"/>
        <v>66.375675775933473</v>
      </c>
      <c r="P289" s="310">
        <f t="shared" ca="1" si="134"/>
        <v>23</v>
      </c>
      <c r="Q289" s="304">
        <f t="shared" ca="1" si="135"/>
        <v>0</v>
      </c>
      <c r="R289" s="306">
        <f t="shared" ca="1" si="136"/>
        <v>0</v>
      </c>
      <c r="S289" s="307">
        <f t="shared" ca="1" si="137"/>
        <v>3.650000000000003</v>
      </c>
      <c r="T289" s="304">
        <f t="shared" ca="1" si="117"/>
        <v>35.806500000000028</v>
      </c>
      <c r="U289" s="311">
        <f t="shared" ca="1" si="118"/>
        <v>0</v>
      </c>
      <c r="V289" s="306">
        <f t="shared" ca="1" si="119"/>
        <v>1.0430691906052729</v>
      </c>
      <c r="W289" s="304">
        <f t="shared" ca="1" si="120"/>
        <v>8.4517899186065293</v>
      </c>
      <c r="Y289" s="314" t="str">
        <f t="shared" ca="1" si="138"/>
        <v/>
      </c>
      <c r="Z289" s="315" t="str">
        <f t="shared" ca="1" si="139"/>
        <v/>
      </c>
      <c r="AA289" s="316" t="str">
        <f t="shared" ca="1" si="140"/>
        <v/>
      </c>
      <c r="AC289" s="310" t="e">
        <f t="shared" ca="1" si="141"/>
        <v>#N/A</v>
      </c>
      <c r="AD289" s="323" t="e">
        <f t="shared" ca="1" si="142"/>
        <v>#N/A</v>
      </c>
      <c r="AE289" s="324">
        <f t="shared" ca="1" si="121"/>
        <v>1604.2791829130715</v>
      </c>
      <c r="AG289" s="306">
        <f t="shared" ca="1" si="143"/>
        <v>-11.438141804352556</v>
      </c>
      <c r="AH289" s="304">
        <f t="shared" ca="1" si="144"/>
        <v>-2.420951513710921</v>
      </c>
    </row>
    <row r="290" spans="1:34" x14ac:dyDescent="0.2">
      <c r="A290" s="347">
        <f t="shared" ca="1" si="122"/>
        <v>0.1</v>
      </c>
      <c r="B290" s="304">
        <f t="shared" ca="1" si="123"/>
        <v>10.59999999999998</v>
      </c>
      <c r="D290" s="306">
        <f t="shared" ca="1" si="124"/>
        <v>-0.9279324978901865</v>
      </c>
      <c r="E290" s="307">
        <f t="shared" ca="1" si="125"/>
        <v>-11.931498106171315</v>
      </c>
      <c r="F290" s="304">
        <f t="shared" ca="1" si="126"/>
        <v>11.967527137141174</v>
      </c>
      <c r="G290" s="306">
        <f t="shared" ca="1" si="127"/>
        <v>20.473343063765995</v>
      </c>
      <c r="H290" s="307">
        <f t="shared" ca="1" si="128"/>
        <v>45.826454890878637</v>
      </c>
      <c r="I290" s="304">
        <f t="shared" ca="1" si="129"/>
        <v>50.191849378882125</v>
      </c>
      <c r="J290" s="306">
        <f t="shared" ca="1" si="130"/>
        <v>360.25520244684617</v>
      </c>
      <c r="K290" s="307">
        <f t="shared" ca="1" si="131"/>
        <v>1608.9214858926903</v>
      </c>
      <c r="L290" s="304">
        <f t="shared" ca="1" si="116"/>
        <v>1648.7607948569009</v>
      </c>
      <c r="M290" s="306">
        <f t="shared" ca="1" si="132"/>
        <v>1.1506415782759054</v>
      </c>
      <c r="N290" s="304">
        <f t="shared" ca="1" si="133"/>
        <v>65.926906167481334</v>
      </c>
      <c r="P290" s="310">
        <f t="shared" ca="1" si="134"/>
        <v>23</v>
      </c>
      <c r="Q290" s="304">
        <f t="shared" ca="1" si="135"/>
        <v>0</v>
      </c>
      <c r="R290" s="306">
        <f t="shared" ca="1" si="136"/>
        <v>0</v>
      </c>
      <c r="S290" s="307">
        <f t="shared" ca="1" si="137"/>
        <v>3.650000000000003</v>
      </c>
      <c r="T290" s="304">
        <f t="shared" ca="1" si="117"/>
        <v>35.806500000000028</v>
      </c>
      <c r="U290" s="311">
        <f t="shared" ca="1" si="118"/>
        <v>0</v>
      </c>
      <c r="V290" s="306">
        <f t="shared" ca="1" si="119"/>
        <v>1.0425819351738348</v>
      </c>
      <c r="W290" s="304">
        <f t="shared" ca="1" si="120"/>
        <v>8.0803069535945564</v>
      </c>
      <c r="Y290" s="314" t="str">
        <f t="shared" ca="1" si="138"/>
        <v/>
      </c>
      <c r="Z290" s="315" t="str">
        <f t="shared" ca="1" si="139"/>
        <v/>
      </c>
      <c r="AA290" s="316" t="str">
        <f t="shared" ca="1" si="140"/>
        <v/>
      </c>
      <c r="AC290" s="310" t="e">
        <f t="shared" ca="1" si="141"/>
        <v>#N/A</v>
      </c>
      <c r="AD290" s="323" t="e">
        <f t="shared" ca="1" si="142"/>
        <v>#N/A</v>
      </c>
      <c r="AE290" s="324">
        <f t="shared" ca="1" si="121"/>
        <v>1608.9214858926903</v>
      </c>
      <c r="AG290" s="306">
        <f t="shared" ca="1" si="143"/>
        <v>-11.303409108824123</v>
      </c>
      <c r="AH290" s="304">
        <f t="shared" ca="1" si="144"/>
        <v>-2.3155588818100061</v>
      </c>
    </row>
    <row r="291" spans="1:34" x14ac:dyDescent="0.2">
      <c r="A291" s="347">
        <f t="shared" ca="1" si="122"/>
        <v>0.1</v>
      </c>
      <c r="B291" s="304">
        <f t="shared" ca="1" si="123"/>
        <v>10.69999999999998</v>
      </c>
      <c r="D291" s="306">
        <f t="shared" ca="1" si="124"/>
        <v>-0.90300584257470839</v>
      </c>
      <c r="E291" s="307">
        <f t="shared" ca="1" si="125"/>
        <v>-11.831240809674476</v>
      </c>
      <c r="F291" s="304">
        <f t="shared" ca="1" si="126"/>
        <v>11.86565121045747</v>
      </c>
      <c r="G291" s="306">
        <f t="shared" ca="1" si="127"/>
        <v>20.383042479508525</v>
      </c>
      <c r="H291" s="307">
        <f t="shared" ca="1" si="128"/>
        <v>44.643330809911191</v>
      </c>
      <c r="I291" s="304">
        <f t="shared" ca="1" si="129"/>
        <v>49.076424141583651</v>
      </c>
      <c r="J291" s="306">
        <f t="shared" ca="1" si="130"/>
        <v>362.29802172400991</v>
      </c>
      <c r="K291" s="307">
        <f t="shared" ca="1" si="131"/>
        <v>1613.4449751777297</v>
      </c>
      <c r="L291" s="304">
        <f t="shared" ca="1" si="116"/>
        <v>1653.6216448968598</v>
      </c>
      <c r="M291" s="306">
        <f t="shared" ca="1" si="132"/>
        <v>1.1424878454994043</v>
      </c>
      <c r="N291" s="304">
        <f t="shared" ca="1" si="133"/>
        <v>65.459731692110324</v>
      </c>
      <c r="P291" s="310">
        <f t="shared" ca="1" si="134"/>
        <v>23</v>
      </c>
      <c r="Q291" s="304">
        <f t="shared" ca="1" si="135"/>
        <v>0</v>
      </c>
      <c r="R291" s="306">
        <f t="shared" ca="1" si="136"/>
        <v>0</v>
      </c>
      <c r="S291" s="307">
        <f t="shared" ca="1" si="137"/>
        <v>3.650000000000003</v>
      </c>
      <c r="T291" s="304">
        <f t="shared" ca="1" si="117"/>
        <v>35.806500000000028</v>
      </c>
      <c r="U291" s="311">
        <f t="shared" ca="1" si="118"/>
        <v>0</v>
      </c>
      <c r="V291" s="306">
        <f t="shared" ca="1" si="119"/>
        <v>1.0421073517560369</v>
      </c>
      <c r="W291" s="304">
        <f t="shared" ca="1" si="120"/>
        <v>7.7216399879790432</v>
      </c>
      <c r="Y291" s="314" t="str">
        <f t="shared" ca="1" si="138"/>
        <v/>
      </c>
      <c r="Z291" s="315" t="str">
        <f t="shared" ca="1" si="139"/>
        <v/>
      </c>
      <c r="AA291" s="316" t="str">
        <f t="shared" ca="1" si="140"/>
        <v/>
      </c>
      <c r="AC291" s="310" t="e">
        <f t="shared" ca="1" si="141"/>
        <v>#N/A</v>
      </c>
      <c r="AD291" s="323" t="e">
        <f t="shared" ca="1" si="142"/>
        <v>#N/A</v>
      </c>
      <c r="AE291" s="324">
        <f t="shared" ca="1" si="121"/>
        <v>1613.4449751777297</v>
      </c>
      <c r="AG291" s="306">
        <f t="shared" ca="1" si="143"/>
        <v>-11.170566110026332</v>
      </c>
      <c r="AH291" s="304">
        <f t="shared" ca="1" si="144"/>
        <v>-2.2137827270122052</v>
      </c>
    </row>
    <row r="292" spans="1:34" x14ac:dyDescent="0.2">
      <c r="A292" s="347">
        <f t="shared" ca="1" si="122"/>
        <v>0.1</v>
      </c>
      <c r="B292" s="304">
        <f t="shared" ca="1" si="123"/>
        <v>10.799999999999979</v>
      </c>
      <c r="D292" s="306">
        <f t="shared" ca="1" si="124"/>
        <v>-0.87864366726387566</v>
      </c>
      <c r="E292" s="307">
        <f t="shared" ca="1" si="125"/>
        <v>-11.734422222105898</v>
      </c>
      <c r="F292" s="304">
        <f t="shared" ca="1" si="126"/>
        <v>11.767271543593937</v>
      </c>
      <c r="G292" s="306">
        <f t="shared" ca="1" si="127"/>
        <v>20.295178112782139</v>
      </c>
      <c r="H292" s="307">
        <f t="shared" ca="1" si="128"/>
        <v>43.469888587700602</v>
      </c>
      <c r="I292" s="304">
        <f t="shared" ca="1" si="129"/>
        <v>47.974216704982837</v>
      </c>
      <c r="J292" s="306">
        <f t="shared" ca="1" si="130"/>
        <v>364.33193275362447</v>
      </c>
      <c r="K292" s="307">
        <f t="shared" ca="1" si="131"/>
        <v>1617.8506361476102</v>
      </c>
      <c r="L292" s="304">
        <f t="shared" ca="1" si="116"/>
        <v>1658.3661954186171</v>
      </c>
      <c r="M292" s="306">
        <f t="shared" ca="1" si="132"/>
        <v>1.133994819877451</v>
      </c>
      <c r="N292" s="304">
        <f t="shared" ca="1" si="133"/>
        <v>64.973117168675941</v>
      </c>
      <c r="P292" s="310">
        <f t="shared" ca="1" si="134"/>
        <v>23</v>
      </c>
      <c r="Q292" s="304">
        <f t="shared" ca="1" si="135"/>
        <v>0</v>
      </c>
      <c r="R292" s="306">
        <f t="shared" ca="1" si="136"/>
        <v>0</v>
      </c>
      <c r="S292" s="307">
        <f t="shared" ca="1" si="137"/>
        <v>3.650000000000003</v>
      </c>
      <c r="T292" s="304">
        <f t="shared" ca="1" si="117"/>
        <v>35.806500000000028</v>
      </c>
      <c r="U292" s="311">
        <f t="shared" ca="1" si="118"/>
        <v>0</v>
      </c>
      <c r="V292" s="306">
        <f t="shared" ca="1" si="119"/>
        <v>1.0416453212543799</v>
      </c>
      <c r="W292" s="304">
        <f t="shared" ca="1" si="120"/>
        <v>7.3754227710433531</v>
      </c>
      <c r="Y292" s="314" t="str">
        <f t="shared" ca="1" si="138"/>
        <v/>
      </c>
      <c r="Z292" s="315" t="str">
        <f t="shared" ca="1" si="139"/>
        <v/>
      </c>
      <c r="AA292" s="316" t="str">
        <f t="shared" ca="1" si="140"/>
        <v/>
      </c>
      <c r="AC292" s="310" t="e">
        <f t="shared" ca="1" si="141"/>
        <v>#N/A</v>
      </c>
      <c r="AD292" s="323" t="e">
        <f t="shared" ca="1" si="142"/>
        <v>#N/A</v>
      </c>
      <c r="AE292" s="324">
        <f t="shared" ca="1" si="121"/>
        <v>1617.8506361476102</v>
      </c>
      <c r="AG292" s="306">
        <f t="shared" ca="1" si="143"/>
        <v>-11.039376519280262</v>
      </c>
      <c r="AH292" s="304">
        <f t="shared" ca="1" si="144"/>
        <v>-2.1155178049257635</v>
      </c>
    </row>
    <row r="293" spans="1:34" x14ac:dyDescent="0.2">
      <c r="A293" s="347">
        <f t="shared" ca="1" si="122"/>
        <v>0.1</v>
      </c>
      <c r="B293" s="304">
        <f t="shared" ca="1" si="123"/>
        <v>10.899999999999979</v>
      </c>
      <c r="D293" s="306">
        <f t="shared" ca="1" si="124"/>
        <v>-0.85482857237689447</v>
      </c>
      <c r="E293" s="307">
        <f t="shared" ca="1" si="125"/>
        <v>-11.640942433533185</v>
      </c>
      <c r="F293" s="304">
        <f t="shared" ca="1" si="126"/>
        <v>11.672286521028578</v>
      </c>
      <c r="G293" s="306">
        <f t="shared" ca="1" si="127"/>
        <v>20.20969525554445</v>
      </c>
      <c r="H293" s="307">
        <f t="shared" ca="1" si="128"/>
        <v>42.305794344347284</v>
      </c>
      <c r="I293" s="304">
        <f t="shared" ca="1" si="129"/>
        <v>46.885093765803461</v>
      </c>
      <c r="J293" s="306">
        <f t="shared" ca="1" si="130"/>
        <v>366.35717642204082</v>
      </c>
      <c r="K293" s="307">
        <f t="shared" ca="1" si="131"/>
        <v>1622.1394202942126</v>
      </c>
      <c r="L293" s="304">
        <f t="shared" ca="1" si="116"/>
        <v>1662.9954538688237</v>
      </c>
      <c r="M293" s="306">
        <f t="shared" ca="1" si="132"/>
        <v>1.1251431570161048</v>
      </c>
      <c r="N293" s="304">
        <f t="shared" ca="1" si="133"/>
        <v>64.46595424504811</v>
      </c>
      <c r="P293" s="310">
        <f t="shared" ca="1" si="134"/>
        <v>23</v>
      </c>
      <c r="Q293" s="304">
        <f t="shared" ca="1" si="135"/>
        <v>0</v>
      </c>
      <c r="R293" s="306">
        <f t="shared" ca="1" si="136"/>
        <v>0</v>
      </c>
      <c r="S293" s="307">
        <f t="shared" ca="1" si="137"/>
        <v>3.650000000000003</v>
      </c>
      <c r="T293" s="304">
        <f t="shared" ca="1" si="117"/>
        <v>35.806500000000028</v>
      </c>
      <c r="U293" s="311">
        <f t="shared" ca="1" si="118"/>
        <v>0</v>
      </c>
      <c r="V293" s="306">
        <f t="shared" ca="1" si="119"/>
        <v>1.0411957287172675</v>
      </c>
      <c r="W293" s="304">
        <f t="shared" ca="1" si="120"/>
        <v>7.0413060748264549</v>
      </c>
      <c r="Y293" s="314" t="str">
        <f t="shared" ca="1" si="138"/>
        <v/>
      </c>
      <c r="Z293" s="315" t="str">
        <f t="shared" ca="1" si="139"/>
        <v/>
      </c>
      <c r="AA293" s="316" t="str">
        <f t="shared" ca="1" si="140"/>
        <v/>
      </c>
      <c r="AC293" s="310" t="e">
        <f t="shared" ca="1" si="141"/>
        <v>#N/A</v>
      </c>
      <c r="AD293" s="323" t="e">
        <f t="shared" ca="1" si="142"/>
        <v>#N/A</v>
      </c>
      <c r="AE293" s="324">
        <f t="shared" ca="1" si="121"/>
        <v>1622.1394202942126</v>
      </c>
      <c r="AG293" s="306">
        <f t="shared" ca="1" si="143"/>
        <v>-10.909596961057783</v>
      </c>
      <c r="AH293" s="304">
        <f t="shared" ca="1" si="144"/>
        <v>-2.0206637728885881</v>
      </c>
    </row>
    <row r="294" spans="1:34" x14ac:dyDescent="0.2">
      <c r="A294" s="347">
        <f t="shared" ca="1" si="122"/>
        <v>0.1</v>
      </c>
      <c r="B294" s="304">
        <f t="shared" ca="1" si="123"/>
        <v>10.999999999999979</v>
      </c>
      <c r="D294" s="306">
        <f t="shared" ca="1" si="124"/>
        <v>-0.83154419152232129</v>
      </c>
      <c r="E294" s="307">
        <f t="shared" ca="1" si="125"/>
        <v>-11.550705988385875</v>
      </c>
      <c r="F294" s="304">
        <f t="shared" ca="1" si="126"/>
        <v>11.580599059314153</v>
      </c>
      <c r="G294" s="306">
        <f t="shared" ca="1" si="127"/>
        <v>20.126540836392216</v>
      </c>
      <c r="H294" s="307">
        <f t="shared" ca="1" si="128"/>
        <v>41.150723745508699</v>
      </c>
      <c r="I294" s="304">
        <f t="shared" ca="1" si="129"/>
        <v>45.808947933980505</v>
      </c>
      <c r="J294" s="306">
        <f t="shared" ca="1" si="130"/>
        <v>368.37398822663766</v>
      </c>
      <c r="K294" s="307">
        <f t="shared" ca="1" si="131"/>
        <v>1626.3122461987055</v>
      </c>
      <c r="L294" s="304">
        <f t="shared" ca="1" si="116"/>
        <v>1667.510394971461</v>
      </c>
      <c r="M294" s="306">
        <f t="shared" ca="1" si="132"/>
        <v>1.1159121340086042</v>
      </c>
      <c r="N294" s="304">
        <f t="shared" ca="1" si="133"/>
        <v>63.937055586130164</v>
      </c>
      <c r="P294" s="310">
        <f t="shared" ca="1" si="134"/>
        <v>23</v>
      </c>
      <c r="Q294" s="304">
        <f t="shared" ca="1" si="135"/>
        <v>0</v>
      </c>
      <c r="R294" s="306">
        <f t="shared" ca="1" si="136"/>
        <v>0</v>
      </c>
      <c r="S294" s="307">
        <f t="shared" ca="1" si="137"/>
        <v>3.650000000000003</v>
      </c>
      <c r="T294" s="304">
        <f t="shared" ca="1" si="117"/>
        <v>35.806500000000028</v>
      </c>
      <c r="U294" s="311">
        <f t="shared" ca="1" si="118"/>
        <v>0</v>
      </c>
      <c r="V294" s="306">
        <f t="shared" ca="1" si="119"/>
        <v>1.040758463217085</v>
      </c>
      <c r="W294" s="304">
        <f t="shared" ca="1" si="120"/>
        <v>6.7189568779446143</v>
      </c>
      <c r="Y294" s="314" t="str">
        <f t="shared" ca="1" si="138"/>
        <v/>
      </c>
      <c r="Z294" s="315" t="str">
        <f t="shared" ca="1" si="139"/>
        <v/>
      </c>
      <c r="AA294" s="316" t="str">
        <f t="shared" ca="1" si="140"/>
        <v/>
      </c>
      <c r="AC294" s="310">
        <f t="shared" ca="1" si="141"/>
        <v>10.999999999999979</v>
      </c>
      <c r="AD294" s="323">
        <f t="shared" ca="1" si="142"/>
        <v>368.37398822663766</v>
      </c>
      <c r="AE294" s="324">
        <f t="shared" ca="1" si="121"/>
        <v>1626.3122461987055</v>
      </c>
      <c r="AG294" s="306">
        <f t="shared" ca="1" si="143"/>
        <v>-10.780975490925213</v>
      </c>
      <c r="AH294" s="304">
        <f t="shared" ca="1" si="144"/>
        <v>-1.9291249520072462</v>
      </c>
    </row>
    <row r="295" spans="1:34" x14ac:dyDescent="0.2">
      <c r="A295" s="347">
        <f t="shared" ca="1" si="122"/>
        <v>0.1</v>
      </c>
      <c r="B295" s="304">
        <f t="shared" ca="1" si="123"/>
        <v>11.099999999999978</v>
      </c>
      <c r="D295" s="306">
        <f t="shared" ca="1" si="124"/>
        <v>-0.8087751714897774</v>
      </c>
      <c r="E295" s="307">
        <f t="shared" ca="1" si="125"/>
        <v>-11.463621649380666</v>
      </c>
      <c r="F295" s="304">
        <f t="shared" ca="1" si="126"/>
        <v>11.492116367239214</v>
      </c>
      <c r="G295" s="306">
        <f t="shared" ca="1" si="127"/>
        <v>20.045663319243239</v>
      </c>
      <c r="H295" s="307">
        <f t="shared" ca="1" si="128"/>
        <v>40.004361580570631</v>
      </c>
      <c r="I295" s="304">
        <f t="shared" ca="1" si="129"/>
        <v>44.745698825445665</v>
      </c>
      <c r="J295" s="306">
        <f t="shared" ca="1" si="130"/>
        <v>370.38259843441944</v>
      </c>
      <c r="K295" s="307">
        <f t="shared" ca="1" si="131"/>
        <v>1630.3700004650095</v>
      </c>
      <c r="L295" s="304">
        <f t="shared" ca="1" si="116"/>
        <v>1671.9119616891637</v>
      </c>
      <c r="M295" s="306">
        <f t="shared" ca="1" si="132"/>
        <v>1.1062795401490597</v>
      </c>
      <c r="N295" s="304">
        <f t="shared" ca="1" si="133"/>
        <v>63.385148612214628</v>
      </c>
      <c r="P295" s="310">
        <f t="shared" ca="1" si="134"/>
        <v>23</v>
      </c>
      <c r="Q295" s="304">
        <f t="shared" ca="1" si="135"/>
        <v>0</v>
      </c>
      <c r="R295" s="306">
        <f t="shared" ca="1" si="136"/>
        <v>0</v>
      </c>
      <c r="S295" s="307">
        <f t="shared" ca="1" si="137"/>
        <v>3.650000000000003</v>
      </c>
      <c r="T295" s="304">
        <f t="shared" ca="1" si="117"/>
        <v>35.806500000000028</v>
      </c>
      <c r="U295" s="311">
        <f t="shared" ca="1" si="118"/>
        <v>0</v>
      </c>
      <c r="V295" s="306">
        <f t="shared" ca="1" si="119"/>
        <v>1.0403334177337975</v>
      </c>
      <c r="W295" s="304">
        <f t="shared" ca="1" si="120"/>
        <v>6.4080575982795951</v>
      </c>
      <c r="Y295" s="314" t="str">
        <f t="shared" ca="1" si="138"/>
        <v/>
      </c>
      <c r="Z295" s="315" t="str">
        <f t="shared" ca="1" si="139"/>
        <v/>
      </c>
      <c r="AA295" s="316" t="str">
        <f t="shared" ca="1" si="140"/>
        <v/>
      </c>
      <c r="AC295" s="310" t="e">
        <f t="shared" ca="1" si="141"/>
        <v>#N/A</v>
      </c>
      <c r="AD295" s="323" t="e">
        <f t="shared" ca="1" si="142"/>
        <v>#N/A</v>
      </c>
      <c r="AE295" s="324">
        <f t="shared" ca="1" si="121"/>
        <v>1630.3700004650095</v>
      </c>
      <c r="AG295" s="306">
        <f t="shared" ca="1" si="143"/>
        <v>-10.653249990295956</v>
      </c>
      <c r="AH295" s="304">
        <f t="shared" ca="1" si="144"/>
        <v>-1.8408101035464681</v>
      </c>
    </row>
    <row r="296" spans="1:34" x14ac:dyDescent="0.2">
      <c r="A296" s="347">
        <f t="shared" ca="1" si="122"/>
        <v>0.1</v>
      </c>
      <c r="B296" s="304">
        <f t="shared" ca="1" si="123"/>
        <v>11.199999999999978</v>
      </c>
      <c r="D296" s="306">
        <f t="shared" ca="1" si="124"/>
        <v>-0.78650715694260342</v>
      </c>
      <c r="E296" s="307">
        <f t="shared" ca="1" si="125"/>
        <v>-11.379602172347884</v>
      </c>
      <c r="F296" s="304">
        <f t="shared" ca="1" si="126"/>
        <v>11.406749717111646</v>
      </c>
      <c r="G296" s="306">
        <f t="shared" ca="1" si="127"/>
        <v>19.96701260354898</v>
      </c>
      <c r="H296" s="307">
        <f t="shared" ca="1" si="128"/>
        <v>38.866401363335839</v>
      </c>
      <c r="I296" s="304">
        <f t="shared" ca="1" si="129"/>
        <v>43.695294337562231</v>
      </c>
      <c r="J296" s="306">
        <f t="shared" ca="1" si="130"/>
        <v>372.38323223055903</v>
      </c>
      <c r="K296" s="307">
        <f t="shared" ca="1" si="131"/>
        <v>1634.3135386122049</v>
      </c>
      <c r="L296" s="304">
        <f t="shared" ca="1" si="116"/>
        <v>1676.2010661426109</v>
      </c>
      <c r="M296" s="306">
        <f t="shared" ca="1" si="132"/>
        <v>1.0962215594633002</v>
      </c>
      <c r="N296" s="304">
        <f t="shared" ca="1" si="133"/>
        <v>62.808868768496517</v>
      </c>
      <c r="P296" s="310">
        <f t="shared" ca="1" si="134"/>
        <v>23</v>
      </c>
      <c r="Q296" s="304">
        <f t="shared" ca="1" si="135"/>
        <v>0</v>
      </c>
      <c r="R296" s="306">
        <f t="shared" ca="1" si="136"/>
        <v>0</v>
      </c>
      <c r="S296" s="307">
        <f t="shared" ca="1" si="137"/>
        <v>3.650000000000003</v>
      </c>
      <c r="T296" s="304">
        <f t="shared" ca="1" si="117"/>
        <v>35.806500000000028</v>
      </c>
      <c r="U296" s="311">
        <f t="shared" ca="1" si="118"/>
        <v>0</v>
      </c>
      <c r="V296" s="306">
        <f t="shared" ca="1" si="119"/>
        <v>1.0399204890437788</v>
      </c>
      <c r="W296" s="304">
        <f t="shared" ca="1" si="120"/>
        <v>6.1083053712781306</v>
      </c>
      <c r="Y296" s="314" t="str">
        <f t="shared" ca="1" si="138"/>
        <v/>
      </c>
      <c r="Z296" s="315" t="str">
        <f t="shared" ca="1" si="139"/>
        <v/>
      </c>
      <c r="AA296" s="316" t="str">
        <f t="shared" ca="1" si="140"/>
        <v/>
      </c>
      <c r="AC296" s="310" t="e">
        <f t="shared" ca="1" si="141"/>
        <v>#N/A</v>
      </c>
      <c r="AD296" s="323" t="e">
        <f t="shared" ca="1" si="142"/>
        <v>#N/A</v>
      </c>
      <c r="AE296" s="324">
        <f t="shared" ca="1" si="121"/>
        <v>1634.3135386122049</v>
      </c>
      <c r="AG296" s="306">
        <f t="shared" ca="1" si="143"/>
        <v>-10.526146422459128</v>
      </c>
      <c r="AH296" s="304">
        <f t="shared" ca="1" si="144"/>
        <v>-1.755632218706737</v>
      </c>
    </row>
    <row r="297" spans="1:34" x14ac:dyDescent="0.2">
      <c r="A297" s="347">
        <f t="shared" ca="1" si="122"/>
        <v>0.1</v>
      </c>
      <c r="B297" s="304">
        <f t="shared" ca="1" si="123"/>
        <v>11.299999999999978</v>
      </c>
      <c r="D297" s="306">
        <f t="shared" ca="1" si="124"/>
        <v>-0.76472677989931614</v>
      </c>
      <c r="E297" s="307">
        <f t="shared" ca="1" si="125"/>
        <v>-11.298564090733098</v>
      </c>
      <c r="F297" s="304">
        <f t="shared" ca="1" si="126"/>
        <v>11.324414225923503</v>
      </c>
      <c r="G297" s="306">
        <f t="shared" ca="1" si="127"/>
        <v>19.890539925559047</v>
      </c>
      <c r="H297" s="307">
        <f t="shared" ca="1" si="128"/>
        <v>37.736544954262527</v>
      </c>
      <c r="I297" s="304">
        <f t="shared" ca="1" si="129"/>
        <v>42.657712123546141</v>
      </c>
      <c r="J297" s="306">
        <f t="shared" ca="1" si="130"/>
        <v>374.37610985701446</v>
      </c>
      <c r="K297" s="307">
        <f t="shared" ca="1" si="131"/>
        <v>1638.1436859280848</v>
      </c>
      <c r="L297" s="304">
        <f t="shared" ca="1" si="116"/>
        <v>1680.3785904901679</v>
      </c>
      <c r="M297" s="306">
        <f t="shared" ca="1" si="132"/>
        <v>1.0857126448104737</v>
      </c>
      <c r="N297" s="304">
        <f t="shared" ca="1" si="133"/>
        <v>62.20675231162636</v>
      </c>
      <c r="P297" s="310">
        <f t="shared" ca="1" si="134"/>
        <v>23</v>
      </c>
      <c r="Q297" s="304">
        <f t="shared" ca="1" si="135"/>
        <v>0</v>
      </c>
      <c r="R297" s="306">
        <f t="shared" ca="1" si="136"/>
        <v>0</v>
      </c>
      <c r="S297" s="307">
        <f t="shared" ca="1" si="137"/>
        <v>3.650000000000003</v>
      </c>
      <c r="T297" s="304">
        <f t="shared" ca="1" si="117"/>
        <v>35.806500000000028</v>
      </c>
      <c r="U297" s="311">
        <f t="shared" ca="1" si="118"/>
        <v>0</v>
      </c>
      <c r="V297" s="306">
        <f t="shared" ca="1" si="119"/>
        <v>1.0395195776135884</v>
      </c>
      <c r="W297" s="304">
        <f t="shared" ca="1" si="120"/>
        <v>5.8194113708424746</v>
      </c>
      <c r="Y297" s="314" t="str">
        <f t="shared" ca="1" si="138"/>
        <v/>
      </c>
      <c r="Z297" s="315" t="str">
        <f t="shared" ca="1" si="139"/>
        <v/>
      </c>
      <c r="AA297" s="316" t="str">
        <f t="shared" ca="1" si="140"/>
        <v/>
      </c>
      <c r="AC297" s="310" t="e">
        <f t="shared" ca="1" si="141"/>
        <v>#N/A</v>
      </c>
      <c r="AD297" s="323" t="e">
        <f t="shared" ca="1" si="142"/>
        <v>#N/A</v>
      </c>
      <c r="AE297" s="324">
        <f t="shared" ca="1" si="121"/>
        <v>1638.1436859280848</v>
      </c>
      <c r="AG297" s="306">
        <f t="shared" ca="1" si="143"/>
        <v>-10.399376933403641</v>
      </c>
      <c r="AH297" s="304">
        <f t="shared" ca="1" si="144"/>
        <v>-1.6735083208981165</v>
      </c>
    </row>
    <row r="298" spans="1:34" x14ac:dyDescent="0.2">
      <c r="A298" s="347">
        <f t="shared" ca="1" si="122"/>
        <v>0.1</v>
      </c>
      <c r="B298" s="304">
        <f t="shared" ca="1" si="123"/>
        <v>11.399999999999977</v>
      </c>
      <c r="D298" s="306">
        <f t="shared" ca="1" si="124"/>
        <v>-0.74342165412835037</v>
      </c>
      <c r="E298" s="307">
        <f t="shared" ca="1" si="125"/>
        <v>-11.220427508553325</v>
      </c>
      <c r="F298" s="304">
        <f t="shared" ca="1" si="126"/>
        <v>11.245028645162586</v>
      </c>
      <c r="G298" s="306">
        <f t="shared" ca="1" si="127"/>
        <v>19.816197760146213</v>
      </c>
      <c r="H298" s="307">
        <f t="shared" ca="1" si="128"/>
        <v>36.614502203407191</v>
      </c>
      <c r="I298" s="304">
        <f t="shared" ca="1" si="129"/>
        <v>41.632961283969863</v>
      </c>
      <c r="J298" s="306">
        <f t="shared" ca="1" si="130"/>
        <v>376.36144674129974</v>
      </c>
      <c r="K298" s="307">
        <f t="shared" ca="1" si="131"/>
        <v>1641.8612382859683</v>
      </c>
      <c r="L298" s="304">
        <f t="shared" ca="1" si="116"/>
        <v>1684.445387769855</v>
      </c>
      <c r="M298" s="306">
        <f t="shared" ca="1" si="132"/>
        <v>1.0747253834400556</v>
      </c>
      <c r="N298" s="304">
        <f t="shared" ca="1" si="133"/>
        <v>61.577228606694284</v>
      </c>
      <c r="P298" s="310">
        <f t="shared" ca="1" si="134"/>
        <v>23</v>
      </c>
      <c r="Q298" s="304">
        <f t="shared" ca="1" si="135"/>
        <v>0</v>
      </c>
      <c r="R298" s="306">
        <f t="shared" ca="1" si="136"/>
        <v>0</v>
      </c>
      <c r="S298" s="307">
        <f t="shared" ca="1" si="137"/>
        <v>3.650000000000003</v>
      </c>
      <c r="T298" s="304">
        <f t="shared" ca="1" si="117"/>
        <v>35.806500000000028</v>
      </c>
      <c r="U298" s="311">
        <f t="shared" ca="1" si="118"/>
        <v>0</v>
      </c>
      <c r="V298" s="306">
        <f t="shared" ca="1" si="119"/>
        <v>1.0391305874984342</v>
      </c>
      <c r="W298" s="304">
        <f t="shared" ca="1" si="120"/>
        <v>5.5411001700063274</v>
      </c>
      <c r="Y298" s="314" t="str">
        <f t="shared" ca="1" si="138"/>
        <v/>
      </c>
      <c r="Z298" s="315" t="str">
        <f t="shared" ca="1" si="139"/>
        <v/>
      </c>
      <c r="AA298" s="316" t="str">
        <f t="shared" ca="1" si="140"/>
        <v/>
      </c>
      <c r="AC298" s="310" t="e">
        <f t="shared" ca="1" si="141"/>
        <v>#N/A</v>
      </c>
      <c r="AD298" s="323" t="e">
        <f t="shared" ca="1" si="142"/>
        <v>#N/A</v>
      </c>
      <c r="AE298" s="324">
        <f t="shared" ca="1" si="121"/>
        <v>1641.8612382859683</v>
      </c>
      <c r="AG298" s="306">
        <f t="shared" ca="1" si="143"/>
        <v>-10.272637780160052</v>
      </c>
      <c r="AH298" s="304">
        <f t="shared" ca="1" si="144"/>
        <v>-1.5943592796828685</v>
      </c>
    </row>
    <row r="299" spans="1:34" x14ac:dyDescent="0.2">
      <c r="A299" s="347">
        <f t="shared" ca="1" si="122"/>
        <v>0.1</v>
      </c>
      <c r="B299" s="304">
        <f t="shared" ca="1" si="123"/>
        <v>11.499999999999977</v>
      </c>
      <c r="D299" s="306">
        <f t="shared" ca="1" si="124"/>
        <v>-0.72258037461717217</v>
      </c>
      <c r="E299" s="307">
        <f t="shared" ca="1" si="125"/>
        <v>-11.145115900577489</v>
      </c>
      <c r="F299" s="304">
        <f t="shared" ca="1" si="126"/>
        <v>11.168515158027366</v>
      </c>
      <c r="G299" s="306">
        <f t="shared" ca="1" si="127"/>
        <v>19.743939722684495</v>
      </c>
      <c r="H299" s="307">
        <f t="shared" ca="1" si="128"/>
        <v>35.499990613349439</v>
      </c>
      <c r="I299" s="304">
        <f t="shared" ca="1" si="129"/>
        <v>40.621084295238809</v>
      </c>
      <c r="J299" s="306">
        <f t="shared" ca="1" si="130"/>
        <v>378.3394536154413</v>
      </c>
      <c r="K299" s="307">
        <f t="shared" ca="1" si="131"/>
        <v>1645.4669629268062</v>
      </c>
      <c r="L299" s="304">
        <f t="shared" ca="1" si="116"/>
        <v>1688.4022827056349</v>
      </c>
      <c r="M299" s="306">
        <f t="shared" ca="1" si="132"/>
        <v>1.0632303540759549</v>
      </c>
      <c r="N299" s="304">
        <f t="shared" ca="1" si="133"/>
        <v>60.918611938752363</v>
      </c>
      <c r="P299" s="310">
        <f t="shared" ca="1" si="134"/>
        <v>23</v>
      </c>
      <c r="Q299" s="304">
        <f t="shared" ca="1" si="135"/>
        <v>0</v>
      </c>
      <c r="R299" s="306">
        <f t="shared" ca="1" si="136"/>
        <v>0</v>
      </c>
      <c r="S299" s="307">
        <f t="shared" ca="1" si="137"/>
        <v>3.650000000000003</v>
      </c>
      <c r="T299" s="304">
        <f t="shared" ca="1" si="117"/>
        <v>35.806500000000028</v>
      </c>
      <c r="U299" s="311">
        <f t="shared" ca="1" si="118"/>
        <v>0</v>
      </c>
      <c r="V299" s="306">
        <f t="shared" ca="1" si="119"/>
        <v>1.0387534262450688</v>
      </c>
      <c r="W299" s="304">
        <f t="shared" ca="1" si="120"/>
        <v>5.2731091387857534</v>
      </c>
      <c r="Y299" s="314" t="str">
        <f t="shared" ca="1" si="138"/>
        <v/>
      </c>
      <c r="Z299" s="315" t="str">
        <f t="shared" ca="1" si="139"/>
        <v/>
      </c>
      <c r="AA299" s="316" t="str">
        <f t="shared" ca="1" si="140"/>
        <v/>
      </c>
      <c r="AC299" s="310" t="e">
        <f t="shared" ca="1" si="141"/>
        <v>#N/A</v>
      </c>
      <c r="AD299" s="323" t="e">
        <f t="shared" ca="1" si="142"/>
        <v>#N/A</v>
      </c>
      <c r="AE299" s="324">
        <f t="shared" ca="1" si="121"/>
        <v>1645.4669629268062</v>
      </c>
      <c r="AG299" s="306">
        <f t="shared" ca="1" si="143"/>
        <v>-10.145607068853227</v>
      </c>
      <c r="AH299" s="304">
        <f t="shared" ca="1" si="144"/>
        <v>-1.5181096356181707</v>
      </c>
    </row>
    <row r="300" spans="1:34" x14ac:dyDescent="0.2">
      <c r="A300" s="347">
        <f t="shared" ca="1" si="122"/>
        <v>0.1</v>
      </c>
      <c r="B300" s="304">
        <f t="shared" ca="1" si="123"/>
        <v>11.599999999999977</v>
      </c>
      <c r="D300" s="306">
        <f t="shared" ca="1" si="124"/>
        <v>-0.70219252231299067</v>
      </c>
      <c r="E300" s="307">
        <f t="shared" ca="1" si="125"/>
        <v>-11.072555918474308</v>
      </c>
      <c r="F300" s="304">
        <f t="shared" ca="1" si="126"/>
        <v>11.094799182776256</v>
      </c>
      <c r="G300" s="306">
        <f t="shared" ca="1" si="127"/>
        <v>19.673720470453194</v>
      </c>
      <c r="H300" s="307">
        <f t="shared" ca="1" si="128"/>
        <v>34.392735021502006</v>
      </c>
      <c r="I300" s="304">
        <f t="shared" ca="1" si="129"/>
        <v>39.62215919670178</v>
      </c>
      <c r="J300" s="306">
        <f t="shared" ca="1" si="130"/>
        <v>380.31033662509816</v>
      </c>
      <c r="K300" s="307">
        <f t="shared" ca="1" si="131"/>
        <v>1648.9615992085487</v>
      </c>
      <c r="L300" s="304">
        <f t="shared" ca="1" si="116"/>
        <v>1692.2500724799245</v>
      </c>
      <c r="M300" s="306">
        <f t="shared" ca="1" si="132"/>
        <v>1.0511959758592968</v>
      </c>
      <c r="N300" s="304">
        <f t="shared" ca="1" si="133"/>
        <v>60.229092857873681</v>
      </c>
      <c r="P300" s="310">
        <f t="shared" ca="1" si="134"/>
        <v>23</v>
      </c>
      <c r="Q300" s="304">
        <f t="shared" ca="1" si="135"/>
        <v>0</v>
      </c>
      <c r="R300" s="306">
        <f t="shared" ca="1" si="136"/>
        <v>0</v>
      </c>
      <c r="S300" s="307">
        <f t="shared" ca="1" si="137"/>
        <v>3.650000000000003</v>
      </c>
      <c r="T300" s="304">
        <f t="shared" ca="1" si="117"/>
        <v>35.806500000000028</v>
      </c>
      <c r="U300" s="311">
        <f t="shared" ca="1" si="118"/>
        <v>0</v>
      </c>
      <c r="V300" s="306">
        <f t="shared" ca="1" si="119"/>
        <v>1.0383880047988705</v>
      </c>
      <c r="W300" s="304">
        <f t="shared" ca="1" si="120"/>
        <v>5.0151878767724085</v>
      </c>
      <c r="Y300" s="314" t="str">
        <f t="shared" ca="1" si="138"/>
        <v/>
      </c>
      <c r="Z300" s="315" t="str">
        <f t="shared" ca="1" si="139"/>
        <v/>
      </c>
      <c r="AA300" s="316" t="str">
        <f t="shared" ca="1" si="140"/>
        <v/>
      </c>
      <c r="AC300" s="310" t="e">
        <f t="shared" ca="1" si="141"/>
        <v>#N/A</v>
      </c>
      <c r="AD300" s="323" t="e">
        <f t="shared" ca="1" si="142"/>
        <v>#N/A</v>
      </c>
      <c r="AE300" s="324">
        <f t="shared" ca="1" si="121"/>
        <v>1648.9615992085487</v>
      </c>
      <c r="AG300" s="306">
        <f t="shared" ca="1" si="143"/>
        <v>-10.017942284558602</v>
      </c>
      <c r="AH300" s="304">
        <f t="shared" ca="1" si="144"/>
        <v>-1.4446874352837669</v>
      </c>
    </row>
    <row r="301" spans="1:34" x14ac:dyDescent="0.2">
      <c r="A301" s="347">
        <f t="shared" ca="1" si="122"/>
        <v>0.1</v>
      </c>
      <c r="B301" s="304">
        <f t="shared" ca="1" si="123"/>
        <v>11.699999999999976</v>
      </c>
      <c r="D301" s="306">
        <f t="shared" ca="1" si="124"/>
        <v>-0.68224867436714953</v>
      </c>
      <c r="E301" s="307">
        <f t="shared" ca="1" si="125"/>
        <v>-11.002677201626412</v>
      </c>
      <c r="F301" s="304">
        <f t="shared" ca="1" si="126"/>
        <v>11.023809180898649</v>
      </c>
      <c r="G301" s="306">
        <f t="shared" ca="1" si="127"/>
        <v>19.605495603016479</v>
      </c>
      <c r="H301" s="307">
        <f t="shared" ca="1" si="128"/>
        <v>33.292467301339364</v>
      </c>
      <c r="I301" s="304">
        <f t="shared" ca="1" si="129"/>
        <v>38.636302059729388</v>
      </c>
      <c r="J301" s="306">
        <f t="shared" ca="1" si="130"/>
        <v>382.27429742877166</v>
      </c>
      <c r="K301" s="307">
        <f t="shared" ca="1" si="131"/>
        <v>1652.3458593246908</v>
      </c>
      <c r="L301" s="304">
        <f t="shared" ca="1" si="116"/>
        <v>1695.9895274741857</v>
      </c>
      <c r="M301" s="306">
        <f t="shared" ca="1" si="132"/>
        <v>1.0385883498354898</v>
      </c>
      <c r="N301" s="304">
        <f t="shared" ca="1" si="133"/>
        <v>59.506729097030231</v>
      </c>
      <c r="P301" s="310">
        <f t="shared" ca="1" si="134"/>
        <v>23</v>
      </c>
      <c r="Q301" s="304">
        <f t="shared" ca="1" si="135"/>
        <v>0</v>
      </c>
      <c r="R301" s="306">
        <f t="shared" ca="1" si="136"/>
        <v>0</v>
      </c>
      <c r="S301" s="307">
        <f t="shared" ca="1" si="137"/>
        <v>3.650000000000003</v>
      </c>
      <c r="T301" s="304">
        <f t="shared" ca="1" si="117"/>
        <v>35.806500000000028</v>
      </c>
      <c r="U301" s="311">
        <f t="shared" ca="1" si="118"/>
        <v>0</v>
      </c>
      <c r="V301" s="306">
        <f t="shared" ca="1" si="119"/>
        <v>1.0380342374148761</v>
      </c>
      <c r="W301" s="304">
        <f t="shared" ca="1" si="120"/>
        <v>4.7670976781977261</v>
      </c>
      <c r="Y301" s="314" t="str">
        <f t="shared" ca="1" si="138"/>
        <v/>
      </c>
      <c r="Z301" s="315" t="str">
        <f t="shared" ca="1" si="139"/>
        <v/>
      </c>
      <c r="AA301" s="316" t="str">
        <f t="shared" ca="1" si="140"/>
        <v/>
      </c>
      <c r="AC301" s="310" t="e">
        <f t="shared" ca="1" si="141"/>
        <v>#N/A</v>
      </c>
      <c r="AD301" s="323" t="e">
        <f t="shared" ca="1" si="142"/>
        <v>#N/A</v>
      </c>
      <c r="AE301" s="324">
        <f t="shared" ca="1" si="121"/>
        <v>1652.3458593246908</v>
      </c>
      <c r="AG301" s="306">
        <f t="shared" ca="1" si="143"/>
        <v>-9.8892775956064476</v>
      </c>
      <c r="AH301" s="304">
        <f t="shared" ca="1" si="144"/>
        <v>-1.374024075828056</v>
      </c>
    </row>
    <row r="302" spans="1:34" x14ac:dyDescent="0.2">
      <c r="A302" s="347">
        <f t="shared" ca="1" si="122"/>
        <v>0.1</v>
      </c>
      <c r="B302" s="304">
        <f t="shared" ca="1" si="123"/>
        <v>11.799999999999976</v>
      </c>
      <c r="D302" s="306">
        <f t="shared" ca="1" si="124"/>
        <v>-0.66274042014761481</v>
      </c>
      <c r="E302" s="307">
        <f t="shared" ca="1" si="125"/>
        <v>-10.935412191245273</v>
      </c>
      <c r="F302" s="304">
        <f t="shared" ca="1" si="126"/>
        <v>10.955476468731662</v>
      </c>
      <c r="G302" s="306">
        <f t="shared" ca="1" si="127"/>
        <v>19.539221561001717</v>
      </c>
      <c r="H302" s="307">
        <f t="shared" ca="1" si="128"/>
        <v>32.19892608221484</v>
      </c>
      <c r="I302" s="304">
        <f t="shared" ca="1" si="129"/>
        <v>37.663669763551312</v>
      </c>
      <c r="J302" s="306">
        <f t="shared" ca="1" si="130"/>
        <v>384.23153328697259</v>
      </c>
      <c r="K302" s="307">
        <f t="shared" ca="1" si="131"/>
        <v>1655.6204289938685</v>
      </c>
      <c r="L302" s="304">
        <f t="shared" ca="1" si="116"/>
        <v>1699.6213919793722</v>
      </c>
      <c r="M302" s="306">
        <f t="shared" ca="1" si="132"/>
        <v>1.0253710941458944</v>
      </c>
      <c r="N302" s="304">
        <f t="shared" ca="1" si="133"/>
        <v>58.749436129271146</v>
      </c>
      <c r="P302" s="310">
        <f t="shared" ca="1" si="134"/>
        <v>23</v>
      </c>
      <c r="Q302" s="304">
        <f t="shared" ca="1" si="135"/>
        <v>0</v>
      </c>
      <c r="R302" s="306">
        <f t="shared" ca="1" si="136"/>
        <v>0</v>
      </c>
      <c r="S302" s="307">
        <f t="shared" ca="1" si="137"/>
        <v>3.650000000000003</v>
      </c>
      <c r="T302" s="304">
        <f t="shared" ca="1" si="117"/>
        <v>35.806500000000028</v>
      </c>
      <c r="U302" s="311">
        <f t="shared" ca="1" si="118"/>
        <v>0</v>
      </c>
      <c r="V302" s="306">
        <f t="shared" ca="1" si="119"/>
        <v>1.0376920415725335</v>
      </c>
      <c r="W302" s="304">
        <f t="shared" ca="1" si="120"/>
        <v>4.528611027342488</v>
      </c>
      <c r="Y302" s="314" t="str">
        <f t="shared" ca="1" si="138"/>
        <v/>
      </c>
      <c r="Z302" s="315" t="str">
        <f t="shared" ca="1" si="139"/>
        <v/>
      </c>
      <c r="AA302" s="316" t="str">
        <f t="shared" ca="1" si="140"/>
        <v/>
      </c>
      <c r="AC302" s="310" t="e">
        <f t="shared" ca="1" si="141"/>
        <v>#N/A</v>
      </c>
      <c r="AD302" s="323" t="e">
        <f t="shared" ca="1" si="142"/>
        <v>#N/A</v>
      </c>
      <c r="AE302" s="324">
        <f t="shared" ca="1" si="121"/>
        <v>1655.6204289938685</v>
      </c>
      <c r="AG302" s="306">
        <f t="shared" ca="1" si="143"/>
        <v>-9.759220916482489</v>
      </c>
      <c r="AH302" s="304">
        <f t="shared" ca="1" si="144"/>
        <v>-1.3060541584103349</v>
      </c>
    </row>
    <row r="303" spans="1:34" x14ac:dyDescent="0.2">
      <c r="A303" s="347">
        <f t="shared" ca="1" si="122"/>
        <v>0.1</v>
      </c>
      <c r="B303" s="304">
        <f t="shared" ca="1" si="123"/>
        <v>11.899999999999975</v>
      </c>
      <c r="D303" s="306">
        <f t="shared" ca="1" si="124"/>
        <v>-0.64366038331196174</v>
      </c>
      <c r="E303" s="307">
        <f t="shared" ca="1" si="125"/>
        <v>-10.870695946335816</v>
      </c>
      <c r="F303" s="304">
        <f t="shared" ca="1" si="126"/>
        <v>10.889735031061464</v>
      </c>
      <c r="G303" s="306">
        <f t="shared" ca="1" si="127"/>
        <v>19.47485552267052</v>
      </c>
      <c r="H303" s="307">
        <f t="shared" ca="1" si="128"/>
        <v>31.111856487581257</v>
      </c>
      <c r="I303" s="304">
        <f t="shared" ca="1" si="129"/>
        <v>36.704463103725445</v>
      </c>
      <c r="J303" s="306">
        <f t="shared" ca="1" si="130"/>
        <v>386.18223714115618</v>
      </c>
      <c r="K303" s="307">
        <f t="shared" ca="1" si="131"/>
        <v>1658.7859681223583</v>
      </c>
      <c r="L303" s="304">
        <f t="shared" ca="1" si="116"/>
        <v>1703.1463848779933</v>
      </c>
      <c r="M303" s="306">
        <f t="shared" ca="1" si="132"/>
        <v>1.0115051747127459</v>
      </c>
      <c r="N303" s="304">
        <f t="shared" ca="1" si="133"/>
        <v>57.954977466683303</v>
      </c>
      <c r="P303" s="310">
        <f t="shared" ca="1" si="134"/>
        <v>23</v>
      </c>
      <c r="Q303" s="304">
        <f t="shared" ca="1" si="135"/>
        <v>0</v>
      </c>
      <c r="R303" s="306">
        <f t="shared" ca="1" si="136"/>
        <v>0</v>
      </c>
      <c r="S303" s="307">
        <f t="shared" ca="1" si="137"/>
        <v>3.650000000000003</v>
      </c>
      <c r="T303" s="304">
        <f t="shared" ca="1" si="117"/>
        <v>35.806500000000028</v>
      </c>
      <c r="U303" s="311">
        <f t="shared" ca="1" si="118"/>
        <v>0</v>
      </c>
      <c r="V303" s="306">
        <f t="shared" ca="1" si="119"/>
        <v>1.0373613378939495</v>
      </c>
      <c r="W303" s="304">
        <f t="shared" ca="1" si="120"/>
        <v>4.2995111222977034</v>
      </c>
      <c r="Y303" s="314" t="str">
        <f t="shared" ca="1" si="138"/>
        <v/>
      </c>
      <c r="Z303" s="315" t="str">
        <f t="shared" ca="1" si="139"/>
        <v/>
      </c>
      <c r="AA303" s="316" t="str">
        <f t="shared" ca="1" si="140"/>
        <v/>
      </c>
      <c r="AC303" s="310" t="e">
        <f t="shared" ca="1" si="141"/>
        <v>#N/A</v>
      </c>
      <c r="AD303" s="323" t="e">
        <f t="shared" ca="1" si="142"/>
        <v>#N/A</v>
      </c>
      <c r="AE303" s="324">
        <f t="shared" ca="1" si="121"/>
        <v>1658.7859681223583</v>
      </c>
      <c r="AG303" s="306">
        <f t="shared" ca="1" si="143"/>
        <v>-9.6273507163334227</v>
      </c>
      <c r="AH303" s="304">
        <f t="shared" ca="1" si="144"/>
        <v>-1.2407153499568451</v>
      </c>
    </row>
    <row r="304" spans="1:34" x14ac:dyDescent="0.2">
      <c r="A304" s="347">
        <f t="shared" ca="1" si="122"/>
        <v>0.1</v>
      </c>
      <c r="B304" s="304">
        <f t="shared" ca="1" si="123"/>
        <v>11.999999999999975</v>
      </c>
      <c r="D304" s="306">
        <f t="shared" ca="1" si="124"/>
        <v>-0.62500225025442591</v>
      </c>
      <c r="E304" s="307">
        <f t="shared" ca="1" si="125"/>
        <v>-10.808465959950013</v>
      </c>
      <c r="F304" s="304">
        <f t="shared" ca="1" si="126"/>
        <v>10.826521335139059</v>
      </c>
      <c r="G304" s="306">
        <f t="shared" ca="1" si="127"/>
        <v>19.412355297645078</v>
      </c>
      <c r="H304" s="307">
        <f t="shared" ca="1" si="128"/>
        <v>30.031009891586255</v>
      </c>
      <c r="I304" s="304">
        <f t="shared" ca="1" si="129"/>
        <v>35.758930259594742</v>
      </c>
      <c r="J304" s="306">
        <f t="shared" ca="1" si="130"/>
        <v>388.12659768217196</v>
      </c>
      <c r="K304" s="307">
        <f t="shared" ca="1" si="131"/>
        <v>1661.8431114413168</v>
      </c>
      <c r="L304" s="304">
        <f t="shared" ca="1" si="116"/>
        <v>1706.5652002995066</v>
      </c>
      <c r="M304" s="306">
        <f t="shared" ca="1" si="132"/>
        <v>0.99694873402835349</v>
      </c>
      <c r="N304" s="304">
        <f t="shared" ca="1" si="133"/>
        <v>57.120954850735096</v>
      </c>
      <c r="P304" s="310">
        <f t="shared" ca="1" si="134"/>
        <v>23</v>
      </c>
      <c r="Q304" s="304">
        <f t="shared" ca="1" si="135"/>
        <v>0</v>
      </c>
      <c r="R304" s="306">
        <f t="shared" ca="1" si="136"/>
        <v>0</v>
      </c>
      <c r="S304" s="307">
        <f t="shared" ca="1" si="137"/>
        <v>3.650000000000003</v>
      </c>
      <c r="T304" s="304">
        <f t="shared" ca="1" si="117"/>
        <v>35.806500000000028</v>
      </c>
      <c r="U304" s="311">
        <f t="shared" ca="1" si="118"/>
        <v>0</v>
      </c>
      <c r="V304" s="306">
        <f t="shared" ca="1" si="119"/>
        <v>1.0370420500654101</v>
      </c>
      <c r="W304" s="304">
        <f t="shared" ca="1" si="120"/>
        <v>4.0795914252001939</v>
      </c>
      <c r="Y304" s="314" t="str">
        <f t="shared" ca="1" si="138"/>
        <v/>
      </c>
      <c r="Z304" s="315" t="str">
        <f t="shared" ca="1" si="139"/>
        <v/>
      </c>
      <c r="AA304" s="316" t="str">
        <f t="shared" ca="1" si="140"/>
        <v/>
      </c>
      <c r="AC304" s="310">
        <f t="shared" ca="1" si="141"/>
        <v>11.999999999999975</v>
      </c>
      <c r="AD304" s="323">
        <f t="shared" ca="1" si="142"/>
        <v>388.12659768217196</v>
      </c>
      <c r="AE304" s="324">
        <f t="shared" ca="1" si="121"/>
        <v>1661.8431114413168</v>
      </c>
      <c r="AG304" s="306">
        <f t="shared" ca="1" si="143"/>
        <v>-9.4932125648380481</v>
      </c>
      <c r="AH304" s="304">
        <f t="shared" ca="1" si="144"/>
        <v>-1.1779482526843013</v>
      </c>
    </row>
    <row r="305" spans="1:34" x14ac:dyDescent="0.2">
      <c r="A305" s="347">
        <f t="shared" ca="1" si="122"/>
        <v>0.1</v>
      </c>
      <c r="B305" s="304">
        <f t="shared" ca="1" si="123"/>
        <v>12.099999999999975</v>
      </c>
      <c r="D305" s="306">
        <f t="shared" ca="1" si="124"/>
        <v>-0.6067608052512854</v>
      </c>
      <c r="E305" s="307">
        <f t="shared" ca="1" si="125"/>
        <v>-10.748661974033549</v>
      </c>
      <c r="F305" s="304">
        <f t="shared" ca="1" si="126"/>
        <v>10.765774143405757</v>
      </c>
      <c r="G305" s="306">
        <f t="shared" ca="1" si="127"/>
        <v>19.351679217119951</v>
      </c>
      <c r="H305" s="307">
        <f t="shared" ca="1" si="128"/>
        <v>28.956143694182899</v>
      </c>
      <c r="I305" s="304">
        <f t="shared" ca="1" si="129"/>
        <v>34.827370646669266</v>
      </c>
      <c r="J305" s="306">
        <f t="shared" ca="1" si="130"/>
        <v>390.06479940791019</v>
      </c>
      <c r="K305" s="307">
        <f t="shared" ca="1" si="131"/>
        <v>1664.7924691206051</v>
      </c>
      <c r="L305" s="304">
        <f t="shared" ca="1" si="116"/>
        <v>1709.8785082507511</v>
      </c>
      <c r="M305" s="306">
        <f t="shared" ca="1" si="132"/>
        <v>0.98165692172486552</v>
      </c>
      <c r="N305" s="304">
        <f t="shared" ca="1" si="133"/>
        <v>56.244798544639011</v>
      </c>
      <c r="P305" s="310">
        <f t="shared" ca="1" si="134"/>
        <v>23</v>
      </c>
      <c r="Q305" s="304">
        <f t="shared" ca="1" si="135"/>
        <v>0</v>
      </c>
      <c r="R305" s="306">
        <f t="shared" ca="1" si="136"/>
        <v>0</v>
      </c>
      <c r="S305" s="307">
        <f t="shared" ca="1" si="137"/>
        <v>3.650000000000003</v>
      </c>
      <c r="T305" s="304">
        <f t="shared" ca="1" si="117"/>
        <v>35.806500000000028</v>
      </c>
      <c r="U305" s="311">
        <f t="shared" ca="1" si="118"/>
        <v>0</v>
      </c>
      <c r="V305" s="306">
        <f t="shared" ca="1" si="119"/>
        <v>1.0367341047619532</v>
      </c>
      <c r="W305" s="304">
        <f t="shared" ca="1" si="120"/>
        <v>3.8686552371707195</v>
      </c>
      <c r="Y305" s="314" t="str">
        <f t="shared" ca="1" si="138"/>
        <v/>
      </c>
      <c r="Z305" s="315" t="str">
        <f t="shared" ca="1" si="139"/>
        <v/>
      </c>
      <c r="AA305" s="316" t="str">
        <f t="shared" ca="1" si="140"/>
        <v/>
      </c>
      <c r="AC305" s="310" t="e">
        <f t="shared" ca="1" si="141"/>
        <v>#N/A</v>
      </c>
      <c r="AD305" s="323" t="e">
        <f t="shared" ca="1" si="142"/>
        <v>#N/A</v>
      </c>
      <c r="AE305" s="324">
        <f t="shared" ca="1" si="121"/>
        <v>1664.7924691206051</v>
      </c>
      <c r="AG305" s="306">
        <f t="shared" ca="1" si="143"/>
        <v>-9.3563154145521565</v>
      </c>
      <c r="AH305" s="304">
        <f t="shared" ca="1" si="144"/>
        <v>-1.1176962808767645</v>
      </c>
    </row>
    <row r="306" spans="1:34" x14ac:dyDescent="0.2">
      <c r="A306" s="347">
        <f t="shared" ca="1" si="122"/>
        <v>0.1</v>
      </c>
      <c r="B306" s="304">
        <f t="shared" ca="1" si="123"/>
        <v>12.199999999999974</v>
      </c>
      <c r="D306" s="306">
        <f t="shared" ca="1" si="124"/>
        <v>-0.58893197262436059</v>
      </c>
      <c r="E306" s="307">
        <f t="shared" ca="1" si="125"/>
        <v>-10.691225791006447</v>
      </c>
      <c r="F306" s="304">
        <f t="shared" ca="1" si="126"/>
        <v>10.707434323060808</v>
      </c>
      <c r="G306" s="306">
        <f t="shared" ca="1" si="127"/>
        <v>19.292786019857516</v>
      </c>
      <c r="H306" s="307">
        <f t="shared" ca="1" si="128"/>
        <v>27.887021115082256</v>
      </c>
      <c r="I306" s="304">
        <f t="shared" ca="1" si="129"/>
        <v>33.910139178143361</v>
      </c>
      <c r="J306" s="306">
        <f t="shared" ca="1" si="130"/>
        <v>391.99702266975908</v>
      </c>
      <c r="K306" s="307">
        <f t="shared" ca="1" si="131"/>
        <v>1667.6346273610684</v>
      </c>
      <c r="L306" s="304">
        <f t="shared" ca="1" si="116"/>
        <v>1713.0869552231275</v>
      </c>
      <c r="M306" s="306">
        <f t="shared" ca="1" si="132"/>
        <v>0.96558173196728125</v>
      </c>
      <c r="N306" s="304">
        <f t="shared" ca="1" si="133"/>
        <v>55.3237580166575</v>
      </c>
      <c r="P306" s="310">
        <f t="shared" ca="1" si="134"/>
        <v>23</v>
      </c>
      <c r="Q306" s="304">
        <f t="shared" ca="1" si="135"/>
        <v>0</v>
      </c>
      <c r="R306" s="306">
        <f t="shared" ca="1" si="136"/>
        <v>0</v>
      </c>
      <c r="S306" s="307">
        <f t="shared" ca="1" si="137"/>
        <v>3.650000000000003</v>
      </c>
      <c r="T306" s="304">
        <f t="shared" ca="1" si="117"/>
        <v>35.806500000000028</v>
      </c>
      <c r="U306" s="311">
        <f t="shared" ca="1" si="118"/>
        <v>0</v>
      </c>
      <c r="V306" s="306">
        <f t="shared" ca="1" si="119"/>
        <v>1.0364374315747718</v>
      </c>
      <c r="W306" s="304">
        <f t="shared" ca="1" si="120"/>
        <v>3.6665152962740089</v>
      </c>
      <c r="Y306" s="314" t="str">
        <f t="shared" ca="1" si="138"/>
        <v/>
      </c>
      <c r="Z306" s="315" t="str">
        <f t="shared" ca="1" si="139"/>
        <v/>
      </c>
      <c r="AA306" s="316" t="str">
        <f t="shared" ca="1" si="140"/>
        <v/>
      </c>
      <c r="AC306" s="310" t="e">
        <f t="shared" ca="1" si="141"/>
        <v>#N/A</v>
      </c>
      <c r="AD306" s="323" t="e">
        <f t="shared" ca="1" si="142"/>
        <v>#N/A</v>
      </c>
      <c r="AE306" s="324">
        <f t="shared" ca="1" si="121"/>
        <v>1667.6346273610684</v>
      </c>
      <c r="AG306" s="306">
        <f t="shared" ca="1" si="143"/>
        <v>-9.2161276296913215</v>
      </c>
      <c r="AH306" s="304">
        <f t="shared" ca="1" si="144"/>
        <v>-1.0599055444303331</v>
      </c>
    </row>
    <row r="307" spans="1:34" x14ac:dyDescent="0.2">
      <c r="A307" s="347">
        <f t="shared" ca="1" si="122"/>
        <v>0.1</v>
      </c>
      <c r="B307" s="304">
        <f t="shared" ca="1" si="123"/>
        <v>12.299999999999974</v>
      </c>
      <c r="D307" s="306">
        <f t="shared" ca="1" si="124"/>
        <v>-0.5715128662162553</v>
      </c>
      <c r="E307" s="307">
        <f t="shared" ca="1" si="125"/>
        <v>-10.63610108002595</v>
      </c>
      <c r="F307" s="304">
        <f t="shared" ca="1" si="126"/>
        <v>10.651444650411507</v>
      </c>
      <c r="G307" s="306">
        <f t="shared" ca="1" si="127"/>
        <v>19.235634733235891</v>
      </c>
      <c r="H307" s="307">
        <f t="shared" ca="1" si="128"/>
        <v>26.82341100707966</v>
      </c>
      <c r="I307" s="304">
        <f t="shared" ca="1" si="129"/>
        <v>33.007650956182765</v>
      </c>
      <c r="J307" s="306">
        <f t="shared" ca="1" si="130"/>
        <v>393.92344370741375</v>
      </c>
      <c r="K307" s="307">
        <f t="shared" ca="1" si="131"/>
        <v>1670.3701489671764</v>
      </c>
      <c r="L307" s="304">
        <f t="shared" ca="1" si="116"/>
        <v>1716.1911647782524</v>
      </c>
      <c r="M307" s="306">
        <f t="shared" ca="1" si="132"/>
        <v>0.94867185444768298</v>
      </c>
      <c r="N307" s="304">
        <f t="shared" ca="1" si="133"/>
        <v>54.354893402701371</v>
      </c>
      <c r="P307" s="310">
        <f t="shared" ca="1" si="134"/>
        <v>23</v>
      </c>
      <c r="Q307" s="304">
        <f t="shared" ca="1" si="135"/>
        <v>0</v>
      </c>
      <c r="R307" s="306">
        <f t="shared" ca="1" si="136"/>
        <v>0</v>
      </c>
      <c r="S307" s="307">
        <f t="shared" ca="1" si="137"/>
        <v>3.650000000000003</v>
      </c>
      <c r="T307" s="304">
        <f t="shared" ca="1" si="117"/>
        <v>35.806500000000028</v>
      </c>
      <c r="U307" s="311">
        <f t="shared" ca="1" si="118"/>
        <v>0</v>
      </c>
      <c r="V307" s="306">
        <f t="shared" ca="1" si="119"/>
        <v>1.0361519629412226</v>
      </c>
      <c r="W307" s="304">
        <f t="shared" ca="1" si="120"/>
        <v>3.4729933968990414</v>
      </c>
      <c r="Y307" s="314" t="str">
        <f t="shared" ca="1" si="138"/>
        <v/>
      </c>
      <c r="Z307" s="315" t="str">
        <f t="shared" ca="1" si="139"/>
        <v/>
      </c>
      <c r="AA307" s="316" t="str">
        <f t="shared" ca="1" si="140"/>
        <v/>
      </c>
      <c r="AC307" s="310" t="e">
        <f t="shared" ca="1" si="141"/>
        <v>#N/A</v>
      </c>
      <c r="AD307" s="323" t="e">
        <f t="shared" ca="1" si="142"/>
        <v>#N/A</v>
      </c>
      <c r="AE307" s="324">
        <f t="shared" ca="1" si="121"/>
        <v>1670.3701489671764</v>
      </c>
      <c r="AG307" s="306">
        <f t="shared" ca="1" si="143"/>
        <v>-9.0720727868502404</v>
      </c>
      <c r="AH307" s="304">
        <f t="shared" ca="1" si="144"/>
        <v>-1.004524738705207</v>
      </c>
    </row>
    <row r="308" spans="1:34" x14ac:dyDescent="0.2">
      <c r="A308" s="347">
        <f t="shared" ca="1" si="122"/>
        <v>0.1</v>
      </c>
      <c r="B308" s="304">
        <f t="shared" ca="1" si="123"/>
        <v>12.399999999999974</v>
      </c>
      <c r="D308" s="306">
        <f t="shared" ca="1" si="124"/>
        <v>-0.55450184641456934</v>
      </c>
      <c r="E308" s="307">
        <f t="shared" ca="1" si="125"/>
        <v>-10.583233175657231</v>
      </c>
      <c r="F308" s="304">
        <f t="shared" ca="1" si="126"/>
        <v>10.597749607723754</v>
      </c>
      <c r="G308" s="306">
        <f t="shared" ca="1" si="127"/>
        <v>19.180184548594433</v>
      </c>
      <c r="H308" s="307">
        <f t="shared" ca="1" si="128"/>
        <v>25.765087689513937</v>
      </c>
      <c r="I308" s="304">
        <f t="shared" ca="1" si="129"/>
        <v>32.120386407490237</v>
      </c>
      <c r="J308" s="306">
        <f t="shared" ca="1" si="130"/>
        <v>395.84423467150526</v>
      </c>
      <c r="K308" s="307">
        <f t="shared" ca="1" si="131"/>
        <v>1672.9995739020062</v>
      </c>
      <c r="L308" s="304">
        <f t="shared" ca="1" si="116"/>
        <v>1719.1917381138626</v>
      </c>
      <c r="M308" s="306">
        <f t="shared" ca="1" si="132"/>
        <v>0.93087254793949525</v>
      </c>
      <c r="N308" s="304">
        <f t="shared" ca="1" si="133"/>
        <v>53.335068261522473</v>
      </c>
      <c r="P308" s="310">
        <f t="shared" ca="1" si="134"/>
        <v>23</v>
      </c>
      <c r="Q308" s="304">
        <f t="shared" ca="1" si="135"/>
        <v>0</v>
      </c>
      <c r="R308" s="306">
        <f t="shared" ca="1" si="136"/>
        <v>0</v>
      </c>
      <c r="S308" s="307">
        <f t="shared" ca="1" si="137"/>
        <v>3.650000000000003</v>
      </c>
      <c r="T308" s="304">
        <f t="shared" ca="1" si="117"/>
        <v>35.806500000000028</v>
      </c>
      <c r="U308" s="311">
        <f t="shared" ca="1" si="118"/>
        <v>0</v>
      </c>
      <c r="V308" s="306">
        <f t="shared" ca="1" si="119"/>
        <v>1.0358776340772125</v>
      </c>
      <c r="W308" s="304">
        <f t="shared" ca="1" si="120"/>
        <v>3.2879200290245989</v>
      </c>
      <c r="Y308" s="314" t="str">
        <f t="shared" ca="1" si="138"/>
        <v/>
      </c>
      <c r="Z308" s="315" t="str">
        <f t="shared" ca="1" si="139"/>
        <v/>
      </c>
      <c r="AA308" s="316" t="str">
        <f t="shared" ca="1" si="140"/>
        <v/>
      </c>
      <c r="AC308" s="310" t="e">
        <f t="shared" ca="1" si="141"/>
        <v>#N/A</v>
      </c>
      <c r="AD308" s="323" t="e">
        <f t="shared" ca="1" si="142"/>
        <v>#N/A</v>
      </c>
      <c r="AE308" s="324">
        <f t="shared" ca="1" si="121"/>
        <v>1672.9995739020062</v>
      </c>
      <c r="AG308" s="306">
        <f t="shared" ca="1" si="143"/>
        <v>-8.9235252948461703</v>
      </c>
      <c r="AH308" s="304">
        <f t="shared" ca="1" si="144"/>
        <v>-0.95150504024631188</v>
      </c>
    </row>
    <row r="309" spans="1:34" x14ac:dyDescent="0.2">
      <c r="A309" s="347">
        <f t="shared" ca="1" si="122"/>
        <v>0.1</v>
      </c>
      <c r="B309" s="304">
        <f t="shared" ca="1" si="123"/>
        <v>12.499999999999973</v>
      </c>
      <c r="D309" s="306">
        <f t="shared" ca="1" si="124"/>
        <v>-0.53789858486461528</v>
      </c>
      <c r="E309" s="307">
        <f t="shared" ca="1" si="125"/>
        <v>-10.532568866425107</v>
      </c>
      <c r="F309" s="304">
        <f t="shared" ca="1" si="126"/>
        <v>10.546295170038947</v>
      </c>
      <c r="G309" s="306">
        <f t="shared" ca="1" si="127"/>
        <v>19.126394690107972</v>
      </c>
      <c r="H309" s="307">
        <f t="shared" ca="1" si="128"/>
        <v>24.711830802871425</v>
      </c>
      <c r="I309" s="304">
        <f t="shared" ca="1" si="129"/>
        <v>31.248896868074166</v>
      </c>
      <c r="J309" s="306">
        <f t="shared" ca="1" si="130"/>
        <v>397.75956363344039</v>
      </c>
      <c r="K309" s="307">
        <f t="shared" ca="1" si="131"/>
        <v>1675.5234198266255</v>
      </c>
      <c r="L309" s="304">
        <f t="shared" ca="1" si="116"/>
        <v>1722.0892546117855</v>
      </c>
      <c r="M309" s="306">
        <f t="shared" ca="1" si="132"/>
        <v>0.91212554807991164</v>
      </c>
      <c r="N309" s="304">
        <f t="shared" ca="1" si="133"/>
        <v>52.260944291035983</v>
      </c>
      <c r="P309" s="310">
        <f t="shared" ca="1" si="134"/>
        <v>23</v>
      </c>
      <c r="Q309" s="304">
        <f t="shared" ca="1" si="135"/>
        <v>0</v>
      </c>
      <c r="R309" s="306">
        <f t="shared" ca="1" si="136"/>
        <v>0</v>
      </c>
      <c r="S309" s="307">
        <f t="shared" ca="1" si="137"/>
        <v>3.650000000000003</v>
      </c>
      <c r="T309" s="304">
        <f t="shared" ca="1" si="117"/>
        <v>35.806500000000028</v>
      </c>
      <c r="U309" s="311">
        <f t="shared" ca="1" si="118"/>
        <v>0</v>
      </c>
      <c r="V309" s="306">
        <f t="shared" ca="1" si="119"/>
        <v>1.0356143829117246</v>
      </c>
      <c r="W309" s="304">
        <f t="shared" ca="1" si="120"/>
        <v>3.1111340358891573</v>
      </c>
      <c r="Y309" s="314" t="str">
        <f t="shared" ca="1" si="138"/>
        <v/>
      </c>
      <c r="Z309" s="315" t="str">
        <f t="shared" ca="1" si="139"/>
        <v/>
      </c>
      <c r="AA309" s="316" t="str">
        <f t="shared" ca="1" si="140"/>
        <v/>
      </c>
      <c r="AC309" s="310" t="e">
        <f t="shared" ca="1" si="141"/>
        <v>#N/A</v>
      </c>
      <c r="AD309" s="323" t="e">
        <f t="shared" ca="1" si="142"/>
        <v>#N/A</v>
      </c>
      <c r="AE309" s="324">
        <f t="shared" ca="1" si="121"/>
        <v>1675.5234198266255</v>
      </c>
      <c r="AG309" s="306">
        <f t="shared" ca="1" si="143"/>
        <v>-8.7698059105456636</v>
      </c>
      <c r="AH309" s="304">
        <f t="shared" ca="1" si="144"/>
        <v>-0.90080000795194415</v>
      </c>
    </row>
    <row r="310" spans="1:34" x14ac:dyDescent="0.2">
      <c r="A310" s="347">
        <f t="shared" ca="1" si="122"/>
        <v>0.1</v>
      </c>
      <c r="B310" s="304">
        <f t="shared" ca="1" si="123"/>
        <v>12.599999999999973</v>
      </c>
      <c r="D310" s="306">
        <f t="shared" ca="1" si="124"/>
        <v>-0.52170413685681194</v>
      </c>
      <c r="E310" s="307">
        <f t="shared" ca="1" si="125"/>
        <v>-10.484056170441331</v>
      </c>
      <c r="F310" s="304">
        <f t="shared" ca="1" si="126"/>
        <v>10.497028579144789</v>
      </c>
      <c r="G310" s="306">
        <f t="shared" ca="1" si="127"/>
        <v>19.074224276422292</v>
      </c>
      <c r="H310" s="307">
        <f t="shared" ca="1" si="128"/>
        <v>23.663425185827293</v>
      </c>
      <c r="I310" s="304">
        <f t="shared" ca="1" si="129"/>
        <v>30.39381060795936</v>
      </c>
      <c r="J310" s="306">
        <f t="shared" ca="1" si="130"/>
        <v>399.66959458176689</v>
      </c>
      <c r="K310" s="307">
        <f t="shared" ca="1" si="131"/>
        <v>1677.9421826260605</v>
      </c>
      <c r="L310" s="304">
        <f t="shared" ca="1" si="116"/>
        <v>1724.8842723699063</v>
      </c>
      <c r="M310" s="306">
        <f t="shared" ca="1" si="132"/>
        <v>0.89236902437039134</v>
      </c>
      <c r="N310" s="304">
        <f t="shared" ca="1" si="133"/>
        <v>51.128978864630326</v>
      </c>
      <c r="P310" s="310">
        <f t="shared" ca="1" si="134"/>
        <v>23</v>
      </c>
      <c r="Q310" s="304">
        <f t="shared" ca="1" si="135"/>
        <v>0</v>
      </c>
      <c r="R310" s="306">
        <f t="shared" ca="1" si="136"/>
        <v>0</v>
      </c>
      <c r="S310" s="307">
        <f t="shared" ca="1" si="137"/>
        <v>3.650000000000003</v>
      </c>
      <c r="T310" s="304">
        <f t="shared" ca="1" si="117"/>
        <v>35.806500000000028</v>
      </c>
      <c r="U310" s="311">
        <f t="shared" ca="1" si="118"/>
        <v>0</v>
      </c>
      <c r="V310" s="306">
        <f t="shared" ca="1" si="119"/>
        <v>1.0353621500232342</v>
      </c>
      <c r="W310" s="304">
        <f t="shared" ca="1" si="120"/>
        <v>2.9424822886259321</v>
      </c>
      <c r="Y310" s="314" t="str">
        <f t="shared" ca="1" si="138"/>
        <v/>
      </c>
      <c r="Z310" s="315" t="str">
        <f t="shared" ca="1" si="139"/>
        <v/>
      </c>
      <c r="AA310" s="316" t="str">
        <f t="shared" ca="1" si="140"/>
        <v/>
      </c>
      <c r="AC310" s="310" t="e">
        <f t="shared" ca="1" si="141"/>
        <v>#N/A</v>
      </c>
      <c r="AD310" s="323" t="e">
        <f t="shared" ca="1" si="142"/>
        <v>#N/A</v>
      </c>
      <c r="AE310" s="324">
        <f t="shared" ca="1" si="121"/>
        <v>1677.9421826260605</v>
      </c>
      <c r="AG310" s="306">
        <f t="shared" ca="1" si="143"/>
        <v>-8.6101772673972032</v>
      </c>
      <c r="AH310" s="304">
        <f t="shared" ca="1" si="144"/>
        <v>-0.85236548928469991</v>
      </c>
    </row>
    <row r="311" spans="1:34" x14ac:dyDescent="0.2">
      <c r="A311" s="347">
        <f t="shared" ca="1" si="122"/>
        <v>0.1</v>
      </c>
      <c r="B311" s="304">
        <f t="shared" ca="1" si="123"/>
        <v>12.699999999999973</v>
      </c>
      <c r="D311" s="306">
        <f t="shared" ca="1" si="124"/>
        <v>-0.50592102114796111</v>
      </c>
      <c r="E311" s="307">
        <f t="shared" ca="1" si="125"/>
        <v>-10.43764409500367</v>
      </c>
      <c r="F311" s="304">
        <f t="shared" ca="1" si="126"/>
        <v>10.449898101589525</v>
      </c>
      <c r="G311" s="306">
        <f t="shared" ca="1" si="127"/>
        <v>19.023632174307497</v>
      </c>
      <c r="H311" s="307">
        <f t="shared" ca="1" si="128"/>
        <v>22.619660776326928</v>
      </c>
      <c r="I311" s="304">
        <f t="shared" ca="1" si="129"/>
        <v>29.55583926636918</v>
      </c>
      <c r="J311" s="306">
        <f t="shared" ca="1" si="130"/>
        <v>401.5744874043034</v>
      </c>
      <c r="K311" s="307">
        <f t="shared" ca="1" si="131"/>
        <v>1680.2563369241682</v>
      </c>
      <c r="L311" s="304">
        <f t="shared" ca="1" si="116"/>
        <v>1727.5773287201509</v>
      </c>
      <c r="M311" s="306">
        <f t="shared" ca="1" si="132"/>
        <v>0.8715376053944508</v>
      </c>
      <c r="N311" s="304">
        <f t="shared" ca="1" si="133"/>
        <v>49.935426476040199</v>
      </c>
      <c r="P311" s="310">
        <f t="shared" ca="1" si="134"/>
        <v>23</v>
      </c>
      <c r="Q311" s="304">
        <f t="shared" ca="1" si="135"/>
        <v>0</v>
      </c>
      <c r="R311" s="306">
        <f t="shared" ca="1" si="136"/>
        <v>0</v>
      </c>
      <c r="S311" s="307">
        <f t="shared" ca="1" si="137"/>
        <v>3.650000000000003</v>
      </c>
      <c r="T311" s="304">
        <f t="shared" ca="1" si="117"/>
        <v>35.806500000000028</v>
      </c>
      <c r="U311" s="311">
        <f t="shared" ca="1" si="118"/>
        <v>0</v>
      </c>
      <c r="V311" s="306">
        <f t="shared" ca="1" si="119"/>
        <v>1.0351208785777555</v>
      </c>
      <c r="W311" s="304">
        <f t="shared" ca="1" si="120"/>
        <v>2.7818193764525496</v>
      </c>
      <c r="Y311" s="314" t="str">
        <f t="shared" ca="1" si="138"/>
        <v/>
      </c>
      <c r="Z311" s="315" t="str">
        <f t="shared" ca="1" si="139"/>
        <v/>
      </c>
      <c r="AA311" s="316" t="str">
        <f t="shared" ca="1" si="140"/>
        <v/>
      </c>
      <c r="AC311" s="310" t="e">
        <f t="shared" ca="1" si="141"/>
        <v>#N/A</v>
      </c>
      <c r="AD311" s="323" t="e">
        <f t="shared" ca="1" si="142"/>
        <v>#N/A</v>
      </c>
      <c r="AE311" s="324">
        <f t="shared" ca="1" si="121"/>
        <v>1680.2563369241682</v>
      </c>
      <c r="AG311" s="306">
        <f t="shared" ca="1" si="143"/>
        <v>-8.4438395860352102</v>
      </c>
      <c r="AH311" s="304">
        <f t="shared" ca="1" si="144"/>
        <v>-0.80615953113039174</v>
      </c>
    </row>
    <row r="312" spans="1:34" x14ac:dyDescent="0.2">
      <c r="A312" s="347">
        <f t="shared" ca="1" si="122"/>
        <v>0.1</v>
      </c>
      <c r="B312" s="304">
        <f t="shared" ca="1" si="123"/>
        <v>12.799999999999972</v>
      </c>
      <c r="D312" s="306">
        <f t="shared" ca="1" si="124"/>
        <v>-0.49055330665267066</v>
      </c>
      <c r="E312" s="307">
        <f t="shared" ca="1" si="125"/>
        <v>-10.393282376757412</v>
      </c>
      <c r="F312" s="304">
        <f t="shared" ca="1" si="126"/>
        <v>10.404852767323719</v>
      </c>
      <c r="G312" s="306">
        <f t="shared" ca="1" si="127"/>
        <v>18.974576843642229</v>
      </c>
      <c r="H312" s="307">
        <f t="shared" ca="1" si="128"/>
        <v>21.580332538651188</v>
      </c>
      <c r="I312" s="304">
        <f t="shared" ca="1" si="129"/>
        <v>28.735784639958087</v>
      </c>
      <c r="J312" s="306">
        <f t="shared" ca="1" si="130"/>
        <v>403.47439785520089</v>
      </c>
      <c r="K312" s="307">
        <f t="shared" ca="1" si="131"/>
        <v>1682.4663365899171</v>
      </c>
      <c r="L312" s="304">
        <f t="shared" ca="1" si="116"/>
        <v>1730.1689407346651</v>
      </c>
      <c r="M312" s="306">
        <f t="shared" ca="1" si="132"/>
        <v>0.84956249599888489</v>
      </c>
      <c r="N312" s="304">
        <f t="shared" ca="1" si="133"/>
        <v>48.67634545333599</v>
      </c>
      <c r="P312" s="310">
        <f t="shared" ca="1" si="134"/>
        <v>23</v>
      </c>
      <c r="Q312" s="304">
        <f t="shared" ca="1" si="135"/>
        <v>0</v>
      </c>
      <c r="R312" s="306">
        <f t="shared" ca="1" si="136"/>
        <v>0</v>
      </c>
      <c r="S312" s="307">
        <f t="shared" ca="1" si="137"/>
        <v>3.650000000000003</v>
      </c>
      <c r="T312" s="304">
        <f t="shared" ca="1" si="117"/>
        <v>35.806500000000028</v>
      </c>
      <c r="U312" s="311">
        <f t="shared" ca="1" si="118"/>
        <v>0</v>
      </c>
      <c r="V312" s="306">
        <f t="shared" ca="1" si="119"/>
        <v>1.0348905142682405</v>
      </c>
      <c r="W312" s="304">
        <f t="shared" ca="1" si="120"/>
        <v>2.6290073110206285</v>
      </c>
      <c r="Y312" s="314" t="str">
        <f t="shared" ca="1" si="138"/>
        <v/>
      </c>
      <c r="Z312" s="315" t="str">
        <f t="shared" ca="1" si="139"/>
        <v/>
      </c>
      <c r="AA312" s="316" t="str">
        <f t="shared" ca="1" si="140"/>
        <v/>
      </c>
      <c r="AC312" s="310" t="e">
        <f t="shared" ca="1" si="141"/>
        <v>#N/A</v>
      </c>
      <c r="AD312" s="323" t="e">
        <f t="shared" ca="1" si="142"/>
        <v>#N/A</v>
      </c>
      <c r="AE312" s="324">
        <f t="shared" ca="1" si="121"/>
        <v>1682.4663365899171</v>
      </c>
      <c r="AG312" s="306">
        <f t="shared" ca="1" si="143"/>
        <v>-8.2699268046366967</v>
      </c>
      <c r="AH312" s="304">
        <f t="shared" ca="1" si="144"/>
        <v>-0.76214229491850616</v>
      </c>
    </row>
    <row r="313" spans="1:34" x14ac:dyDescent="0.2">
      <c r="A313" s="347">
        <f t="shared" ca="1" si="122"/>
        <v>0.1</v>
      </c>
      <c r="B313" s="304">
        <f t="shared" ca="1" si="123"/>
        <v>12.899999999999972</v>
      </c>
      <c r="D313" s="306">
        <f t="shared" ca="1" si="124"/>
        <v>-0.47560670499549812</v>
      </c>
      <c r="E313" s="307">
        <f t="shared" ca="1" si="125"/>
        <v>-10.350921198717222</v>
      </c>
      <c r="F313" s="304">
        <f t="shared" ca="1" si="126"/>
        <v>10.361842085261204</v>
      </c>
      <c r="G313" s="306">
        <f t="shared" ca="1" si="127"/>
        <v>18.927016173142679</v>
      </c>
      <c r="H313" s="307">
        <f t="shared" ca="1" si="128"/>
        <v>20.545240418779464</v>
      </c>
      <c r="I313" s="304">
        <f t="shared" ca="1" si="129"/>
        <v>27.934545728968889</v>
      </c>
      <c r="J313" s="306">
        <f t="shared" ca="1" si="130"/>
        <v>405.36947750604014</v>
      </c>
      <c r="K313" s="307">
        <f t="shared" ca="1" si="131"/>
        <v>1684.5726152377886</v>
      </c>
      <c r="L313" s="304">
        <f t="shared" ca="1" si="116"/>
        <v>1732.6596057225443</v>
      </c>
      <c r="M313" s="306">
        <f t="shared" ca="1" si="132"/>
        <v>0.82637171566849843</v>
      </c>
      <c r="N313" s="304">
        <f t="shared" ca="1" si="133"/>
        <v>47.347611616789841</v>
      </c>
      <c r="P313" s="310">
        <f t="shared" ca="1" si="134"/>
        <v>23</v>
      </c>
      <c r="Q313" s="304">
        <f t="shared" ca="1" si="135"/>
        <v>0</v>
      </c>
      <c r="R313" s="306">
        <f t="shared" ca="1" si="136"/>
        <v>0</v>
      </c>
      <c r="S313" s="307">
        <f t="shared" ca="1" si="137"/>
        <v>3.650000000000003</v>
      </c>
      <c r="T313" s="304">
        <f t="shared" ca="1" si="117"/>
        <v>35.806500000000028</v>
      </c>
      <c r="U313" s="311">
        <f t="shared" ca="1" si="118"/>
        <v>0</v>
      </c>
      <c r="V313" s="306">
        <f t="shared" ca="1" si="119"/>
        <v>1.0346710052550268</v>
      </c>
      <c r="W313" s="304">
        <f t="shared" ca="1" si="120"/>
        <v>2.4839152435326408</v>
      </c>
      <c r="Y313" s="314" t="str">
        <f t="shared" ca="1" si="138"/>
        <v/>
      </c>
      <c r="Z313" s="315" t="str">
        <f t="shared" ca="1" si="139"/>
        <v/>
      </c>
      <c r="AA313" s="316" t="str">
        <f t="shared" ca="1" si="140"/>
        <v/>
      </c>
      <c r="AC313" s="310" t="e">
        <f t="shared" ca="1" si="141"/>
        <v>#N/A</v>
      </c>
      <c r="AD313" s="323" t="e">
        <f t="shared" ca="1" si="142"/>
        <v>#N/A</v>
      </c>
      <c r="AE313" s="324">
        <f t="shared" ca="1" si="121"/>
        <v>1684.5726152377886</v>
      </c>
      <c r="AG313" s="306">
        <f t="shared" ca="1" si="143"/>
        <v>-8.0875034537187851</v>
      </c>
      <c r="AH313" s="304">
        <f t="shared" ca="1" si="144"/>
        <v>-0.72027597562208934</v>
      </c>
    </row>
    <row r="314" spans="1:34" x14ac:dyDescent="0.2">
      <c r="A314" s="347">
        <f t="shared" ca="1" si="122"/>
        <v>0.1</v>
      </c>
      <c r="B314" s="304">
        <f t="shared" ca="1" si="123"/>
        <v>12.999999999999972</v>
      </c>
      <c r="D314" s="306">
        <f t="shared" ca="1" si="124"/>
        <v>-0.46108866731455073</v>
      </c>
      <c r="E314" s="307">
        <f t="shared" ca="1" si="125"/>
        <v>-10.31051088019856</v>
      </c>
      <c r="F314" s="304">
        <f t="shared" ca="1" si="126"/>
        <v>10.320815731802346</v>
      </c>
      <c r="G314" s="306">
        <f t="shared" ca="1" si="127"/>
        <v>18.880907306411224</v>
      </c>
      <c r="H314" s="307">
        <f t="shared" ca="1" si="128"/>
        <v>19.514189330759606</v>
      </c>
      <c r="I314" s="304">
        <f t="shared" ca="1" si="129"/>
        <v>27.153125896478748</v>
      </c>
      <c r="J314" s="306">
        <f t="shared" ca="1" si="130"/>
        <v>407.25987368001785</v>
      </c>
      <c r="K314" s="307">
        <f t="shared" ca="1" si="131"/>
        <v>1686.5755867252656</v>
      </c>
      <c r="L314" s="304">
        <f t="shared" ca="1" si="116"/>
        <v>1735.0498017196908</v>
      </c>
      <c r="M314" s="306">
        <f t="shared" ca="1" si="132"/>
        <v>0.8018904934562725</v>
      </c>
      <c r="N314" s="304">
        <f t="shared" ca="1" si="133"/>
        <v>45.944940906707373</v>
      </c>
      <c r="P314" s="310">
        <f t="shared" ca="1" si="134"/>
        <v>23</v>
      </c>
      <c r="Q314" s="304">
        <f t="shared" ca="1" si="135"/>
        <v>0</v>
      </c>
      <c r="R314" s="306">
        <f t="shared" ca="1" si="136"/>
        <v>0</v>
      </c>
      <c r="S314" s="307">
        <f t="shared" ca="1" si="137"/>
        <v>3.650000000000003</v>
      </c>
      <c r="T314" s="304">
        <f t="shared" ca="1" si="117"/>
        <v>35.806500000000028</v>
      </c>
      <c r="U314" s="311">
        <f t="shared" ca="1" si="118"/>
        <v>0</v>
      </c>
      <c r="V314" s="306">
        <f t="shared" ca="1" si="119"/>
        <v>1.0344623021070123</v>
      </c>
      <c r="W314" s="304">
        <f t="shared" ca="1" si="120"/>
        <v>2.3464191932219221</v>
      </c>
      <c r="Y314" s="314" t="str">
        <f t="shared" ca="1" si="138"/>
        <v/>
      </c>
      <c r="Z314" s="315" t="str">
        <f t="shared" ca="1" si="139"/>
        <v/>
      </c>
      <c r="AA314" s="316" t="str">
        <f t="shared" ca="1" si="140"/>
        <v/>
      </c>
      <c r="AC314" s="310">
        <f t="shared" ca="1" si="141"/>
        <v>12.999999999999972</v>
      </c>
      <c r="AD314" s="323">
        <f t="shared" ca="1" si="142"/>
        <v>407.25987368001785</v>
      </c>
      <c r="AE314" s="324">
        <f t="shared" ca="1" si="121"/>
        <v>1686.5755867252656</v>
      </c>
      <c r="AG314" s="306">
        <f t="shared" ca="1" si="143"/>
        <v>-7.8955627085394333</v>
      </c>
      <c r="AH314" s="304">
        <f t="shared" ca="1" si="144"/>
        <v>-0.68052472425551747</v>
      </c>
    </row>
    <row r="315" spans="1:34" x14ac:dyDescent="0.2">
      <c r="A315" s="347">
        <f t="shared" ca="1" si="122"/>
        <v>0.1</v>
      </c>
      <c r="B315" s="304">
        <f t="shared" ca="1" si="123"/>
        <v>13.099999999999971</v>
      </c>
      <c r="D315" s="306">
        <f t="shared" ca="1" si="124"/>
        <v>-0.44700848291855333</v>
      </c>
      <c r="E315" s="307">
        <f t="shared" ca="1" si="125"/>
        <v>-10.272001535549419</v>
      </c>
      <c r="F315" s="304">
        <f t="shared" ca="1" si="126"/>
        <v>10.281723208204488</v>
      </c>
      <c r="G315" s="306">
        <f t="shared" ca="1" si="127"/>
        <v>18.836206458119367</v>
      </c>
      <c r="H315" s="307">
        <f t="shared" ca="1" si="128"/>
        <v>18.486989177204663</v>
      </c>
      <c r="I315" s="304">
        <f t="shared" ca="1" si="129"/>
        <v>26.392639931825311</v>
      </c>
      <c r="J315" s="306">
        <f t="shared" ca="1" si="130"/>
        <v>409.14572936824436</v>
      </c>
      <c r="K315" s="307">
        <f t="shared" ca="1" si="131"/>
        <v>1688.4756456506639</v>
      </c>
      <c r="L315" s="304">
        <f t="shared" ca="1" si="116"/>
        <v>1737.3399879746332</v>
      </c>
      <c r="M315" s="306">
        <f t="shared" ca="1" si="132"/>
        <v>0.77604186137921027</v>
      </c>
      <c r="N315" s="304">
        <f t="shared" ca="1" si="133"/>
        <v>44.463923382505229</v>
      </c>
      <c r="P315" s="310">
        <f t="shared" ca="1" si="134"/>
        <v>23</v>
      </c>
      <c r="Q315" s="304">
        <f t="shared" ca="1" si="135"/>
        <v>0</v>
      </c>
      <c r="R315" s="306">
        <f t="shared" ca="1" si="136"/>
        <v>0</v>
      </c>
      <c r="S315" s="307">
        <f t="shared" ca="1" si="137"/>
        <v>3.650000000000003</v>
      </c>
      <c r="T315" s="304">
        <f t="shared" ca="1" si="117"/>
        <v>35.806500000000028</v>
      </c>
      <c r="U315" s="311">
        <f t="shared" ca="1" si="118"/>
        <v>0</v>
      </c>
      <c r="V315" s="306">
        <f t="shared" ca="1" si="119"/>
        <v>1.0342643577432007</v>
      </c>
      <c r="W315" s="304">
        <f t="shared" ca="1" si="120"/>
        <v>2.216401785766108</v>
      </c>
      <c r="Y315" s="314" t="str">
        <f t="shared" ca="1" si="138"/>
        <v/>
      </c>
      <c r="Z315" s="315" t="str">
        <f t="shared" ca="1" si="139"/>
        <v/>
      </c>
      <c r="AA315" s="316" t="str">
        <f t="shared" ca="1" si="140"/>
        <v/>
      </c>
      <c r="AC315" s="310" t="e">
        <f t="shared" ca="1" si="141"/>
        <v>#N/A</v>
      </c>
      <c r="AD315" s="323" t="e">
        <f t="shared" ca="1" si="142"/>
        <v>#N/A</v>
      </c>
      <c r="AE315" s="324">
        <f t="shared" ca="1" si="121"/>
        <v>1688.4756456506639</v>
      </c>
      <c r="AG315" s="306">
        <f t="shared" ca="1" si="143"/>
        <v>-7.6930261840983327</v>
      </c>
      <c r="AH315" s="304">
        <f t="shared" ca="1" si="144"/>
        <v>-0.6428545734854576</v>
      </c>
    </row>
    <row r="316" spans="1:34" x14ac:dyDescent="0.2">
      <c r="A316" s="347">
        <f t="shared" ca="1" si="122"/>
        <v>0.1</v>
      </c>
      <c r="B316" s="304">
        <f t="shared" ca="1" si="123"/>
        <v>13.199999999999971</v>
      </c>
      <c r="D316" s="306">
        <f t="shared" ca="1" si="124"/>
        <v>-0.43337737638558155</v>
      </c>
      <c r="E316" s="307">
        <f t="shared" ca="1" si="125"/>
        <v>-10.235342697570193</v>
      </c>
      <c r="F316" s="304">
        <f t="shared" ca="1" si="126"/>
        <v>10.244513462681686</v>
      </c>
      <c r="G316" s="306">
        <f t="shared" ca="1" si="127"/>
        <v>18.792868720480808</v>
      </c>
      <c r="H316" s="307">
        <f t="shared" ca="1" si="128"/>
        <v>17.463454907447645</v>
      </c>
      <c r="I316" s="304">
        <f t="shared" ca="1" si="129"/>
        <v>25.654320728674211</v>
      </c>
      <c r="J316" s="306">
        <f t="shared" ca="1" si="130"/>
        <v>411.0271831271744</v>
      </c>
      <c r="K316" s="307">
        <f t="shared" ca="1" si="131"/>
        <v>1690.2731678548964</v>
      </c>
      <c r="L316" s="304">
        <f t="shared" ca="1" si="116"/>
        <v>1739.5306054334562</v>
      </c>
      <c r="M316" s="306">
        <f t="shared" ca="1" si="132"/>
        <v>0.74874749470891622</v>
      </c>
      <c r="N316" s="304">
        <f t="shared" ca="1" si="133"/>
        <v>42.900071367814839</v>
      </c>
      <c r="P316" s="310">
        <f t="shared" ca="1" si="134"/>
        <v>23</v>
      </c>
      <c r="Q316" s="304">
        <f t="shared" ca="1" si="135"/>
        <v>0</v>
      </c>
      <c r="R316" s="306">
        <f t="shared" ca="1" si="136"/>
        <v>0</v>
      </c>
      <c r="S316" s="307">
        <f t="shared" ca="1" si="137"/>
        <v>3.650000000000003</v>
      </c>
      <c r="T316" s="304">
        <f t="shared" ca="1" si="117"/>
        <v>35.806500000000028</v>
      </c>
      <c r="U316" s="311">
        <f t="shared" ca="1" si="118"/>
        <v>0</v>
      </c>
      <c r="V316" s="306">
        <f t="shared" ca="1" si="119"/>
        <v>1.0340771273742311</v>
      </c>
      <c r="W316" s="304">
        <f t="shared" ca="1" si="120"/>
        <v>2.0937520001649328</v>
      </c>
      <c r="Y316" s="314" t="str">
        <f t="shared" ca="1" si="138"/>
        <v/>
      </c>
      <c r="Z316" s="315" t="str">
        <f t="shared" ca="1" si="139"/>
        <v/>
      </c>
      <c r="AA316" s="316" t="str">
        <f t="shared" ca="1" si="140"/>
        <v/>
      </c>
      <c r="AC316" s="310" t="e">
        <f t="shared" ca="1" si="141"/>
        <v>#N/A</v>
      </c>
      <c r="AD316" s="323" t="e">
        <f t="shared" ca="1" si="142"/>
        <v>#N/A</v>
      </c>
      <c r="AE316" s="324">
        <f t="shared" ca="1" si="121"/>
        <v>1690.2731678548964</v>
      </c>
      <c r="AG316" s="306">
        <f t="shared" ca="1" si="143"/>
        <v>-7.4787461929044996</v>
      </c>
      <c r="AH316" s="304">
        <f t="shared" ca="1" si="144"/>
        <v>-0.60723336596331678</v>
      </c>
    </row>
    <row r="317" spans="1:34" x14ac:dyDescent="0.2">
      <c r="A317" s="347">
        <f t="shared" ca="1" si="122"/>
        <v>0.1</v>
      </c>
      <c r="B317" s="304">
        <f t="shared" ca="1" si="123"/>
        <v>13.299999999999971</v>
      </c>
      <c r="D317" s="306">
        <f t="shared" ca="1" si="124"/>
        <v>-0.42020859841973257</v>
      </c>
      <c r="E317" s="307">
        <f t="shared" ca="1" si="125"/>
        <v>-10.200482901752373</v>
      </c>
      <c r="F317" s="304">
        <f t="shared" ca="1" si="126"/>
        <v>10.209134473359061</v>
      </c>
      <c r="G317" s="306">
        <f t="shared" ca="1" si="127"/>
        <v>18.750847860638835</v>
      </c>
      <c r="H317" s="307">
        <f t="shared" ca="1" si="128"/>
        <v>16.443406617272409</v>
      </c>
      <c r="I317" s="304">
        <f t="shared" ca="1" si="129"/>
        <v>24.939525189421349</v>
      </c>
      <c r="J317" s="306">
        <f t="shared" ca="1" si="130"/>
        <v>412.90436895623037</v>
      </c>
      <c r="K317" s="307">
        <f t="shared" ca="1" si="131"/>
        <v>1691.9685109311324</v>
      </c>
      <c r="L317" s="304">
        <f t="shared" ca="1" si="116"/>
        <v>1741.6220772273348</v>
      </c>
      <c r="M317" s="306">
        <f t="shared" ca="1" si="132"/>
        <v>0.71992885332404466</v>
      </c>
      <c r="N317" s="304">
        <f t="shared" ca="1" si="133"/>
        <v>41.248884845160646</v>
      </c>
      <c r="P317" s="310">
        <f t="shared" ca="1" si="134"/>
        <v>23</v>
      </c>
      <c r="Q317" s="304">
        <f t="shared" ca="1" si="135"/>
        <v>0</v>
      </c>
      <c r="R317" s="306">
        <f t="shared" ca="1" si="136"/>
        <v>0</v>
      </c>
      <c r="S317" s="307">
        <f t="shared" ca="1" si="137"/>
        <v>3.650000000000003</v>
      </c>
      <c r="T317" s="304">
        <f t="shared" ca="1" si="117"/>
        <v>35.806500000000028</v>
      </c>
      <c r="U317" s="311">
        <f t="shared" ca="1" si="118"/>
        <v>0</v>
      </c>
      <c r="V317" s="306">
        <f t="shared" ca="1" si="119"/>
        <v>1.0339005684434617</v>
      </c>
      <c r="W317" s="304">
        <f t="shared" ca="1" si="120"/>
        <v>1.978364922560671</v>
      </c>
      <c r="Y317" s="314" t="str">
        <f t="shared" ca="1" si="138"/>
        <v/>
      </c>
      <c r="Z317" s="315" t="str">
        <f t="shared" ca="1" si="139"/>
        <v/>
      </c>
      <c r="AA317" s="316" t="str">
        <f t="shared" ca="1" si="140"/>
        <v/>
      </c>
      <c r="AC317" s="310" t="e">
        <f t="shared" ca="1" si="141"/>
        <v>#N/A</v>
      </c>
      <c r="AD317" s="323" t="e">
        <f t="shared" ca="1" si="142"/>
        <v>#N/A</v>
      </c>
      <c r="AE317" s="324">
        <f t="shared" ca="1" si="121"/>
        <v>1691.9685109311324</v>
      </c>
      <c r="AG317" s="306">
        <f t="shared" ca="1" si="143"/>
        <v>-7.2515113606703769</v>
      </c>
      <c r="AH317" s="304">
        <f t="shared" ca="1" si="144"/>
        <v>-0.57363068497669345</v>
      </c>
    </row>
    <row r="318" spans="1:34" x14ac:dyDescent="0.2">
      <c r="A318" s="347">
        <f t="shared" ca="1" si="122"/>
        <v>0.1</v>
      </c>
      <c r="B318" s="304">
        <f t="shared" ca="1" si="123"/>
        <v>13.39999999999997</v>
      </c>
      <c r="D318" s="306">
        <f t="shared" ca="1" si="124"/>
        <v>-0.40751750422910782</v>
      </c>
      <c r="E318" s="307">
        <f t="shared" ca="1" si="125"/>
        <v>-10.167369228074305</v>
      </c>
      <c r="F318" s="304">
        <f t="shared" ca="1" si="126"/>
        <v>10.175532788814815</v>
      </c>
      <c r="G318" s="306">
        <f t="shared" ca="1" si="127"/>
        <v>18.710096110215925</v>
      </c>
      <c r="H318" s="307">
        <f t="shared" ca="1" si="128"/>
        <v>15.426669694464978</v>
      </c>
      <c r="I318" s="304">
        <f t="shared" ca="1" si="129"/>
        <v>24.249738850462727</v>
      </c>
      <c r="J318" s="306">
        <f t="shared" ca="1" si="130"/>
        <v>414.77741615477311</v>
      </c>
      <c r="K318" s="307">
        <f t="shared" ca="1" si="131"/>
        <v>1693.5620147467193</v>
      </c>
      <c r="L318" s="304">
        <f t="shared" ca="1" si="116"/>
        <v>1743.6148091665766</v>
      </c>
      <c r="M318" s="306">
        <f t="shared" ca="1" si="132"/>
        <v>0.68950868208853255</v>
      </c>
      <c r="N318" s="304">
        <f t="shared" ca="1" si="133"/>
        <v>39.505937421300537</v>
      </c>
      <c r="P318" s="310">
        <f t="shared" ca="1" si="134"/>
        <v>23</v>
      </c>
      <c r="Q318" s="304">
        <f t="shared" ca="1" si="135"/>
        <v>0</v>
      </c>
      <c r="R318" s="306">
        <f t="shared" ca="1" si="136"/>
        <v>0</v>
      </c>
      <c r="S318" s="307">
        <f t="shared" ca="1" si="137"/>
        <v>3.650000000000003</v>
      </c>
      <c r="T318" s="304">
        <f t="shared" ca="1" si="117"/>
        <v>35.806500000000028</v>
      </c>
      <c r="U318" s="311">
        <f t="shared" ca="1" si="118"/>
        <v>0</v>
      </c>
      <c r="V318" s="306">
        <f t="shared" ca="1" si="119"/>
        <v>1.033734640567145</v>
      </c>
      <c r="W318" s="304">
        <f t="shared" ca="1" si="120"/>
        <v>1.8701415054151322</v>
      </c>
      <c r="Y318" s="314" t="str">
        <f t="shared" ca="1" si="138"/>
        <v/>
      </c>
      <c r="Z318" s="315" t="str">
        <f t="shared" ca="1" si="139"/>
        <v/>
      </c>
      <c r="AA318" s="316" t="str">
        <f t="shared" ca="1" si="140"/>
        <v/>
      </c>
      <c r="AC318" s="310" t="e">
        <f t="shared" ca="1" si="141"/>
        <v>#N/A</v>
      </c>
      <c r="AD318" s="323" t="e">
        <f t="shared" ca="1" si="142"/>
        <v>#N/A</v>
      </c>
      <c r="AE318" s="324">
        <f t="shared" ca="1" si="121"/>
        <v>1693.5620147467193</v>
      </c>
      <c r="AG318" s="306">
        <f t="shared" ca="1" si="143"/>
        <v>-7.0100566806970752</v>
      </c>
      <c r="AH318" s="304">
        <f t="shared" ca="1" si="144"/>
        <v>-0.54201778700292313</v>
      </c>
    </row>
    <row r="319" spans="1:34" x14ac:dyDescent="0.2">
      <c r="A319" s="347">
        <f t="shared" ca="1" si="122"/>
        <v>0.1</v>
      </c>
      <c r="B319" s="304">
        <f t="shared" ca="1" si="123"/>
        <v>13.49999999999997</v>
      </c>
      <c r="D319" s="306">
        <f t="shared" ca="1" si="124"/>
        <v>-0.3953216113534806</v>
      </c>
      <c r="E319" s="307">
        <f t="shared" ca="1" si="125"/>
        <v>-10.135946798215747</v>
      </c>
      <c r="F319" s="304">
        <f t="shared" ca="1" si="126"/>
        <v>10.143653024066978</v>
      </c>
      <c r="G319" s="306">
        <f t="shared" ca="1" si="127"/>
        <v>18.670563949080577</v>
      </c>
      <c r="H319" s="307">
        <f t="shared" ca="1" si="128"/>
        <v>14.413075014643404</v>
      </c>
      <c r="I319" s="304">
        <f t="shared" ca="1" si="129"/>
        <v>23.586578589410657</v>
      </c>
      <c r="J319" s="306">
        <f t="shared" ca="1" si="130"/>
        <v>416.64644915773795</v>
      </c>
      <c r="K319" s="307">
        <f t="shared" ca="1" si="131"/>
        <v>1695.0540019821747</v>
      </c>
      <c r="L319" s="304">
        <f t="shared" ca="1" si="116"/>
        <v>1745.5091902455104</v>
      </c>
      <c r="M319" s="306">
        <f t="shared" ca="1" si="132"/>
        <v>0.65741292840299193</v>
      </c>
      <c r="N319" s="304">
        <f t="shared" ca="1" si="133"/>
        <v>37.666986194827601</v>
      </c>
      <c r="P319" s="310">
        <f t="shared" ca="1" si="134"/>
        <v>23</v>
      </c>
      <c r="Q319" s="304">
        <f t="shared" ca="1" si="135"/>
        <v>0</v>
      </c>
      <c r="R319" s="306">
        <f t="shared" ca="1" si="136"/>
        <v>0</v>
      </c>
      <c r="S319" s="307">
        <f t="shared" ca="1" si="137"/>
        <v>3.650000000000003</v>
      </c>
      <c r="T319" s="304">
        <f t="shared" ca="1" si="117"/>
        <v>35.806500000000028</v>
      </c>
      <c r="U319" s="311">
        <f t="shared" ca="1" si="118"/>
        <v>0</v>
      </c>
      <c r="V319" s="306">
        <f t="shared" ca="1" si="119"/>
        <v>1.0335793054731783</v>
      </c>
      <c r="W319" s="304">
        <f t="shared" ca="1" si="120"/>
        <v>1.7689883303831586</v>
      </c>
      <c r="Y319" s="314" t="str">
        <f t="shared" ca="1" si="138"/>
        <v/>
      </c>
      <c r="Z319" s="315" t="str">
        <f t="shared" ca="1" si="139"/>
        <v/>
      </c>
      <c r="AA319" s="316" t="str">
        <f t="shared" ca="1" si="140"/>
        <v/>
      </c>
      <c r="AC319" s="310" t="e">
        <f t="shared" ca="1" si="141"/>
        <v>#N/A</v>
      </c>
      <c r="AD319" s="323" t="e">
        <f t="shared" ca="1" si="142"/>
        <v>#N/A</v>
      </c>
      <c r="AE319" s="324">
        <f t="shared" ca="1" si="121"/>
        <v>1695.0540019821747</v>
      </c>
      <c r="AG319" s="306">
        <f t="shared" ca="1" si="143"/>
        <v>-6.7530792661088155</v>
      </c>
      <c r="AH319" s="304">
        <f t="shared" ca="1" si="144"/>
        <v>-0.5123675357301728</v>
      </c>
    </row>
    <row r="320" spans="1:34" x14ac:dyDescent="0.2">
      <c r="A320" s="347">
        <f t="shared" ca="1" si="122"/>
        <v>0.1</v>
      </c>
      <c r="B320" s="304">
        <f t="shared" ca="1" si="123"/>
        <v>13.599999999999969</v>
      </c>
      <c r="D320" s="306">
        <f t="shared" ca="1" si="124"/>
        <v>-0.38364062678952615</v>
      </c>
      <c r="E320" s="307">
        <f t="shared" ca="1" si="125"/>
        <v>-10.106158227874769</v>
      </c>
      <c r="F320" s="304">
        <f t="shared" ca="1" si="126"/>
        <v>10.113437311684113</v>
      </c>
      <c r="G320" s="306">
        <f t="shared" ca="1" si="127"/>
        <v>18.632199886401626</v>
      </c>
      <c r="H320" s="307">
        <f t="shared" ca="1" si="128"/>
        <v>13.402459191855927</v>
      </c>
      <c r="I320" s="304">
        <f t="shared" ca="1" si="129"/>
        <v>22.951792631430518</v>
      </c>
      <c r="J320" s="306">
        <f t="shared" ca="1" si="130"/>
        <v>418.51158734951207</v>
      </c>
      <c r="K320" s="307">
        <f t="shared" ca="1" si="131"/>
        <v>1696.4447786924995</v>
      </c>
      <c r="L320" s="304">
        <f t="shared" ca="1" si="116"/>
        <v>1747.3055931630427</v>
      </c>
      <c r="M320" s="306">
        <f t="shared" ca="1" si="132"/>
        <v>0.62357312939407805</v>
      </c>
      <c r="N320" s="304">
        <f t="shared" ca="1" si="133"/>
        <v>35.728108532045852</v>
      </c>
      <c r="P320" s="310">
        <f t="shared" ca="1" si="134"/>
        <v>23</v>
      </c>
      <c r="Q320" s="304">
        <f t="shared" ca="1" si="135"/>
        <v>0</v>
      </c>
      <c r="R320" s="306">
        <f t="shared" ca="1" si="136"/>
        <v>0</v>
      </c>
      <c r="S320" s="307">
        <f t="shared" ca="1" si="137"/>
        <v>3.650000000000003</v>
      </c>
      <c r="T320" s="304">
        <f t="shared" ca="1" si="117"/>
        <v>35.806500000000028</v>
      </c>
      <c r="U320" s="311">
        <f t="shared" ca="1" si="118"/>
        <v>0</v>
      </c>
      <c r="V320" s="306">
        <f t="shared" ca="1" si="119"/>
        <v>1.0334345269378691</v>
      </c>
      <c r="W320" s="304">
        <f t="shared" ca="1" si="120"/>
        <v>1.6748173731434735</v>
      </c>
      <c r="Y320" s="314" t="str">
        <f t="shared" ca="1" si="138"/>
        <v/>
      </c>
      <c r="Z320" s="315" t="str">
        <f t="shared" ca="1" si="139"/>
        <v/>
      </c>
      <c r="AA320" s="316" t="str">
        <f t="shared" ca="1" si="140"/>
        <v/>
      </c>
      <c r="AC320" s="310" t="e">
        <f t="shared" ca="1" si="141"/>
        <v>#N/A</v>
      </c>
      <c r="AD320" s="323" t="e">
        <f t="shared" ca="1" si="142"/>
        <v>#N/A</v>
      </c>
      <c r="AE320" s="324">
        <f t="shared" ca="1" si="121"/>
        <v>1696.4447786924995</v>
      </c>
      <c r="AG320" s="306">
        <f t="shared" ca="1" si="143"/>
        <v>-6.4792612003830428</v>
      </c>
      <c r="AH320" s="304">
        <f t="shared" ca="1" si="144"/>
        <v>-0.48465433709127592</v>
      </c>
    </row>
    <row r="321" spans="1:34" x14ac:dyDescent="0.2">
      <c r="A321" s="347">
        <f t="shared" ca="1" si="122"/>
        <v>0.1</v>
      </c>
      <c r="B321" s="304">
        <f t="shared" ca="1" si="123"/>
        <v>13.699999999999969</v>
      </c>
      <c r="D321" s="306">
        <f t="shared" ca="1" si="124"/>
        <v>-0.37249643103197161</v>
      </c>
      <c r="E321" s="307">
        <f t="shared" ca="1" si="125"/>
        <v>-10.077943036595563</v>
      </c>
      <c r="F321" s="304">
        <f t="shared" ca="1" si="126"/>
        <v>10.084824710424895</v>
      </c>
      <c r="G321" s="306">
        <f t="shared" ca="1" si="127"/>
        <v>18.594950243298427</v>
      </c>
      <c r="H321" s="307">
        <f t="shared" ca="1" si="128"/>
        <v>12.39466488819637</v>
      </c>
      <c r="I321" s="304">
        <f t="shared" ca="1" si="129"/>
        <v>22.347256928791779</v>
      </c>
      <c r="J321" s="306">
        <f t="shared" ca="1" si="130"/>
        <v>420.37294485599705</v>
      </c>
      <c r="K321" s="307">
        <f t="shared" ca="1" si="131"/>
        <v>1697.7346348965023</v>
      </c>
      <c r="L321" s="304">
        <f t="shared" ca="1" si="116"/>
        <v>1749.0043748641863</v>
      </c>
      <c r="M321" s="306">
        <f t="shared" ca="1" si="132"/>
        <v>0.58792930684184797</v>
      </c>
      <c r="N321" s="304">
        <f t="shared" ca="1" si="133"/>
        <v>33.685867934089842</v>
      </c>
      <c r="P321" s="310">
        <f t="shared" ca="1" si="134"/>
        <v>23</v>
      </c>
      <c r="Q321" s="304">
        <f t="shared" ca="1" si="135"/>
        <v>0</v>
      </c>
      <c r="R321" s="306">
        <f t="shared" ca="1" si="136"/>
        <v>0</v>
      </c>
      <c r="S321" s="307">
        <f t="shared" ca="1" si="137"/>
        <v>3.650000000000003</v>
      </c>
      <c r="T321" s="304">
        <f t="shared" ca="1" si="117"/>
        <v>35.806500000000028</v>
      </c>
      <c r="U321" s="311">
        <f t="shared" ca="1" si="118"/>
        <v>0</v>
      </c>
      <c r="V321" s="306">
        <f t="shared" ca="1" si="119"/>
        <v>1.0333002707201155</v>
      </c>
      <c r="W321" s="304">
        <f t="shared" ca="1" si="120"/>
        <v>1.5875457683691361</v>
      </c>
      <c r="Y321" s="314" t="str">
        <f t="shared" ca="1" si="138"/>
        <v/>
      </c>
      <c r="Z321" s="315" t="str">
        <f t="shared" ca="1" si="139"/>
        <v/>
      </c>
      <c r="AA321" s="316" t="str">
        <f t="shared" ca="1" si="140"/>
        <v/>
      </c>
      <c r="AC321" s="310" t="e">
        <f t="shared" ca="1" si="141"/>
        <v>#N/A</v>
      </c>
      <c r="AD321" s="323" t="e">
        <f t="shared" ca="1" si="142"/>
        <v>#N/A</v>
      </c>
      <c r="AE321" s="324">
        <f t="shared" ca="1" si="121"/>
        <v>1697.7346348965023</v>
      </c>
      <c r="AG321" s="306">
        <f t="shared" ca="1" si="143"/>
        <v>-6.1873009453435666</v>
      </c>
      <c r="AH321" s="304">
        <f t="shared" ca="1" si="144"/>
        <v>-0.45885407483382795</v>
      </c>
    </row>
    <row r="322" spans="1:34" x14ac:dyDescent="0.2">
      <c r="A322" s="347">
        <f t="shared" ca="1" si="122"/>
        <v>0.1</v>
      </c>
      <c r="B322" s="304">
        <f t="shared" ca="1" si="123"/>
        <v>13.799999999999969</v>
      </c>
      <c r="D322" s="306">
        <f t="shared" ca="1" si="124"/>
        <v>-0.3619130044528549</v>
      </c>
      <c r="E322" s="307">
        <f t="shared" ca="1" si="125"/>
        <v>-10.051237021351541</v>
      </c>
      <c r="F322" s="304">
        <f t="shared" ca="1" si="126"/>
        <v>10.057750577648061</v>
      </c>
      <c r="G322" s="306">
        <f t="shared" ca="1" si="127"/>
        <v>18.558758942853142</v>
      </c>
      <c r="H322" s="307">
        <f t="shared" ca="1" si="128"/>
        <v>11.389541186061216</v>
      </c>
      <c r="I322" s="304">
        <f t="shared" ca="1" si="129"/>
        <v>21.774966863991235</v>
      </c>
      <c r="J322" s="306">
        <f t="shared" ca="1" si="130"/>
        <v>422.23063031530461</v>
      </c>
      <c r="K322" s="307">
        <f t="shared" ca="1" si="131"/>
        <v>1698.9238452002151</v>
      </c>
      <c r="L322" s="304">
        <f t="shared" ca="1" si="116"/>
        <v>1750.6058771083638</v>
      </c>
      <c r="M322" s="306">
        <f t="shared" ca="1" si="132"/>
        <v>0.55043338170139333</v>
      </c>
      <c r="N322" s="304">
        <f t="shared" ca="1" si="133"/>
        <v>31.537509674603314</v>
      </c>
      <c r="P322" s="310">
        <f t="shared" ca="1" si="134"/>
        <v>23</v>
      </c>
      <c r="Q322" s="304">
        <f t="shared" ca="1" si="135"/>
        <v>0</v>
      </c>
      <c r="R322" s="306">
        <f t="shared" ca="1" si="136"/>
        <v>0</v>
      </c>
      <c r="S322" s="307">
        <f t="shared" ca="1" si="137"/>
        <v>3.650000000000003</v>
      </c>
      <c r="T322" s="304">
        <f t="shared" ca="1" si="117"/>
        <v>35.806500000000028</v>
      </c>
      <c r="U322" s="311">
        <f t="shared" ca="1" si="118"/>
        <v>0</v>
      </c>
      <c r="V322" s="306">
        <f t="shared" ca="1" si="119"/>
        <v>1.0331765044923538</v>
      </c>
      <c r="W322" s="304">
        <f t="shared" ca="1" si="120"/>
        <v>1.5070955729506448</v>
      </c>
      <c r="Y322" s="314" t="str">
        <f t="shared" ca="1" si="138"/>
        <v/>
      </c>
      <c r="Z322" s="315" t="str">
        <f t="shared" ca="1" si="139"/>
        <v/>
      </c>
      <c r="AA322" s="316" t="str">
        <f t="shared" ca="1" si="140"/>
        <v/>
      </c>
      <c r="AC322" s="310" t="e">
        <f t="shared" ca="1" si="141"/>
        <v>#N/A</v>
      </c>
      <c r="AD322" s="323" t="e">
        <f t="shared" ca="1" si="142"/>
        <v>#N/A</v>
      </c>
      <c r="AE322" s="324">
        <f t="shared" ca="1" si="121"/>
        <v>1698.9238452002151</v>
      </c>
      <c r="AG322" s="306">
        <f t="shared" ca="1" si="143"/>
        <v>-5.8759546784692729</v>
      </c>
      <c r="AH322" s="304">
        <f t="shared" ca="1" si="144"/>
        <v>-0.43494404612853005</v>
      </c>
    </row>
    <row r="323" spans="1:34" x14ac:dyDescent="0.2">
      <c r="A323" s="347">
        <f t="shared" ca="1" si="122"/>
        <v>0.1</v>
      </c>
      <c r="B323" s="304">
        <f t="shared" ca="1" si="123"/>
        <v>13.899999999999968</v>
      </c>
      <c r="D323" s="306">
        <f t="shared" ca="1" si="124"/>
        <v>-0.35191627957473554</v>
      </c>
      <c r="E323" s="307">
        <f t="shared" ca="1" si="125"/>
        <v>-10.025971605246017</v>
      </c>
      <c r="F323" s="304">
        <f t="shared" ca="1" si="126"/>
        <v>10.03214591685294</v>
      </c>
      <c r="G323" s="306">
        <f t="shared" ca="1" si="127"/>
        <v>18.523567314895669</v>
      </c>
      <c r="H323" s="307">
        <f t="shared" ca="1" si="128"/>
        <v>10.386944025536614</v>
      </c>
      <c r="I323" s="304">
        <f t="shared" ca="1" si="129"/>
        <v>21.237023149657812</v>
      </c>
      <c r="J323" s="306">
        <f t="shared" ca="1" si="130"/>
        <v>424.08474662819202</v>
      </c>
      <c r="K323" s="307">
        <f t="shared" ca="1" si="131"/>
        <v>1700.012669460795</v>
      </c>
      <c r="L323" s="304">
        <f t="shared" ca="1" si="116"/>
        <v>1752.1104270707128</v>
      </c>
      <c r="M323" s="306">
        <f t="shared" ca="1" si="132"/>
        <v>0.51105307882611029</v>
      </c>
      <c r="N323" s="304">
        <f t="shared" ca="1" si="133"/>
        <v>29.281184523902695</v>
      </c>
      <c r="P323" s="310">
        <f t="shared" ca="1" si="134"/>
        <v>23</v>
      </c>
      <c r="Q323" s="304">
        <f t="shared" ca="1" si="135"/>
        <v>0</v>
      </c>
      <c r="R323" s="306">
        <f t="shared" ca="1" si="136"/>
        <v>0</v>
      </c>
      <c r="S323" s="307">
        <f t="shared" ca="1" si="137"/>
        <v>3.650000000000003</v>
      </c>
      <c r="T323" s="304">
        <f t="shared" ca="1" si="117"/>
        <v>35.806500000000028</v>
      </c>
      <c r="U323" s="311">
        <f t="shared" ca="1" si="118"/>
        <v>0</v>
      </c>
      <c r="V323" s="306">
        <f t="shared" ca="1" si="119"/>
        <v>1.0330631977675968</v>
      </c>
      <c r="W323" s="304">
        <f t="shared" ca="1" si="120"/>
        <v>1.4333935255363008</v>
      </c>
      <c r="Y323" s="314" t="str">
        <f t="shared" ca="1" si="138"/>
        <v/>
      </c>
      <c r="Z323" s="315" t="str">
        <f t="shared" ca="1" si="139"/>
        <v/>
      </c>
      <c r="AA323" s="316" t="str">
        <f t="shared" ca="1" si="140"/>
        <v/>
      </c>
      <c r="AC323" s="310" t="e">
        <f t="shared" ca="1" si="141"/>
        <v>#N/A</v>
      </c>
      <c r="AD323" s="323" t="e">
        <f t="shared" ca="1" si="142"/>
        <v>#N/A</v>
      </c>
      <c r="AE323" s="324">
        <f t="shared" ca="1" si="121"/>
        <v>1700.012669460795</v>
      </c>
      <c r="AG323" s="306">
        <f t="shared" ca="1" si="143"/>
        <v>-5.5440886171247792</v>
      </c>
      <c r="AH323" s="304">
        <f t="shared" ca="1" si="144"/>
        <v>-0.41290289669880642</v>
      </c>
    </row>
    <row r="324" spans="1:34" x14ac:dyDescent="0.2">
      <c r="A324" s="347">
        <f t="shared" ca="1" si="122"/>
        <v>0.1</v>
      </c>
      <c r="B324" s="304">
        <f t="shared" ca="1" si="123"/>
        <v>13.999999999999968</v>
      </c>
      <c r="D324" s="306">
        <f t="shared" ca="1" si="124"/>
        <v>-0.34253390168975872</v>
      </c>
      <c r="E324" s="307">
        <f t="shared" ca="1" si="125"/>
        <v>-10.002073179167768</v>
      </c>
      <c r="F324" s="304">
        <f t="shared" ca="1" si="126"/>
        <v>10.007936718186922</v>
      </c>
      <c r="G324" s="306">
        <f t="shared" ca="1" si="127"/>
        <v>18.489313924726694</v>
      </c>
      <c r="H324" s="307">
        <f t="shared" ca="1" si="128"/>
        <v>9.3867367076198374</v>
      </c>
      <c r="I324" s="304">
        <f t="shared" ca="1" si="129"/>
        <v>20.735610804248573</v>
      </c>
      <c r="J324" s="306">
        <f t="shared" ca="1" si="130"/>
        <v>425.93539069017316</v>
      </c>
      <c r="K324" s="307">
        <f t="shared" ca="1" si="131"/>
        <v>1701.0013534974528</v>
      </c>
      <c r="L324" s="304">
        <f t="shared" ref="L324:L387" ca="1" si="145">SQRT(pos_x^2+pos_z^2)</f>
        <v>1753.5183379829698</v>
      </c>
      <c r="M324" s="306">
        <f t="shared" ca="1" si="132"/>
        <v>0.46977623401082313</v>
      </c>
      <c r="N324" s="304">
        <f t="shared" ca="1" si="133"/>
        <v>26.916195524370288</v>
      </c>
      <c r="P324" s="310">
        <f t="shared" ca="1" si="134"/>
        <v>23</v>
      </c>
      <c r="Q324" s="304">
        <f t="shared" ca="1" si="135"/>
        <v>0</v>
      </c>
      <c r="R324" s="306">
        <f t="shared" ca="1" si="136"/>
        <v>0</v>
      </c>
      <c r="S324" s="307">
        <f t="shared" ca="1" si="137"/>
        <v>3.650000000000003</v>
      </c>
      <c r="T324" s="304">
        <f t="shared" ref="T324:T387" ca="1" si="146">m*g</f>
        <v>35.806500000000028</v>
      </c>
      <c r="U324" s="311">
        <f t="shared" ref="U324:U387" ca="1" si="147">IF(pos_xz&lt;L_rampe,Poids*COS(Beta),0)</f>
        <v>0</v>
      </c>
      <c r="V324" s="306">
        <f t="shared" ref="V324:V387" ca="1" si="148">Rho_moyen*(20000-Alt_rampe-pos_z)/(20000+Alt_rampe+pos_z)</f>
        <v>1.0329603218218726</v>
      </c>
      <c r="W324" s="304">
        <f t="shared" ref="W324:W387" ca="1" si="149">1/2*Rho*Sref*Cx*vit_xz^2</f>
        <v>1.3663708004419217</v>
      </c>
      <c r="Y324" s="314" t="str">
        <f t="shared" ca="1" si="138"/>
        <v/>
      </c>
      <c r="Z324" s="315" t="str">
        <f t="shared" ca="1" si="139"/>
        <v/>
      </c>
      <c r="AA324" s="316" t="str">
        <f t="shared" ca="1" si="140"/>
        <v/>
      </c>
      <c r="AC324" s="310">
        <f t="shared" ca="1" si="141"/>
        <v>13.999999999999968</v>
      </c>
      <c r="AD324" s="323">
        <f t="shared" ca="1" si="142"/>
        <v>425.93539069017316</v>
      </c>
      <c r="AE324" s="324">
        <f t="shared" ref="AE324:AE387" ca="1" si="150">IF(t&lt;T_para, pos_z, NA())</f>
        <v>1701.0013534974528</v>
      </c>
      <c r="AG324" s="306">
        <f t="shared" ca="1" si="143"/>
        <v>-5.1907427542968501</v>
      </c>
      <c r="AH324" s="304">
        <f t="shared" ca="1" si="144"/>
        <v>-0.39271055494145196</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-0.3337948805083325</v>
      </c>
      <c r="E325" s="307">
        <f t="shared" ref="E325:E388" ca="1" si="154">IF(AND(L324&lt;L_rampe,Poussee&lt;Poids*SIN(M324)),0,(-W324+Poussee)/m*SIN(M324)+U324/m*COS(M324)-Poids/m)</f>
        <v>-9.9794624619625765</v>
      </c>
      <c r="F325" s="304">
        <f t="shared" ref="F325:F388" ca="1" si="155">SQRT(acc_x^2+acc_z^2)</f>
        <v>9.9850433174810878</v>
      </c>
      <c r="G325" s="306">
        <f t="shared" ref="G325:G388" ca="1" si="156">G324+acc_x*pas</f>
        <v>18.455934436675861</v>
      </c>
      <c r="H325" s="307">
        <f t="shared" ref="H325:H388" ca="1" si="157">H324+acc_z*pas</f>
        <v>8.3887904614235804</v>
      </c>
      <c r="I325" s="304">
        <f t="shared" ref="I325:I388" ca="1" si="158">SQRT(vit_x^2+vit_z^2)</f>
        <v>20.272970214957382</v>
      </c>
      <c r="J325" s="306">
        <f t="shared" ref="J325:J388" ca="1" si="159">J324+0.5*(vit_x+G324)*pas*(K324&gt;=0)</f>
        <v>427.78265310824327</v>
      </c>
      <c r="K325" s="307">
        <f t="shared" ref="K325:K388" ca="1" si="160">K324+0.5*(vit_z+H324)*pas</f>
        <v>1701.8901298559049</v>
      </c>
      <c r="L325" s="304">
        <f t="shared" ca="1" si="145"/>
        <v>1754.8299098206858</v>
      </c>
      <c r="M325" s="306">
        <f t="shared" ref="M325:M388" ca="1" si="161">IF(AND(L324&gt;L_rampe,G325&gt;0),ATAN2(G325,H325),$M$4)</f>
        <v>0.42661533964441178</v>
      </c>
      <c r="N325" s="304">
        <f t="shared" ref="N325:N388" ca="1" si="162">DEGREES(Beta)</f>
        <v>24.443258437164946</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3.650000000000003</v>
      </c>
      <c r="T325" s="304">
        <f t="shared" ca="1" si="146"/>
        <v>35.806500000000028</v>
      </c>
      <c r="U325" s="311">
        <f t="shared" ca="1" si="147"/>
        <v>0</v>
      </c>
      <c r="V325" s="306">
        <f t="shared" ca="1" si="148"/>
        <v>1.0328678496113715</v>
      </c>
      <c r="W325" s="304">
        <f t="shared" ca="1" si="149"/>
        <v>1.305962754023315</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1701.8901298559049</v>
      </c>
      <c r="AG325" s="306">
        <f t="shared" ref="AG325:AG388" ca="1" si="172">IF(AND(L324&lt;L_rampe,Poussee&lt;Poids*SIN(M324)),0,(-W324+Poussee)/m-Poids*SIN(M324)/m)</f>
        <v>-4.815205391767182</v>
      </c>
      <c r="AH325" s="304">
        <f t="shared" ref="AH325:AH388" ca="1" si="173">IF(AND(L324&lt;L_rampe,Poussee&lt;Poids*SIN(M324)), g*SIN(M324), (-W324+Poussee)/m)</f>
        <v>-0.37434816450463576</v>
      </c>
    </row>
    <row r="326" spans="1:34" x14ac:dyDescent="0.2">
      <c r="A326" s="347">
        <f t="shared" ca="1" si="151"/>
        <v>0.1</v>
      </c>
      <c r="B326" s="304">
        <f t="shared" ca="1" si="152"/>
        <v>14.199999999999967</v>
      </c>
      <c r="D326" s="306">
        <f t="shared" ca="1" si="153"/>
        <v>-0.32572911777211017</v>
      </c>
      <c r="E326" s="307">
        <f t="shared" ca="1" si="154"/>
        <v>-9.9580539132575456</v>
      </c>
      <c r="F326" s="304">
        <f t="shared" ca="1" si="155"/>
        <v>9.9633798079521441</v>
      </c>
      <c r="G326" s="306">
        <f t="shared" ca="1" si="156"/>
        <v>18.423361524898649</v>
      </c>
      <c r="H326" s="307">
        <f t="shared" ca="1" si="157"/>
        <v>7.3929850700978257</v>
      </c>
      <c r="I326" s="304">
        <f t="shared" ca="1" si="158"/>
        <v>19.851359603911394</v>
      </c>
      <c r="J326" s="306">
        <f t="shared" ca="1" si="159"/>
        <v>429.626617906322</v>
      </c>
      <c r="K326" s="307">
        <f t="shared" ca="1" si="160"/>
        <v>1702.679218632481</v>
      </c>
      <c r="L326" s="304">
        <f t="shared" ca="1" si="145"/>
        <v>1756.0454300434658</v>
      </c>
      <c r="M326" s="306">
        <f t="shared" ca="1" si="161"/>
        <v>0.38161207571995243</v>
      </c>
      <c r="N326" s="304">
        <f t="shared" ca="1" si="162"/>
        <v>21.864761349980071</v>
      </c>
      <c r="P326" s="310">
        <f t="shared" ca="1" si="163"/>
        <v>23</v>
      </c>
      <c r="Q326" s="304">
        <f t="shared" ca="1" si="164"/>
        <v>0</v>
      </c>
      <c r="R326" s="306">
        <f t="shared" ca="1" si="165"/>
        <v>0</v>
      </c>
      <c r="S326" s="307">
        <f t="shared" ca="1" si="166"/>
        <v>3.650000000000003</v>
      </c>
      <c r="T326" s="304">
        <f t="shared" ca="1" si="146"/>
        <v>35.806500000000028</v>
      </c>
      <c r="U326" s="311">
        <f t="shared" ca="1" si="147"/>
        <v>0</v>
      </c>
      <c r="V326" s="306">
        <f t="shared" ca="1" si="148"/>
        <v>1.0327857556836506</v>
      </c>
      <c r="W326" s="304">
        <f t="shared" ca="1" si="149"/>
        <v>1.2521086617210049</v>
      </c>
      <c r="Y326" s="314" t="str">
        <f t="shared" ca="1" si="167"/>
        <v/>
      </c>
      <c r="Z326" s="315" t="str">
        <f t="shared" ca="1" si="168"/>
        <v/>
      </c>
      <c r="AA326" s="316" t="str">
        <f t="shared" ca="1" si="169"/>
        <v/>
      </c>
      <c r="AC326" s="310" t="e">
        <f t="shared" ca="1" si="170"/>
        <v>#N/A</v>
      </c>
      <c r="AD326" s="323" t="e">
        <f t="shared" ca="1" si="171"/>
        <v>#N/A</v>
      </c>
      <c r="AE326" s="324">
        <f t="shared" ca="1" si="150"/>
        <v>1702.679218632481</v>
      </c>
      <c r="AG326" s="306">
        <f t="shared" ca="1" si="172"/>
        <v>-4.4170963590488981</v>
      </c>
      <c r="AH326" s="304">
        <f t="shared" ca="1" si="173"/>
        <v>-0.35779801480090789</v>
      </c>
    </row>
    <row r="327" spans="1:34" x14ac:dyDescent="0.2">
      <c r="A327" s="347">
        <f t="shared" ca="1" si="151"/>
        <v>0.1</v>
      </c>
      <c r="B327" s="304">
        <f t="shared" ca="1" si="152"/>
        <v>14.299999999999967</v>
      </c>
      <c r="D327" s="306">
        <f t="shared" ca="1" si="153"/>
        <v>-0.31836680074275597</v>
      </c>
      <c r="E327" s="307">
        <f t="shared" ca="1" si="154"/>
        <v>-9.9377552417090147</v>
      </c>
      <c r="F327" s="304">
        <f t="shared" ca="1" si="155"/>
        <v>9.9428535473439492</v>
      </c>
      <c r="G327" s="306">
        <f t="shared" ca="1" si="156"/>
        <v>18.391524844824374</v>
      </c>
      <c r="H327" s="307">
        <f t="shared" ca="1" si="157"/>
        <v>6.399209545926924</v>
      </c>
      <c r="I327" s="304">
        <f t="shared" ca="1" si="158"/>
        <v>19.473008728249329</v>
      </c>
      <c r="J327" s="306">
        <f t="shared" ca="1" si="159"/>
        <v>431.46736222480814</v>
      </c>
      <c r="K327" s="307">
        <f t="shared" ca="1" si="160"/>
        <v>1703.3688283632823</v>
      </c>
      <c r="L327" s="304">
        <f t="shared" ca="1" si="145"/>
        <v>1757.1651743945231</v>
      </c>
      <c r="M327" s="306">
        <f t="shared" ca="1" si="161"/>
        <v>0.33484147866766922</v>
      </c>
      <c r="N327" s="304">
        <f t="shared" ca="1" si="162"/>
        <v>19.185003533577234</v>
      </c>
      <c r="P327" s="310">
        <f t="shared" ca="1" si="163"/>
        <v>23</v>
      </c>
      <c r="Q327" s="304">
        <f t="shared" ca="1" si="164"/>
        <v>0</v>
      </c>
      <c r="R327" s="306">
        <f t="shared" ca="1" si="165"/>
        <v>0</v>
      </c>
      <c r="S327" s="307">
        <f t="shared" ca="1" si="166"/>
        <v>3.650000000000003</v>
      </c>
      <c r="T327" s="304">
        <f t="shared" ca="1" si="146"/>
        <v>35.806500000000028</v>
      </c>
      <c r="U327" s="311">
        <f t="shared" ca="1" si="147"/>
        <v>0</v>
      </c>
      <c r="V327" s="306">
        <f t="shared" ca="1" si="148"/>
        <v>1.0327140160823245</v>
      </c>
      <c r="W327" s="304">
        <f t="shared" ca="1" si="149"/>
        <v>1.2047514441990224</v>
      </c>
      <c r="Y327" s="314" t="str">
        <f t="shared" ca="1" si="167"/>
        <v/>
      </c>
      <c r="Z327" s="315" t="str">
        <f t="shared" ca="1" si="168"/>
        <v/>
      </c>
      <c r="AA327" s="316" t="str">
        <f t="shared" ca="1" si="169"/>
        <v/>
      </c>
      <c r="AC327" s="310" t="e">
        <f t="shared" ca="1" si="170"/>
        <v>#N/A</v>
      </c>
      <c r="AD327" s="323" t="e">
        <f t="shared" ca="1" si="171"/>
        <v>#N/A</v>
      </c>
      <c r="AE327" s="324">
        <f t="shared" ca="1" si="150"/>
        <v>1703.3688283632823</v>
      </c>
      <c r="AG327" s="306">
        <f t="shared" ca="1" si="172"/>
        <v>-3.9964548717468507</v>
      </c>
      <c r="AH327" s="304">
        <f t="shared" ca="1" si="173"/>
        <v>-0.34304346896465859</v>
      </c>
    </row>
    <row r="328" spans="1:34" x14ac:dyDescent="0.2">
      <c r="A328" s="347">
        <f t="shared" ca="1" si="151"/>
        <v>0.1</v>
      </c>
      <c r="B328" s="304">
        <f t="shared" ca="1" si="152"/>
        <v>14.399999999999967</v>
      </c>
      <c r="D328" s="306">
        <f t="shared" ca="1" si="153"/>
        <v>-0.31173765975160095</v>
      </c>
      <c r="E328" s="307">
        <f t="shared" ca="1" si="154"/>
        <v>-9.9184670588729738</v>
      </c>
      <c r="F328" s="304">
        <f t="shared" ca="1" si="155"/>
        <v>9.9233648107109165</v>
      </c>
      <c r="G328" s="306">
        <f t="shared" ca="1" si="156"/>
        <v>18.360351078849213</v>
      </c>
      <c r="H328" s="307">
        <f t="shared" ca="1" si="157"/>
        <v>5.4073628400396263</v>
      </c>
      <c r="I328" s="304">
        <f t="shared" ca="1" si="158"/>
        <v>19.140064383968014</v>
      </c>
      <c r="J328" s="306">
        <f t="shared" ca="1" si="159"/>
        <v>433.30495602099182</v>
      </c>
      <c r="K328" s="307">
        <f t="shared" ca="1" si="160"/>
        <v>1703.9591569825807</v>
      </c>
      <c r="L328" s="304">
        <f t="shared" ca="1" si="145"/>
        <v>1758.1894077650284</v>
      </c>
      <c r="M328" s="306">
        <f t="shared" ca="1" si="161"/>
        <v>0.28641531678655863</v>
      </c>
      <c r="N328" s="304">
        <f t="shared" ca="1" si="162"/>
        <v>16.410388839772288</v>
      </c>
      <c r="P328" s="310">
        <f t="shared" ca="1" si="163"/>
        <v>23</v>
      </c>
      <c r="Q328" s="304">
        <f t="shared" ca="1" si="164"/>
        <v>0</v>
      </c>
      <c r="R328" s="306">
        <f t="shared" ca="1" si="165"/>
        <v>0</v>
      </c>
      <c r="S328" s="307">
        <f t="shared" ca="1" si="166"/>
        <v>3.650000000000003</v>
      </c>
      <c r="T328" s="304">
        <f t="shared" ca="1" si="146"/>
        <v>35.806500000000028</v>
      </c>
      <c r="U328" s="311">
        <f t="shared" ca="1" si="147"/>
        <v>0</v>
      </c>
      <c r="V328" s="306">
        <f t="shared" ca="1" si="148"/>
        <v>1.0326526082447849</v>
      </c>
      <c r="W328" s="304">
        <f t="shared" ca="1" si="149"/>
        <v>1.1638373813281691</v>
      </c>
      <c r="Y328" s="314" t="str">
        <f t="shared" ca="1" si="167"/>
        <v/>
      </c>
      <c r="Z328" s="315" t="str">
        <f t="shared" ca="1" si="168"/>
        <v/>
      </c>
      <c r="AA328" s="316" t="str">
        <f t="shared" ca="1" si="169"/>
        <v/>
      </c>
      <c r="AC328" s="310" t="e">
        <f t="shared" ca="1" si="170"/>
        <v>#N/A</v>
      </c>
      <c r="AD328" s="323" t="e">
        <f t="shared" ca="1" si="171"/>
        <v>#N/A</v>
      </c>
      <c r="AE328" s="324">
        <f t="shared" ca="1" si="150"/>
        <v>1703.9591569825807</v>
      </c>
      <c r="AG328" s="306">
        <f t="shared" ca="1" si="172"/>
        <v>-3.5538257577062282</v>
      </c>
      <c r="AH328" s="304">
        <f t="shared" ca="1" si="173"/>
        <v>-0.3300688888216497</v>
      </c>
    </row>
    <row r="329" spans="1:34" x14ac:dyDescent="0.2">
      <c r="A329" s="347">
        <f t="shared" ca="1" si="151"/>
        <v>0.1</v>
      </c>
      <c r="B329" s="304">
        <f t="shared" ca="1" si="152"/>
        <v>14.499999999999966</v>
      </c>
      <c r="D329" s="306">
        <f t="shared" ca="1" si="153"/>
        <v>-0.30587009976877727</v>
      </c>
      <c r="E329" s="307">
        <f t="shared" ca="1" si="154"/>
        <v>-9.9000827334001364</v>
      </c>
      <c r="F329" s="304">
        <f t="shared" ca="1" si="155"/>
        <v>9.9048066435493869</v>
      </c>
      <c r="G329" s="306">
        <f t="shared" ca="1" si="156"/>
        <v>18.329764068872336</v>
      </c>
      <c r="H329" s="307">
        <f t="shared" ca="1" si="157"/>
        <v>4.417354566699613</v>
      </c>
      <c r="I329" s="304">
        <f t="shared" ca="1" si="158"/>
        <v>18.85452922213825</v>
      </c>
      <c r="J329" s="306">
        <f t="shared" ca="1" si="159"/>
        <v>435.13946177837789</v>
      </c>
      <c r="K329" s="307">
        <f t="shared" ca="1" si="160"/>
        <v>1704.4503928529177</v>
      </c>
      <c r="L329" s="304">
        <f t="shared" ca="1" si="145"/>
        <v>1759.1183851274031</v>
      </c>
      <c r="M329" s="306">
        <f t="shared" ca="1" si="161"/>
        <v>0.23648418914502117</v>
      </c>
      <c r="N329" s="304">
        <f t="shared" ca="1" si="162"/>
        <v>13.54954595958319</v>
      </c>
      <c r="P329" s="310">
        <f t="shared" ca="1" si="163"/>
        <v>23</v>
      </c>
      <c r="Q329" s="304">
        <f t="shared" ca="1" si="164"/>
        <v>0</v>
      </c>
      <c r="R329" s="306">
        <f t="shared" ca="1" si="165"/>
        <v>0</v>
      </c>
      <c r="S329" s="307">
        <f t="shared" ca="1" si="166"/>
        <v>3.650000000000003</v>
      </c>
      <c r="T329" s="304">
        <f t="shared" ca="1" si="146"/>
        <v>35.806500000000028</v>
      </c>
      <c r="U329" s="311">
        <f t="shared" ca="1" si="147"/>
        <v>0</v>
      </c>
      <c r="V329" s="306">
        <f t="shared" ca="1" si="148"/>
        <v>1.0326015108926814</v>
      </c>
      <c r="W329" s="304">
        <f t="shared" ca="1" si="149"/>
        <v>1.1293158132234009</v>
      </c>
      <c r="Y329" s="314" t="str">
        <f t="shared" ca="1" si="167"/>
        <v/>
      </c>
      <c r="Z329" s="315" t="str">
        <f t="shared" ca="1" si="168"/>
        <v/>
      </c>
      <c r="AA329" s="316" t="str">
        <f t="shared" ca="1" si="169"/>
        <v/>
      </c>
      <c r="AC329" s="310" t="e">
        <f t="shared" ca="1" si="170"/>
        <v>#N/A</v>
      </c>
      <c r="AD329" s="323" t="e">
        <f t="shared" ca="1" si="171"/>
        <v>#N/A</v>
      </c>
      <c r="AE329" s="324">
        <f t="shared" ca="1" si="150"/>
        <v>1704.4503928529177</v>
      </c>
      <c r="AG329" s="306">
        <f t="shared" ca="1" si="172"/>
        <v>-3.0903355764951046</v>
      </c>
      <c r="AH329" s="304">
        <f t="shared" ca="1" si="173"/>
        <v>-0.31885955652826525</v>
      </c>
    </row>
    <row r="330" spans="1:34" x14ac:dyDescent="0.2">
      <c r="A330" s="347">
        <f t="shared" ca="1" si="151"/>
        <v>0.1</v>
      </c>
      <c r="B330" s="304">
        <f t="shared" ca="1" si="152"/>
        <v>14.599999999999966</v>
      </c>
      <c r="D330" s="306">
        <f t="shared" ca="1" si="153"/>
        <v>-0.30079023078467998</v>
      </c>
      <c r="E330" s="307">
        <f t="shared" ca="1" si="154"/>
        <v>-9.8824884998291775</v>
      </c>
      <c r="F330" s="304">
        <f t="shared" ca="1" si="155"/>
        <v>9.8870649695544852</v>
      </c>
      <c r="G330" s="306">
        <f t="shared" ca="1" si="156"/>
        <v>18.299685045793868</v>
      </c>
      <c r="H330" s="307">
        <f t="shared" ca="1" si="157"/>
        <v>3.4291057167166952</v>
      </c>
      <c r="I330" s="304">
        <f t="shared" ca="1" si="158"/>
        <v>18.618196443041171</v>
      </c>
      <c r="J330" s="306">
        <f t="shared" ca="1" si="159"/>
        <v>436.97093423411121</v>
      </c>
      <c r="K330" s="307">
        <f t="shared" ca="1" si="160"/>
        <v>1704.8427158670886</v>
      </c>
      <c r="L330" s="304">
        <f t="shared" ca="1" si="145"/>
        <v>1759.9523525398358</v>
      </c>
      <c r="M330" s="306">
        <f t="shared" ca="1" si="161"/>
        <v>0.18523786876622542</v>
      </c>
      <c r="N330" s="304">
        <f t="shared" ca="1" si="162"/>
        <v>10.613348086302929</v>
      </c>
      <c r="P330" s="310">
        <f t="shared" ca="1" si="163"/>
        <v>23</v>
      </c>
      <c r="Q330" s="304">
        <f t="shared" ca="1" si="164"/>
        <v>0</v>
      </c>
      <c r="R330" s="306">
        <f t="shared" ca="1" si="165"/>
        <v>0</v>
      </c>
      <c r="S330" s="307">
        <f t="shared" ca="1" si="166"/>
        <v>3.650000000000003</v>
      </c>
      <c r="T330" s="304">
        <f t="shared" ca="1" si="146"/>
        <v>35.806500000000028</v>
      </c>
      <c r="U330" s="311">
        <f t="shared" ca="1" si="147"/>
        <v>0</v>
      </c>
      <c r="V330" s="306">
        <f t="shared" ca="1" si="148"/>
        <v>1.0325607039151261</v>
      </c>
      <c r="W330" s="304">
        <f t="shared" ca="1" si="149"/>
        <v>1.1011388281387433</v>
      </c>
      <c r="Y330" s="314" t="str">
        <f t="shared" ca="1" si="167"/>
        <v/>
      </c>
      <c r="Z330" s="315" t="str">
        <f t="shared" ca="1" si="168"/>
        <v/>
      </c>
      <c r="AA330" s="316" t="str">
        <f t="shared" ca="1" si="169"/>
        <v/>
      </c>
      <c r="AC330" s="310" t="e">
        <f t="shared" ca="1" si="170"/>
        <v>#N/A</v>
      </c>
      <c r="AD330" s="323" t="e">
        <f t="shared" ca="1" si="171"/>
        <v>#N/A</v>
      </c>
      <c r="AE330" s="324">
        <f t="shared" ca="1" si="150"/>
        <v>1704.8427158670886</v>
      </c>
      <c r="AG330" s="306">
        <f t="shared" ca="1" si="172"/>
        <v>-2.6077484667106239</v>
      </c>
      <c r="AH330" s="304">
        <f t="shared" ca="1" si="173"/>
        <v>-0.30940159266394518</v>
      </c>
    </row>
    <row r="331" spans="1:34" x14ac:dyDescent="0.2">
      <c r="A331" s="347">
        <f t="shared" ca="1" si="151"/>
        <v>0.1</v>
      </c>
      <c r="B331" s="304">
        <f t="shared" ca="1" si="152"/>
        <v>14.699999999999966</v>
      </c>
      <c r="D331" s="306">
        <f t="shared" ca="1" si="153"/>
        <v>-0.2965208383714954</v>
      </c>
      <c r="E331" s="307">
        <f t="shared" ca="1" si="154"/>
        <v>-9.8655638689650029</v>
      </c>
      <c r="F331" s="304">
        <f t="shared" ca="1" si="155"/>
        <v>9.8700189999926682</v>
      </c>
      <c r="G331" s="306">
        <f t="shared" ca="1" si="156"/>
        <v>18.270032961956719</v>
      </c>
      <c r="H331" s="307">
        <f t="shared" ca="1" si="157"/>
        <v>2.4425493298201948</v>
      </c>
      <c r="I331" s="304">
        <f t="shared" ca="1" si="158"/>
        <v>18.432583965890135</v>
      </c>
      <c r="J331" s="306">
        <f t="shared" ca="1" si="159"/>
        <v>438.79942013449875</v>
      </c>
      <c r="K331" s="307">
        <f t="shared" ca="1" si="160"/>
        <v>1705.1362986194154</v>
      </c>
      <c r="L331" s="304">
        <f t="shared" ca="1" si="145"/>
        <v>1760.6915482218606</v>
      </c>
      <c r="M331" s="306">
        <f t="shared" ca="1" si="161"/>
        <v>0.13290349175171701</v>
      </c>
      <c r="N331" s="304">
        <f t="shared" ca="1" si="162"/>
        <v>7.6148091599251329</v>
      </c>
      <c r="P331" s="310">
        <f t="shared" ca="1" si="163"/>
        <v>23</v>
      </c>
      <c r="Q331" s="304">
        <f t="shared" ca="1" si="164"/>
        <v>0</v>
      </c>
      <c r="R331" s="306">
        <f t="shared" ca="1" si="165"/>
        <v>0</v>
      </c>
      <c r="S331" s="307">
        <f t="shared" ca="1" si="166"/>
        <v>3.650000000000003</v>
      </c>
      <c r="T331" s="304">
        <f t="shared" ca="1" si="146"/>
        <v>35.806500000000028</v>
      </c>
      <c r="U331" s="311">
        <f t="shared" ca="1" si="147"/>
        <v>0</v>
      </c>
      <c r="V331" s="306">
        <f t="shared" ca="1" si="148"/>
        <v>1.0325301682448644</v>
      </c>
      <c r="W331" s="304">
        <f t="shared" ca="1" si="149"/>
        <v>1.0792609377403926</v>
      </c>
      <c r="Y331" s="314" t="str">
        <f t="shared" ca="1" si="167"/>
        <v/>
      </c>
      <c r="Z331" s="315" t="str">
        <f t="shared" ca="1" si="168"/>
        <v/>
      </c>
      <c r="AA331" s="316" t="str">
        <f t="shared" ca="1" si="169"/>
        <v/>
      </c>
      <c r="AC331" s="310" t="e">
        <f t="shared" ca="1" si="170"/>
        <v>#N/A</v>
      </c>
      <c r="AD331" s="323" t="e">
        <f t="shared" ca="1" si="171"/>
        <v>#N/A</v>
      </c>
      <c r="AE331" s="324">
        <f t="shared" ca="1" si="150"/>
        <v>1705.1362986194154</v>
      </c>
      <c r="AG331" s="306">
        <f t="shared" ca="1" si="172"/>
        <v>-2.1084909880241014</v>
      </c>
      <c r="AH331" s="304">
        <f t="shared" ca="1" si="173"/>
        <v>-0.30168187072294311</v>
      </c>
    </row>
    <row r="332" spans="1:34" x14ac:dyDescent="0.2">
      <c r="A332" s="347">
        <f t="shared" ca="1" si="151"/>
        <v>0.1</v>
      </c>
      <c r="B332" s="304">
        <f t="shared" ca="1" si="152"/>
        <v>14.799999999999965</v>
      </c>
      <c r="D332" s="306">
        <f t="shared" ca="1" si="153"/>
        <v>-0.293080351822324</v>
      </c>
      <c r="E332" s="307">
        <f t="shared" ca="1" si="154"/>
        <v>-9.849182371395699</v>
      </c>
      <c r="F332" s="304">
        <f t="shared" ca="1" si="155"/>
        <v>9.8535419762457046</v>
      </c>
      <c r="G332" s="306">
        <f t="shared" ca="1" si="156"/>
        <v>18.240724926774487</v>
      </c>
      <c r="H332" s="307">
        <f t="shared" ca="1" si="157"/>
        <v>1.4576310926806249</v>
      </c>
      <c r="I332" s="304">
        <f t="shared" ca="1" si="158"/>
        <v>18.298872485937526</v>
      </c>
      <c r="J332" s="306">
        <f t="shared" ca="1" si="159"/>
        <v>440.62495802893528</v>
      </c>
      <c r="K332" s="307">
        <f t="shared" ca="1" si="160"/>
        <v>1705.3313076405404</v>
      </c>
      <c r="L332" s="304">
        <f t="shared" ca="1" si="145"/>
        <v>1761.3362036979188</v>
      </c>
      <c r="M332" s="306">
        <f t="shared" ca="1" si="161"/>
        <v>7.9741361659760868E-2</v>
      </c>
      <c r="N332" s="304">
        <f t="shared" ca="1" si="162"/>
        <v>4.5688434757306151</v>
      </c>
      <c r="P332" s="310">
        <f t="shared" ca="1" si="163"/>
        <v>23</v>
      </c>
      <c r="Q332" s="304">
        <f t="shared" ca="1" si="164"/>
        <v>0</v>
      </c>
      <c r="R332" s="306">
        <f t="shared" ca="1" si="165"/>
        <v>0</v>
      </c>
      <c r="S332" s="307">
        <f t="shared" ca="1" si="166"/>
        <v>3.650000000000003</v>
      </c>
      <c r="T332" s="304">
        <f t="shared" ca="1" si="146"/>
        <v>35.806500000000028</v>
      </c>
      <c r="U332" s="311">
        <f t="shared" ca="1" si="147"/>
        <v>0</v>
      </c>
      <c r="V332" s="306">
        <f t="shared" ca="1" si="148"/>
        <v>1.0325098857280013</v>
      </c>
      <c r="W332" s="304">
        <f t="shared" ca="1" si="149"/>
        <v>1.0636387410887918</v>
      </c>
      <c r="Y332" s="314" t="str">
        <f t="shared" ca="1" si="167"/>
        <v/>
      </c>
      <c r="Z332" s="315" t="str">
        <f t="shared" ca="1" si="168"/>
        <v/>
      </c>
      <c r="AA332" s="316" t="str">
        <f t="shared" ca="1" si="169"/>
        <v/>
      </c>
      <c r="AC332" s="310" t="e">
        <f t="shared" ca="1" si="170"/>
        <v>#N/A</v>
      </c>
      <c r="AD332" s="323" t="e">
        <f t="shared" ca="1" si="171"/>
        <v>#N/A</v>
      </c>
      <c r="AE332" s="324">
        <f t="shared" ca="1" si="150"/>
        <v>1705.3313076405404</v>
      </c>
      <c r="AG332" s="306">
        <f t="shared" ca="1" si="172"/>
        <v>-1.5956363764978427</v>
      </c>
      <c r="AH332" s="304">
        <f t="shared" ca="1" si="173"/>
        <v>-0.2956879281480525</v>
      </c>
    </row>
    <row r="333" spans="1:34" x14ac:dyDescent="0.2">
      <c r="A333" s="347">
        <f t="shared" ca="1" si="151"/>
        <v>0.1</v>
      </c>
      <c r="B333" s="304">
        <f t="shared" ca="1" si="152"/>
        <v>14.899999999999965</v>
      </c>
      <c r="D333" s="306">
        <f t="shared" ca="1" si="153"/>
        <v>-0.2904818796981341</v>
      </c>
      <c r="E333" s="307">
        <f t="shared" ca="1" si="154"/>
        <v>-9.8332126421185588</v>
      </c>
      <c r="F333" s="304">
        <f t="shared" ca="1" si="155"/>
        <v>9.8375022534967282</v>
      </c>
      <c r="G333" s="306">
        <f t="shared" ca="1" si="156"/>
        <v>18.211676738804673</v>
      </c>
      <c r="H333" s="307">
        <f t="shared" ca="1" si="157"/>
        <v>0.4743098284687689</v>
      </c>
      <c r="I333" s="304">
        <f t="shared" ca="1" si="158"/>
        <v>18.217852218417551</v>
      </c>
      <c r="J333" s="306">
        <f t="shared" ca="1" si="159"/>
        <v>442.44757811221422</v>
      </c>
      <c r="K333" s="307">
        <f t="shared" ca="1" si="160"/>
        <v>1705.4279046865979</v>
      </c>
      <c r="L333" s="304">
        <f t="shared" ca="1" si="145"/>
        <v>1761.8865450025673</v>
      </c>
      <c r="M333" s="306">
        <f t="shared" ca="1" si="161"/>
        <v>2.6038383879129979E-2</v>
      </c>
      <c r="N333" s="304">
        <f t="shared" ca="1" si="162"/>
        <v>1.4918895016156284</v>
      </c>
      <c r="P333" s="310">
        <f t="shared" ca="1" si="163"/>
        <v>23</v>
      </c>
      <c r="Q333" s="304">
        <f t="shared" ca="1" si="164"/>
        <v>0</v>
      </c>
      <c r="R333" s="306">
        <f t="shared" ca="1" si="165"/>
        <v>0</v>
      </c>
      <c r="S333" s="307">
        <f t="shared" ca="1" si="166"/>
        <v>3.650000000000003</v>
      </c>
      <c r="T333" s="304">
        <f t="shared" ca="1" si="146"/>
        <v>35.806500000000028</v>
      </c>
      <c r="U333" s="311">
        <f t="shared" ca="1" si="147"/>
        <v>0</v>
      </c>
      <c r="V333" s="306">
        <f t="shared" ca="1" si="148"/>
        <v>1.032499838988201</v>
      </c>
      <c r="W333" s="304">
        <f t="shared" ca="1" si="149"/>
        <v>1.0542305795126683</v>
      </c>
      <c r="Y333" s="314" t="str">
        <f t="shared" ca="1" si="167"/>
        <v>Apogée</v>
      </c>
      <c r="Z333" s="315" t="str">
        <f t="shared" ca="1" si="168"/>
        <v/>
      </c>
      <c r="AA333" s="316" t="str">
        <f t="shared" ca="1" si="169"/>
        <v/>
      </c>
      <c r="AC333" s="310" t="e">
        <f t="shared" ca="1" si="170"/>
        <v>#N/A</v>
      </c>
      <c r="AD333" s="323" t="e">
        <f t="shared" ca="1" si="171"/>
        <v>#N/A</v>
      </c>
      <c r="AE333" s="324">
        <f t="shared" ca="1" si="150"/>
        <v>1705.4279046865979</v>
      </c>
      <c r="AG333" s="306">
        <f t="shared" ca="1" si="172"/>
        <v>-1.0728418686432775</v>
      </c>
      <c r="AH333" s="304">
        <f t="shared" ca="1" si="173"/>
        <v>-0.29140787427090159</v>
      </c>
    </row>
    <row r="334" spans="1:34" x14ac:dyDescent="0.2">
      <c r="A334" s="347">
        <f t="shared" ca="1" si="151"/>
        <v>0.1</v>
      </c>
      <c r="B334" s="304">
        <f t="shared" ca="1" si="152"/>
        <v>14.999999999999964</v>
      </c>
      <c r="D334" s="306">
        <f t="shared" ca="1" si="153"/>
        <v>-0.28873238818899727</v>
      </c>
      <c r="E334" s="307">
        <f t="shared" ca="1" si="154"/>
        <v>-9.8175198243126882</v>
      </c>
      <c r="F334" s="304">
        <f t="shared" ca="1" si="155"/>
        <v>9.821764703593848</v>
      </c>
      <c r="G334" s="306">
        <f t="shared" ca="1" si="156"/>
        <v>18.182803499985773</v>
      </c>
      <c r="H334" s="307">
        <f t="shared" ca="1" si="157"/>
        <v>-0.50744215396249992</v>
      </c>
      <c r="I334" s="304">
        <f t="shared" ca="1" si="158"/>
        <v>18.189882920423457</v>
      </c>
      <c r="J334" s="306">
        <f t="shared" ca="1" si="159"/>
        <v>444.26730212415373</v>
      </c>
      <c r="K334" s="307">
        <f t="shared" ca="1" si="160"/>
        <v>1705.4262480703233</v>
      </c>
      <c r="L334" s="304">
        <f t="shared" ca="1" si="145"/>
        <v>1762.3427939376306</v>
      </c>
      <c r="M334" s="306">
        <f t="shared" ca="1" si="161"/>
        <v>-2.7900564167047781E-2</v>
      </c>
      <c r="N334" s="304">
        <f t="shared" ca="1" si="162"/>
        <v>-1.598584572805775</v>
      </c>
      <c r="P334" s="310">
        <f t="shared" ca="1" si="163"/>
        <v>23</v>
      </c>
      <c r="Q334" s="304">
        <f t="shared" ca="1" si="164"/>
        <v>0</v>
      </c>
      <c r="R334" s="306">
        <f t="shared" ca="1" si="165"/>
        <v>0</v>
      </c>
      <c r="S334" s="307">
        <f t="shared" ca="1" si="166"/>
        <v>3.650000000000003</v>
      </c>
      <c r="T334" s="304">
        <f t="shared" ca="1" si="146"/>
        <v>35.806500000000028</v>
      </c>
      <c r="U334" s="311">
        <f t="shared" ca="1" si="147"/>
        <v>0</v>
      </c>
      <c r="V334" s="306">
        <f t="shared" ca="1" si="148"/>
        <v>1.032500011286636</v>
      </c>
      <c r="W334" s="304">
        <f t="shared" ca="1" si="149"/>
        <v>1.0509961853836467</v>
      </c>
      <c r="Y334" s="314" t="str">
        <f t="shared" ca="1" si="167"/>
        <v/>
      </c>
      <c r="Z334" s="315" t="str">
        <f t="shared" ca="1" si="168"/>
        <v/>
      </c>
      <c r="AA334" s="316" t="str">
        <f t="shared" ca="1" si="169"/>
        <v/>
      </c>
      <c r="AC334" s="310">
        <f t="shared" ca="1" si="170"/>
        <v>14.999999999999964</v>
      </c>
      <c r="AD334" s="323">
        <f t="shared" ca="1" si="171"/>
        <v>444.26730212415373</v>
      </c>
      <c r="AE334" s="324">
        <f t="shared" ca="1" si="150"/>
        <v>1705.4262480703233</v>
      </c>
      <c r="AG334" s="306">
        <f t="shared" ca="1" si="172"/>
        <v>-0.54423797836915389</v>
      </c>
      <c r="AH334" s="304">
        <f t="shared" ca="1" si="173"/>
        <v>-0.28883029575689517</v>
      </c>
    </row>
    <row r="335" spans="1:34" x14ac:dyDescent="0.2">
      <c r="A335" s="347">
        <f t="shared" ca="1" si="151"/>
        <v>0.1</v>
      </c>
      <c r="B335" s="304">
        <f t="shared" ca="1" si="152"/>
        <v>15.099999999999964</v>
      </c>
      <c r="D335" s="306">
        <f t="shared" ca="1" si="153"/>
        <v>-0.28783209380983388</v>
      </c>
      <c r="E335" s="307">
        <f t="shared" ca="1" si="154"/>
        <v>-9.8019672377440283</v>
      </c>
      <c r="F335" s="304">
        <f t="shared" ca="1" si="155"/>
        <v>9.8061923825730766</v>
      </c>
      <c r="G335" s="306">
        <f t="shared" ca="1" si="156"/>
        <v>18.154020290604791</v>
      </c>
      <c r="H335" s="307">
        <f t="shared" ca="1" si="157"/>
        <v>-1.4876388777369027</v>
      </c>
      <c r="I335" s="304">
        <f t="shared" ca="1" si="158"/>
        <v>18.214870906548988</v>
      </c>
      <c r="J335" s="306">
        <f t="shared" ca="1" si="159"/>
        <v>446.08414331368328</v>
      </c>
      <c r="K335" s="307">
        <f t="shared" ca="1" si="160"/>
        <v>1705.3264940187382</v>
      </c>
      <c r="L335" s="304">
        <f t="shared" ca="1" si="145"/>
        <v>1762.7051693684184</v>
      </c>
      <c r="M335" s="306">
        <f t="shared" ca="1" si="161"/>
        <v>-8.176273620872912E-2</v>
      </c>
      <c r="N335" s="304">
        <f t="shared" ca="1" si="162"/>
        <v>-4.6846597062016562</v>
      </c>
      <c r="P335" s="310">
        <f t="shared" ca="1" si="163"/>
        <v>23</v>
      </c>
      <c r="Q335" s="304">
        <f t="shared" ca="1" si="164"/>
        <v>0</v>
      </c>
      <c r="R335" s="306">
        <f t="shared" ca="1" si="165"/>
        <v>0</v>
      </c>
      <c r="S335" s="307">
        <f t="shared" ca="1" si="166"/>
        <v>3.650000000000003</v>
      </c>
      <c r="T335" s="304">
        <f t="shared" ca="1" si="146"/>
        <v>35.806500000000028</v>
      </c>
      <c r="U335" s="311">
        <f t="shared" ca="1" si="147"/>
        <v>0</v>
      </c>
      <c r="V335" s="306">
        <f t="shared" ca="1" si="148"/>
        <v>1.0325103863792497</v>
      </c>
      <c r="W335" s="304">
        <f t="shared" ca="1" si="149"/>
        <v>1.0538963285201233</v>
      </c>
      <c r="Y335" s="314" t="str">
        <f t="shared" ca="1" si="167"/>
        <v/>
      </c>
      <c r="Z335" s="315" t="str">
        <f t="shared" ca="1" si="168"/>
        <v/>
      </c>
      <c r="AA335" s="316" t="str">
        <f t="shared" ca="1" si="169"/>
        <v/>
      </c>
      <c r="AC335" s="310" t="e">
        <f t="shared" ca="1" si="170"/>
        <v>#N/A</v>
      </c>
      <c r="AD335" s="323" t="e">
        <f t="shared" ca="1" si="171"/>
        <v>#N/A</v>
      </c>
      <c r="AE335" s="324">
        <f t="shared" ca="1" si="150"/>
        <v>1705.3264940187382</v>
      </c>
      <c r="AG335" s="306">
        <f t="shared" ca="1" si="172"/>
        <v>-1.4275135012081219E-2</v>
      </c>
      <c r="AH335" s="304">
        <f t="shared" ca="1" si="173"/>
        <v>-0.28794416037908105</v>
      </c>
    </row>
    <row r="336" spans="1:34" x14ac:dyDescent="0.2">
      <c r="A336" s="347">
        <f t="shared" ca="1" si="151"/>
        <v>0.1</v>
      </c>
      <c r="B336" s="304">
        <f t="shared" ca="1" si="152"/>
        <v>15.199999999999964</v>
      </c>
      <c r="D336" s="306">
        <f t="shared" ca="1" si="153"/>
        <v>-0.28777412758196164</v>
      </c>
      <c r="E336" s="307">
        <f t="shared" ca="1" si="154"/>
        <v>-9.7864182272937459</v>
      </c>
      <c r="F336" s="304">
        <f t="shared" ca="1" si="155"/>
        <v>9.7906483783257592</v>
      </c>
      <c r="G336" s="306">
        <f t="shared" ca="1" si="156"/>
        <v>18.125242877846595</v>
      </c>
      <c r="H336" s="307">
        <f t="shared" ca="1" si="157"/>
        <v>-2.4662807004662772</v>
      </c>
      <c r="I336" s="304">
        <f t="shared" ca="1" si="158"/>
        <v>18.292265301881589</v>
      </c>
      <c r="J336" s="306">
        <f t="shared" ca="1" si="159"/>
        <v>447.89810647210584</v>
      </c>
      <c r="K336" s="307">
        <f t="shared" ca="1" si="160"/>
        <v>1705.1287980398281</v>
      </c>
      <c r="L336" s="304">
        <f t="shared" ca="1" si="145"/>
        <v>1762.9738885434595</v>
      </c>
      <c r="M336" s="306">
        <f t="shared" ca="1" si="161"/>
        <v>-0.13523828395074833</v>
      </c>
      <c r="N336" s="304">
        <f t="shared" ca="1" si="162"/>
        <v>-7.7485828989696959</v>
      </c>
      <c r="P336" s="310">
        <f t="shared" ca="1" si="163"/>
        <v>23</v>
      </c>
      <c r="Q336" s="304">
        <f t="shared" ca="1" si="164"/>
        <v>0</v>
      </c>
      <c r="R336" s="306">
        <f t="shared" ca="1" si="165"/>
        <v>0</v>
      </c>
      <c r="S336" s="307">
        <f t="shared" ca="1" si="166"/>
        <v>3.650000000000003</v>
      </c>
      <c r="T336" s="304">
        <f t="shared" ca="1" si="146"/>
        <v>35.806500000000028</v>
      </c>
      <c r="U336" s="311">
        <f t="shared" ca="1" si="147"/>
        <v>0</v>
      </c>
      <c r="V336" s="306">
        <f t="shared" ca="1" si="148"/>
        <v>1.03253094837314</v>
      </c>
      <c r="W336" s="304">
        <f t="shared" ca="1" si="149"/>
        <v>1.0628924644860391</v>
      </c>
      <c r="Y336" s="314" t="str">
        <f t="shared" ca="1" si="167"/>
        <v/>
      </c>
      <c r="Z336" s="315" t="str">
        <f t="shared" ca="1" si="168"/>
        <v/>
      </c>
      <c r="AA336" s="316" t="str">
        <f t="shared" ca="1" si="169"/>
        <v/>
      </c>
      <c r="AC336" s="310" t="e">
        <f t="shared" ca="1" si="170"/>
        <v>#N/A</v>
      </c>
      <c r="AD336" s="323" t="e">
        <f t="shared" ca="1" si="171"/>
        <v>#N/A</v>
      </c>
      <c r="AE336" s="324">
        <f t="shared" ca="1" si="150"/>
        <v>1705.1287980398281</v>
      </c>
      <c r="AG336" s="306">
        <f t="shared" ca="1" si="172"/>
        <v>0.51246033668704838</v>
      </c>
      <c r="AH336" s="304">
        <f t="shared" ca="1" si="173"/>
        <v>-0.28873872014249929</v>
      </c>
    </row>
    <row r="337" spans="1:34" x14ac:dyDescent="0.2">
      <c r="A337" s="347">
        <f t="shared" ca="1" si="151"/>
        <v>0.1</v>
      </c>
      <c r="B337" s="304">
        <f t="shared" ca="1" si="152"/>
        <v>15.299999999999963</v>
      </c>
      <c r="D337" s="306">
        <f t="shared" ca="1" si="153"/>
        <v>-0.28854450421073041</v>
      </c>
      <c r="E337" s="307">
        <f t="shared" ca="1" si="154"/>
        <v>-9.7707380851800707</v>
      </c>
      <c r="F337" s="304">
        <f t="shared" ca="1" si="155"/>
        <v>9.7749977319740857</v>
      </c>
      <c r="G337" s="306">
        <f t="shared" ca="1" si="156"/>
        <v>18.096388427425524</v>
      </c>
      <c r="H337" s="307">
        <f t="shared" ca="1" si="157"/>
        <v>-3.4433545089842843</v>
      </c>
      <c r="I337" s="304">
        <f t="shared" ca="1" si="158"/>
        <v>18.421073920670391</v>
      </c>
      <c r="J337" s="306">
        <f t="shared" ca="1" si="159"/>
        <v>449.70918803736942</v>
      </c>
      <c r="K337" s="307">
        <f t="shared" ca="1" si="160"/>
        <v>1704.8333162793556</v>
      </c>
      <c r="L337" s="304">
        <f t="shared" ca="1" si="145"/>
        <v>1763.1491684203284</v>
      </c>
      <c r="M337" s="306">
        <f t="shared" ca="1" si="161"/>
        <v>-0.18803077528283221</v>
      </c>
      <c r="N337" s="304">
        <f t="shared" ca="1" si="162"/>
        <v>-10.773369842279084</v>
      </c>
      <c r="P337" s="310">
        <f t="shared" ca="1" si="163"/>
        <v>23</v>
      </c>
      <c r="Q337" s="304">
        <f t="shared" ca="1" si="164"/>
        <v>0</v>
      </c>
      <c r="R337" s="306">
        <f t="shared" ca="1" si="165"/>
        <v>0</v>
      </c>
      <c r="S337" s="307">
        <f t="shared" ca="1" si="166"/>
        <v>3.650000000000003</v>
      </c>
      <c r="T337" s="304">
        <f t="shared" ca="1" si="146"/>
        <v>35.806500000000028</v>
      </c>
      <c r="U337" s="311">
        <f t="shared" ca="1" si="147"/>
        <v>0</v>
      </c>
      <c r="V337" s="306">
        <f t="shared" ca="1" si="148"/>
        <v>1.0325616815839975</v>
      </c>
      <c r="W337" s="304">
        <f t="shared" ca="1" si="149"/>
        <v>1.0779463893413705</v>
      </c>
      <c r="Y337" s="314" t="str">
        <f t="shared" ca="1" si="167"/>
        <v/>
      </c>
      <c r="Z337" s="315" t="str">
        <f t="shared" ca="1" si="168"/>
        <v/>
      </c>
      <c r="AA337" s="316" t="str">
        <f t="shared" ca="1" si="169"/>
        <v/>
      </c>
      <c r="AC337" s="310" t="e">
        <f t="shared" ca="1" si="170"/>
        <v>#N/A</v>
      </c>
      <c r="AD337" s="323" t="e">
        <f t="shared" ca="1" si="171"/>
        <v>#N/A</v>
      </c>
      <c r="AE337" s="324">
        <f t="shared" ca="1" si="150"/>
        <v>1704.8333162793556</v>
      </c>
      <c r="AG337" s="306">
        <f t="shared" ca="1" si="172"/>
        <v>1.0314437953708426</v>
      </c>
      <c r="AH337" s="304">
        <f t="shared" ca="1" si="173"/>
        <v>-0.2912034149276817</v>
      </c>
    </row>
    <row r="338" spans="1:34" x14ac:dyDescent="0.2">
      <c r="A338" s="347">
        <f t="shared" ca="1" si="151"/>
        <v>0.1</v>
      </c>
      <c r="B338" s="304">
        <f t="shared" ca="1" si="152"/>
        <v>15.399999999999963</v>
      </c>
      <c r="D338" s="306">
        <f t="shared" ca="1" si="153"/>
        <v>-0.29012240031898967</v>
      </c>
      <c r="E338" s="307">
        <f t="shared" ca="1" si="154"/>
        <v>-9.7547959310056722</v>
      </c>
      <c r="F338" s="304">
        <f t="shared" ca="1" si="155"/>
        <v>9.7591093170807177</v>
      </c>
      <c r="G338" s="306">
        <f t="shared" ca="1" si="156"/>
        <v>18.067376187393624</v>
      </c>
      <c r="H338" s="307">
        <f t="shared" ca="1" si="157"/>
        <v>-4.4188341020848512</v>
      </c>
      <c r="I338" s="304">
        <f t="shared" ca="1" si="158"/>
        <v>18.599897234085628</v>
      </c>
      <c r="J338" s="306">
        <f t="shared" ca="1" si="159"/>
        <v>451.51737626811035</v>
      </c>
      <c r="K338" s="307">
        <f t="shared" ca="1" si="160"/>
        <v>1704.4402068488021</v>
      </c>
      <c r="L338" s="304">
        <f t="shared" ca="1" si="145"/>
        <v>1763.231226979271</v>
      </c>
      <c r="M338" s="306">
        <f t="shared" ca="1" si="161"/>
        <v>-0.23986659042034053</v>
      </c>
      <c r="N338" s="304">
        <f t="shared" ca="1" si="162"/>
        <v>-13.743343277278656</v>
      </c>
      <c r="P338" s="310">
        <f t="shared" ca="1" si="163"/>
        <v>23</v>
      </c>
      <c r="Q338" s="304">
        <f t="shared" ca="1" si="164"/>
        <v>0</v>
      </c>
      <c r="R338" s="306">
        <f t="shared" ca="1" si="165"/>
        <v>0</v>
      </c>
      <c r="S338" s="307">
        <f t="shared" ca="1" si="166"/>
        <v>3.650000000000003</v>
      </c>
      <c r="T338" s="304">
        <f t="shared" ca="1" si="146"/>
        <v>35.806500000000028</v>
      </c>
      <c r="U338" s="311">
        <f t="shared" ca="1" si="147"/>
        <v>0</v>
      </c>
      <c r="V338" s="306">
        <f t="shared" ca="1" si="148"/>
        <v>1.0326025703965462</v>
      </c>
      <c r="W338" s="304">
        <f t="shared" ca="1" si="149"/>
        <v>1.0990199054109933</v>
      </c>
      <c r="Y338" s="314" t="str">
        <f t="shared" ca="1" si="167"/>
        <v/>
      </c>
      <c r="Z338" s="315" t="str">
        <f t="shared" ca="1" si="168"/>
        <v/>
      </c>
      <c r="AA338" s="316" t="str">
        <f t="shared" ca="1" si="169"/>
        <v/>
      </c>
      <c r="AC338" s="310" t="e">
        <f t="shared" ca="1" si="170"/>
        <v>#N/A</v>
      </c>
      <c r="AD338" s="323" t="e">
        <f t="shared" ca="1" si="171"/>
        <v>#N/A</v>
      </c>
      <c r="AE338" s="324">
        <f t="shared" ca="1" si="150"/>
        <v>1704.4402068488021</v>
      </c>
      <c r="AG338" s="306">
        <f t="shared" ca="1" si="172"/>
        <v>1.5384039512365801</v>
      </c>
      <c r="AH338" s="304">
        <f t="shared" ca="1" si="173"/>
        <v>-0.29532777790174514</v>
      </c>
    </row>
    <row r="339" spans="1:34" x14ac:dyDescent="0.2">
      <c r="A339" s="347">
        <f t="shared" ca="1" si="151"/>
        <v>0.1</v>
      </c>
      <c r="B339" s="304">
        <f t="shared" ca="1" si="152"/>
        <v>15.499999999999963</v>
      </c>
      <c r="D339" s="306">
        <f t="shared" ca="1" si="153"/>
        <v>-0.29248071552098931</v>
      </c>
      <c r="E339" s="307">
        <f t="shared" ca="1" si="154"/>
        <v>-9.7384664388153865</v>
      </c>
      <c r="F339" s="304">
        <f t="shared" ca="1" si="155"/>
        <v>9.7428575658728231</v>
      </c>
      <c r="G339" s="306">
        <f t="shared" ca="1" si="156"/>
        <v>18.038128115841523</v>
      </c>
      <c r="H339" s="307">
        <f t="shared" ca="1" si="157"/>
        <v>-5.3926807459663895</v>
      </c>
      <c r="I339" s="304">
        <f t="shared" ca="1" si="158"/>
        <v>18.82697722820711</v>
      </c>
      <c r="J339" s="306">
        <f t="shared" ca="1" si="159"/>
        <v>453.32265148327213</v>
      </c>
      <c r="K339" s="307">
        <f t="shared" ca="1" si="160"/>
        <v>1703.9496311063995</v>
      </c>
      <c r="L339" s="304">
        <f t="shared" ca="1" si="145"/>
        <v>1763.2202845065783</v>
      </c>
      <c r="M339" s="306">
        <f t="shared" ca="1" si="161"/>
        <v>-0.29050249311134818</v>
      </c>
      <c r="N339" s="304">
        <f t="shared" ca="1" si="162"/>
        <v>-16.64456679330852</v>
      </c>
      <c r="P339" s="310">
        <f t="shared" ca="1" si="163"/>
        <v>23</v>
      </c>
      <c r="Q339" s="304">
        <f t="shared" ca="1" si="164"/>
        <v>0</v>
      </c>
      <c r="R339" s="306">
        <f t="shared" ca="1" si="165"/>
        <v>0</v>
      </c>
      <c r="S339" s="307">
        <f t="shared" ca="1" si="166"/>
        <v>3.650000000000003</v>
      </c>
      <c r="T339" s="304">
        <f t="shared" ca="1" si="146"/>
        <v>35.806500000000028</v>
      </c>
      <c r="U339" s="311">
        <f t="shared" ca="1" si="147"/>
        <v>0</v>
      </c>
      <c r="V339" s="306">
        <f t="shared" ca="1" si="148"/>
        <v>1.0326535991298342</v>
      </c>
      <c r="W339" s="304">
        <f t="shared" ca="1" si="149"/>
        <v>1.126074502366142</v>
      </c>
      <c r="Y339" s="314" t="str">
        <f t="shared" ca="1" si="167"/>
        <v/>
      </c>
      <c r="Z339" s="315" t="str">
        <f t="shared" ca="1" si="168"/>
        <v/>
      </c>
      <c r="AA339" s="316" t="str">
        <f t="shared" ca="1" si="169"/>
        <v/>
      </c>
      <c r="AC339" s="310" t="e">
        <f t="shared" ca="1" si="170"/>
        <v>#N/A</v>
      </c>
      <c r="AD339" s="323" t="e">
        <f t="shared" ca="1" si="171"/>
        <v>#N/A</v>
      </c>
      <c r="AE339" s="324">
        <f t="shared" ca="1" si="150"/>
        <v>1703.9496311063995</v>
      </c>
      <c r="AG339" s="306">
        <f t="shared" ca="1" si="172"/>
        <v>2.029490163945316</v>
      </c>
      <c r="AH339" s="304">
        <f t="shared" ca="1" si="173"/>
        <v>-0.30110134394821708</v>
      </c>
    </row>
    <row r="340" spans="1:34" x14ac:dyDescent="0.2">
      <c r="A340" s="347">
        <f t="shared" ca="1" si="151"/>
        <v>0.1</v>
      </c>
      <c r="B340" s="304">
        <f t="shared" ca="1" si="152"/>
        <v>15.599999999999962</v>
      </c>
      <c r="D340" s="306">
        <f t="shared" ca="1" si="153"/>
        <v>-0.29558686424508895</v>
      </c>
      <c r="E340" s="307">
        <f t="shared" ca="1" si="154"/>
        <v>-9.7216313188742021</v>
      </c>
      <c r="F340" s="304">
        <f t="shared" ca="1" si="155"/>
        <v>9.726123950188482</v>
      </c>
      <c r="G340" s="306">
        <f t="shared" ca="1" si="156"/>
        <v>18.008569429417015</v>
      </c>
      <c r="H340" s="307">
        <f t="shared" ca="1" si="157"/>
        <v>-6.3648438778538097</v>
      </c>
      <c r="I340" s="304">
        <f t="shared" ca="1" si="158"/>
        <v>19.100256817215474</v>
      </c>
      <c r="J340" s="306">
        <f t="shared" ca="1" si="159"/>
        <v>455.12498636053505</v>
      </c>
      <c r="K340" s="307">
        <f t="shared" ca="1" si="160"/>
        <v>1703.3617548752084</v>
      </c>
      <c r="L340" s="304">
        <f t="shared" ca="1" si="145"/>
        <v>1763.1165648309322</v>
      </c>
      <c r="M340" s="306">
        <f t="shared" ca="1" si="161"/>
        <v>-0.33973093600063997</v>
      </c>
      <c r="N340" s="304">
        <f t="shared" ca="1" si="162"/>
        <v>-19.465148802865748</v>
      </c>
      <c r="P340" s="310">
        <f t="shared" ca="1" si="163"/>
        <v>23</v>
      </c>
      <c r="Q340" s="304">
        <f t="shared" ca="1" si="164"/>
        <v>0</v>
      </c>
      <c r="R340" s="306">
        <f t="shared" ca="1" si="165"/>
        <v>0</v>
      </c>
      <c r="S340" s="307">
        <f t="shared" ca="1" si="166"/>
        <v>3.650000000000003</v>
      </c>
      <c r="T340" s="304">
        <f t="shared" ca="1" si="146"/>
        <v>35.806500000000028</v>
      </c>
      <c r="U340" s="311">
        <f t="shared" ca="1" si="147"/>
        <v>0</v>
      </c>
      <c r="V340" s="306">
        <f t="shared" ca="1" si="148"/>
        <v>1.0327147519090296</v>
      </c>
      <c r="W340" s="304">
        <f t="shared" ca="1" si="149"/>
        <v>1.1590710573917684</v>
      </c>
      <c r="Y340" s="314" t="str">
        <f t="shared" ca="1" si="167"/>
        <v/>
      </c>
      <c r="Z340" s="315" t="str">
        <f t="shared" ca="1" si="168"/>
        <v/>
      </c>
      <c r="AA340" s="316" t="str">
        <f t="shared" ca="1" si="169"/>
        <v/>
      </c>
      <c r="AC340" s="310" t="e">
        <f t="shared" ca="1" si="170"/>
        <v>#N/A</v>
      </c>
      <c r="AD340" s="323" t="e">
        <f t="shared" ca="1" si="171"/>
        <v>#N/A</v>
      </c>
      <c r="AE340" s="324">
        <f t="shared" ca="1" si="150"/>
        <v>1703.3617548752084</v>
      </c>
      <c r="AG340" s="306">
        <f t="shared" ca="1" si="172"/>
        <v>2.5014010340176482</v>
      </c>
      <c r="AH340" s="304">
        <f t="shared" ca="1" si="173"/>
        <v>-0.30851356229209348</v>
      </c>
    </row>
    <row r="341" spans="1:34" x14ac:dyDescent="0.2">
      <c r="A341" s="347">
        <f t="shared" ca="1" si="151"/>
        <v>0.1</v>
      </c>
      <c r="B341" s="304">
        <f t="shared" ca="1" si="152"/>
        <v>15.699999999999962</v>
      </c>
      <c r="D341" s="306">
        <f t="shared" ca="1" si="153"/>
        <v>-0.29940372882092608</v>
      </c>
      <c r="E341" s="307">
        <f t="shared" ca="1" si="154"/>
        <v>-9.7041804901349025</v>
      </c>
      <c r="F341" s="304">
        <f t="shared" ca="1" si="155"/>
        <v>9.708798153115902</v>
      </c>
      <c r="G341" s="306">
        <f t="shared" ca="1" si="156"/>
        <v>17.978629056534924</v>
      </c>
      <c r="H341" s="307">
        <f t="shared" ca="1" si="157"/>
        <v>-7.3352619268673003</v>
      </c>
      <c r="I341" s="304">
        <f t="shared" ca="1" si="158"/>
        <v>19.417444998975299</v>
      </c>
      <c r="J341" s="306">
        <f t="shared" ca="1" si="159"/>
        <v>456.92434628483267</v>
      </c>
      <c r="K341" s="307">
        <f t="shared" ca="1" si="160"/>
        <v>1702.6767495849724</v>
      </c>
      <c r="L341" s="304">
        <f t="shared" ca="1" si="145"/>
        <v>1762.9202964981339</v>
      </c>
      <c r="M341" s="306">
        <f t="shared" ca="1" si="161"/>
        <v>-0.38738295473404805</v>
      </c>
      <c r="N341" s="304">
        <f t="shared" ca="1" si="162"/>
        <v>-22.195408361568369</v>
      </c>
      <c r="P341" s="310">
        <f t="shared" ca="1" si="163"/>
        <v>23</v>
      </c>
      <c r="Q341" s="304">
        <f t="shared" ca="1" si="164"/>
        <v>0</v>
      </c>
      <c r="R341" s="306">
        <f t="shared" ca="1" si="165"/>
        <v>0</v>
      </c>
      <c r="S341" s="307">
        <f t="shared" ca="1" si="166"/>
        <v>3.650000000000003</v>
      </c>
      <c r="T341" s="304">
        <f t="shared" ca="1" si="146"/>
        <v>35.806500000000028</v>
      </c>
      <c r="U341" s="311">
        <f t="shared" ca="1" si="147"/>
        <v>0</v>
      </c>
      <c r="V341" s="306">
        <f t="shared" ca="1" si="148"/>
        <v>1.0327860125450676</v>
      </c>
      <c r="W341" s="304">
        <f t="shared" ca="1" si="149"/>
        <v>1.1979695575055056</v>
      </c>
      <c r="Y341" s="314" t="str">
        <f t="shared" ca="1" si="167"/>
        <v/>
      </c>
      <c r="Z341" s="315" t="str">
        <f t="shared" ca="1" si="168"/>
        <v/>
      </c>
      <c r="AA341" s="316" t="str">
        <f t="shared" ca="1" si="169"/>
        <v/>
      </c>
      <c r="AC341" s="310" t="e">
        <f t="shared" ca="1" si="170"/>
        <v>#N/A</v>
      </c>
      <c r="AD341" s="323" t="e">
        <f t="shared" ca="1" si="171"/>
        <v>#N/A</v>
      </c>
      <c r="AE341" s="324">
        <f t="shared" ca="1" si="150"/>
        <v>1702.6767495849724</v>
      </c>
      <c r="AG341" s="306">
        <f t="shared" ca="1" si="172"/>
        <v>2.9514661234038817</v>
      </c>
      <c r="AH341" s="304">
        <f t="shared" ca="1" si="173"/>
        <v>-0.31755371435390889</v>
      </c>
    </row>
    <row r="342" spans="1:34" x14ac:dyDescent="0.2">
      <c r="A342" s="347">
        <f t="shared" ca="1" si="151"/>
        <v>0.1</v>
      </c>
      <c r="B342" s="304">
        <f t="shared" ca="1" si="152"/>
        <v>15.799999999999962</v>
      </c>
      <c r="D342" s="306">
        <f t="shared" ca="1" si="153"/>
        <v>-0.30389069741998526</v>
      </c>
      <c r="E342" s="307">
        <f t="shared" ca="1" si="154"/>
        <v>-9.6860129120132363</v>
      </c>
      <c r="F342" s="304">
        <f t="shared" ca="1" si="155"/>
        <v>9.6907788999473894</v>
      </c>
      <c r="G342" s="306">
        <f t="shared" ca="1" si="156"/>
        <v>17.948239986792924</v>
      </c>
      <c r="H342" s="307">
        <f t="shared" ca="1" si="157"/>
        <v>-8.3038632180686243</v>
      </c>
      <c r="I342" s="304">
        <f t="shared" ca="1" si="158"/>
        <v>19.776083104798722</v>
      </c>
      <c r="J342" s="306">
        <f t="shared" ca="1" si="159"/>
        <v>458.72068973699908</v>
      </c>
      <c r="K342" s="307">
        <f t="shared" ca="1" si="160"/>
        <v>1701.8947933277257</v>
      </c>
      <c r="L342" s="304">
        <f t="shared" ca="1" si="145"/>
        <v>1762.631713872416</v>
      </c>
      <c r="M342" s="306">
        <f t="shared" ca="1" si="161"/>
        <v>-0.43332877703581657</v>
      </c>
      <c r="N342" s="304">
        <f t="shared" ca="1" si="162"/>
        <v>-24.827910065717756</v>
      </c>
      <c r="P342" s="310">
        <f t="shared" ca="1" si="163"/>
        <v>23</v>
      </c>
      <c r="Q342" s="304">
        <f t="shared" ca="1" si="164"/>
        <v>0</v>
      </c>
      <c r="R342" s="306">
        <f t="shared" ca="1" si="165"/>
        <v>0</v>
      </c>
      <c r="S342" s="307">
        <f t="shared" ca="1" si="166"/>
        <v>3.650000000000003</v>
      </c>
      <c r="T342" s="304">
        <f t="shared" ca="1" si="146"/>
        <v>35.806500000000028</v>
      </c>
      <c r="U342" s="311">
        <f t="shared" ca="1" si="147"/>
        <v>0</v>
      </c>
      <c r="V342" s="306">
        <f t="shared" ca="1" si="148"/>
        <v>1.0328673644231798</v>
      </c>
      <c r="W342" s="304">
        <f t="shared" ca="1" si="149"/>
        <v>1.2427288462775754</v>
      </c>
      <c r="Y342" s="314" t="str">
        <f t="shared" ca="1" si="167"/>
        <v/>
      </c>
      <c r="Z342" s="315" t="str">
        <f t="shared" ca="1" si="168"/>
        <v/>
      </c>
      <c r="AA342" s="316" t="str">
        <f t="shared" ca="1" si="169"/>
        <v/>
      </c>
      <c r="AC342" s="310" t="e">
        <f t="shared" ca="1" si="170"/>
        <v>#N/A</v>
      </c>
      <c r="AD342" s="323" t="e">
        <f t="shared" ca="1" si="171"/>
        <v>#N/A</v>
      </c>
      <c r="AE342" s="324">
        <f t="shared" ca="1" si="150"/>
        <v>1701.8947933277257</v>
      </c>
      <c r="AG342" s="306">
        <f t="shared" ca="1" si="172"/>
        <v>3.3776793814763617</v>
      </c>
      <c r="AH342" s="304">
        <f t="shared" ca="1" si="173"/>
        <v>-0.32821083767274101</v>
      </c>
    </row>
    <row r="343" spans="1:34" x14ac:dyDescent="0.2">
      <c r="A343" s="347">
        <f t="shared" ca="1" si="151"/>
        <v>0.1</v>
      </c>
      <c r="B343" s="304">
        <f t="shared" ca="1" si="152"/>
        <v>15.899999999999961</v>
      </c>
      <c r="D343" s="306">
        <f t="shared" ca="1" si="153"/>
        <v>-0.3090047136188761</v>
      </c>
      <c r="E343" s="307">
        <f t="shared" ca="1" si="154"/>
        <v>-9.667037075639854</v>
      </c>
      <c r="F343" s="304">
        <f t="shared" ca="1" si="155"/>
        <v>9.6719744486239314</v>
      </c>
      <c r="G343" s="306">
        <f t="shared" ca="1" si="156"/>
        <v>17.917339515431035</v>
      </c>
      <c r="H343" s="307">
        <f t="shared" ca="1" si="157"/>
        <v>-9.2705669256326093</v>
      </c>
      <c r="I343" s="304">
        <f t="shared" ca="1" si="158"/>
        <v>20.173608165964254</v>
      </c>
      <c r="J343" s="306">
        <f t="shared" ca="1" si="159"/>
        <v>460.51396871211028</v>
      </c>
      <c r="K343" s="307">
        <f t="shared" ca="1" si="160"/>
        <v>1701.0160718205407</v>
      </c>
      <c r="L343" s="304">
        <f t="shared" ca="1" si="145"/>
        <v>1762.2510581556651</v>
      </c>
      <c r="M343" s="306">
        <f t="shared" ca="1" si="161"/>
        <v>-0.47747647874270516</v>
      </c>
      <c r="N343" s="304">
        <f t="shared" ca="1" si="162"/>
        <v>-27.357387048724974</v>
      </c>
      <c r="P343" s="310">
        <f t="shared" ca="1" si="163"/>
        <v>23</v>
      </c>
      <c r="Q343" s="304">
        <f t="shared" ca="1" si="164"/>
        <v>0</v>
      </c>
      <c r="R343" s="306">
        <f t="shared" ca="1" si="165"/>
        <v>0</v>
      </c>
      <c r="S343" s="307">
        <f t="shared" ca="1" si="166"/>
        <v>3.650000000000003</v>
      </c>
      <c r="T343" s="304">
        <f t="shared" ca="1" si="146"/>
        <v>35.806500000000028</v>
      </c>
      <c r="U343" s="311">
        <f t="shared" ca="1" si="147"/>
        <v>0</v>
      </c>
      <c r="V343" s="306">
        <f t="shared" ca="1" si="148"/>
        <v>1.0329587904009738</v>
      </c>
      <c r="W343" s="304">
        <f t="shared" ca="1" si="149"/>
        <v>1.2933063963558009</v>
      </c>
      <c r="Y343" s="314" t="str">
        <f t="shared" ca="1" si="167"/>
        <v/>
      </c>
      <c r="Z343" s="315" t="str">
        <f t="shared" ca="1" si="168"/>
        <v/>
      </c>
      <c r="AA343" s="316" t="str">
        <f t="shared" ca="1" si="169"/>
        <v/>
      </c>
      <c r="AC343" s="310" t="e">
        <f t="shared" ca="1" si="170"/>
        <v>#N/A</v>
      </c>
      <c r="AD343" s="323" t="e">
        <f t="shared" ca="1" si="171"/>
        <v>#N/A</v>
      </c>
      <c r="AE343" s="324">
        <f t="shared" ca="1" si="150"/>
        <v>1701.0160718205407</v>
      </c>
      <c r="AG343" s="306">
        <f t="shared" ca="1" si="172"/>
        <v>3.7786887548473524</v>
      </c>
      <c r="AH343" s="304">
        <f t="shared" ca="1" si="173"/>
        <v>-0.34047365651440392</v>
      </c>
    </row>
    <row r="344" spans="1:34" x14ac:dyDescent="0.2">
      <c r="A344" s="347">
        <f t="shared" ca="1" si="151"/>
        <v>0.1</v>
      </c>
      <c r="B344" s="304">
        <f t="shared" ca="1" si="152"/>
        <v>15.999999999999961</v>
      </c>
      <c r="D344" s="306">
        <f t="shared" ca="1" si="153"/>
        <v>-0.31470127540987786</v>
      </c>
      <c r="E344" s="307">
        <f t="shared" ca="1" si="154"/>
        <v>-9.6471711808688667</v>
      </c>
      <c r="F344" s="304">
        <f t="shared" ca="1" si="155"/>
        <v>9.6523027659585683</v>
      </c>
      <c r="G344" s="306">
        <f t="shared" ca="1" si="156"/>
        <v>17.885869387890047</v>
      </c>
      <c r="H344" s="307">
        <f t="shared" ca="1" si="157"/>
        <v>-10.235284043719496</v>
      </c>
      <c r="I344" s="304">
        <f t="shared" ca="1" si="158"/>
        <v>20.607410395687307</v>
      </c>
      <c r="J344" s="306">
        <f t="shared" ca="1" si="159"/>
        <v>462.30412915727635</v>
      </c>
      <c r="K344" s="307">
        <f t="shared" ca="1" si="160"/>
        <v>1700.040779272073</v>
      </c>
      <c r="L344" s="304">
        <f t="shared" ca="1" si="145"/>
        <v>1761.778578319042</v>
      </c>
      <c r="M344" s="306">
        <f t="shared" ca="1" si="161"/>
        <v>-0.51976913914594824</v>
      </c>
      <c r="N344" s="304">
        <f t="shared" ca="1" si="162"/>
        <v>-29.780577994210855</v>
      </c>
      <c r="P344" s="310">
        <f t="shared" ca="1" si="163"/>
        <v>23</v>
      </c>
      <c r="Q344" s="304">
        <f t="shared" ca="1" si="164"/>
        <v>0</v>
      </c>
      <c r="R344" s="306">
        <f t="shared" ca="1" si="165"/>
        <v>0</v>
      </c>
      <c r="S344" s="307">
        <f t="shared" ca="1" si="166"/>
        <v>3.650000000000003</v>
      </c>
      <c r="T344" s="304">
        <f t="shared" ca="1" si="146"/>
        <v>35.806500000000028</v>
      </c>
      <c r="U344" s="311">
        <f t="shared" ca="1" si="147"/>
        <v>0</v>
      </c>
      <c r="V344" s="306">
        <f t="shared" ca="1" si="148"/>
        <v>1.0330602727163956</v>
      </c>
      <c r="W344" s="304">
        <f t="shared" ca="1" si="149"/>
        <v>1.3496581083963655</v>
      </c>
      <c r="Y344" s="314" t="str">
        <f t="shared" ca="1" si="167"/>
        <v/>
      </c>
      <c r="Z344" s="315" t="str">
        <f t="shared" ca="1" si="168"/>
        <v/>
      </c>
      <c r="AA344" s="316" t="str">
        <f t="shared" ca="1" si="169"/>
        <v/>
      </c>
      <c r="AC344" s="310">
        <f t="shared" ca="1" si="170"/>
        <v>15.999999999999961</v>
      </c>
      <c r="AD344" s="323">
        <f t="shared" ca="1" si="171"/>
        <v>462.30412915727635</v>
      </c>
      <c r="AE344" s="324">
        <f t="shared" ca="1" si="150"/>
        <v>1700.040779272073</v>
      </c>
      <c r="AG344" s="306">
        <f t="shared" ca="1" si="172"/>
        <v>4.1537505729489208</v>
      </c>
      <c r="AH344" s="304">
        <f t="shared" ca="1" si="173"/>
        <v>-0.35433051954953421</v>
      </c>
    </row>
    <row r="345" spans="1:34" x14ac:dyDescent="0.2">
      <c r="A345" s="347">
        <f t="shared" ca="1" si="151"/>
        <v>0.1</v>
      </c>
      <c r="B345" s="304">
        <f t="shared" ca="1" si="152"/>
        <v>16.099999999999962</v>
      </c>
      <c r="D345" s="306">
        <f t="shared" ca="1" si="153"/>
        <v>-0.32093533719873563</v>
      </c>
      <c r="E345" s="307">
        <f t="shared" ca="1" si="154"/>
        <v>-9.6263430435134421</v>
      </c>
      <c r="F345" s="304">
        <f t="shared" ca="1" si="155"/>
        <v>9.6316914341180233</v>
      </c>
      <c r="G345" s="306">
        <f t="shared" ca="1" si="156"/>
        <v>17.853775854170173</v>
      </c>
      <c r="H345" s="307">
        <f t="shared" ca="1" si="157"/>
        <v>-11.197918348070839</v>
      </c>
      <c r="I345" s="304">
        <f t="shared" ca="1" si="158"/>
        <v>21.07488286043392</v>
      </c>
      <c r="J345" s="306">
        <f t="shared" ca="1" si="159"/>
        <v>464.09111141937939</v>
      </c>
      <c r="K345" s="307">
        <f t="shared" ca="1" si="160"/>
        <v>1698.9691191524835</v>
      </c>
      <c r="L345" s="304">
        <f t="shared" ca="1" si="145"/>
        <v>1761.2145319444307</v>
      </c>
      <c r="M345" s="306">
        <f t="shared" ca="1" si="161"/>
        <v>-0.56018098504516889</v>
      </c>
      <c r="N345" s="304">
        <f t="shared" ca="1" si="162"/>
        <v>-32.096006206569264</v>
      </c>
      <c r="P345" s="310">
        <f t="shared" ca="1" si="163"/>
        <v>23</v>
      </c>
      <c r="Q345" s="304">
        <f t="shared" ca="1" si="164"/>
        <v>0</v>
      </c>
      <c r="R345" s="306">
        <f t="shared" ca="1" si="165"/>
        <v>0</v>
      </c>
      <c r="S345" s="307">
        <f t="shared" ca="1" si="166"/>
        <v>3.650000000000003</v>
      </c>
      <c r="T345" s="304">
        <f t="shared" ca="1" si="146"/>
        <v>35.806500000000028</v>
      </c>
      <c r="U345" s="311">
        <f t="shared" ca="1" si="147"/>
        <v>0</v>
      </c>
      <c r="V345" s="306">
        <f t="shared" ca="1" si="148"/>
        <v>1.0331717929056088</v>
      </c>
      <c r="W345" s="304">
        <f t="shared" ca="1" si="149"/>
        <v>1.4117381362917658</v>
      </c>
      <c r="Y345" s="314" t="str">
        <f t="shared" ca="1" si="167"/>
        <v/>
      </c>
      <c r="Z345" s="315" t="str">
        <f t="shared" ca="1" si="168"/>
        <v/>
      </c>
      <c r="AA345" s="316" t="str">
        <f t="shared" ca="1" si="169"/>
        <v/>
      </c>
      <c r="AC345" s="310" t="e">
        <f t="shared" ca="1" si="170"/>
        <v>#N/A</v>
      </c>
      <c r="AD345" s="323" t="e">
        <f t="shared" ca="1" si="171"/>
        <v>#N/A</v>
      </c>
      <c r="AE345" s="324">
        <f t="shared" ca="1" si="150"/>
        <v>1698.9691191524835</v>
      </c>
      <c r="AG345" s="306">
        <f t="shared" ca="1" si="172"/>
        <v>4.5026592884745424</v>
      </c>
      <c r="AH345" s="304">
        <f t="shared" ca="1" si="173"/>
        <v>-0.36976934476612722</v>
      </c>
    </row>
    <row r="346" spans="1:34" x14ac:dyDescent="0.2">
      <c r="A346" s="347">
        <f t="shared" ca="1" si="151"/>
        <v>0.1</v>
      </c>
      <c r="B346" s="304">
        <f t="shared" ca="1" si="152"/>
        <v>16.199999999999964</v>
      </c>
      <c r="D346" s="306">
        <f t="shared" ca="1" si="153"/>
        <v>-0.32766208544366426</v>
      </c>
      <c r="E346" s="307">
        <f t="shared" ca="1" si="154"/>
        <v>-9.6044897870049279</v>
      </c>
      <c r="F346" s="304">
        <f t="shared" ca="1" si="155"/>
        <v>9.6100773415680294</v>
      </c>
      <c r="G346" s="306">
        <f t="shared" ca="1" si="156"/>
        <v>17.821009645625807</v>
      </c>
      <c r="H346" s="307">
        <f t="shared" ca="1" si="157"/>
        <v>-12.158367326771332</v>
      </c>
      <c r="I346" s="304">
        <f t="shared" ca="1" si="158"/>
        <v>21.573462421275558</v>
      </c>
      <c r="J346" s="306">
        <f t="shared" ca="1" si="159"/>
        <v>465.87485069436917</v>
      </c>
      <c r="K346" s="307">
        <f t="shared" ca="1" si="160"/>
        <v>1697.8013048687415</v>
      </c>
      <c r="L346" s="304">
        <f t="shared" ca="1" si="145"/>
        <v>1760.5591859757235</v>
      </c>
      <c r="M346" s="306">
        <f t="shared" ca="1" si="161"/>
        <v>-0.59871298367005987</v>
      </c>
      <c r="N346" s="304">
        <f t="shared" ca="1" si="162"/>
        <v>-34.303727103979405</v>
      </c>
      <c r="P346" s="310">
        <f t="shared" ca="1" si="163"/>
        <v>23</v>
      </c>
      <c r="Q346" s="304">
        <f t="shared" ca="1" si="164"/>
        <v>0</v>
      </c>
      <c r="R346" s="306">
        <f t="shared" ca="1" si="165"/>
        <v>0</v>
      </c>
      <c r="S346" s="307">
        <f t="shared" ca="1" si="166"/>
        <v>3.650000000000003</v>
      </c>
      <c r="T346" s="304">
        <f t="shared" ca="1" si="146"/>
        <v>35.806500000000028</v>
      </c>
      <c r="U346" s="311">
        <f t="shared" ca="1" si="147"/>
        <v>0</v>
      </c>
      <c r="V346" s="306">
        <f t="shared" ca="1" si="148"/>
        <v>1.0332933317305728</v>
      </c>
      <c r="W346" s="304">
        <f t="shared" ca="1" si="149"/>
        <v>1.4794987380044746</v>
      </c>
      <c r="Y346" s="314" t="str">
        <f t="shared" ca="1" si="167"/>
        <v/>
      </c>
      <c r="Z346" s="315" t="str">
        <f t="shared" ca="1" si="168"/>
        <v/>
      </c>
      <c r="AA346" s="316" t="str">
        <f t="shared" ca="1" si="169"/>
        <v/>
      </c>
      <c r="AC346" s="310" t="e">
        <f t="shared" ca="1" si="170"/>
        <v>#N/A</v>
      </c>
      <c r="AD346" s="323" t="e">
        <f t="shared" ca="1" si="171"/>
        <v>#N/A</v>
      </c>
      <c r="AE346" s="324">
        <f t="shared" ca="1" si="150"/>
        <v>1697.8013048687415</v>
      </c>
      <c r="AG346" s="306">
        <f t="shared" ca="1" si="172"/>
        <v>4.8256632150147292</v>
      </c>
      <c r="AH346" s="304">
        <f t="shared" ca="1" si="173"/>
        <v>-0.38677757158678483</v>
      </c>
    </row>
    <row r="347" spans="1:34" x14ac:dyDescent="0.2">
      <c r="A347" s="347">
        <f t="shared" ca="1" si="151"/>
        <v>0.1</v>
      </c>
      <c r="B347" s="304">
        <f t="shared" ca="1" si="152"/>
        <v>16.299999999999965</v>
      </c>
      <c r="D347" s="306">
        <f t="shared" ca="1" si="153"/>
        <v>-0.33483757448208212</v>
      </c>
      <c r="E347" s="307">
        <f t="shared" ca="1" si="154"/>
        <v>-9.5815573749011698</v>
      </c>
      <c r="F347" s="304">
        <f t="shared" ca="1" si="155"/>
        <v>9.5874062149159016</v>
      </c>
      <c r="G347" s="306">
        <f t="shared" ca="1" si="156"/>
        <v>17.787525888177598</v>
      </c>
      <c r="H347" s="307">
        <f t="shared" ca="1" si="157"/>
        <v>-13.116523064261449</v>
      </c>
      <c r="I347" s="304">
        <f t="shared" ca="1" si="158"/>
        <v>22.100661857009865</v>
      </c>
      <c r="J347" s="306">
        <f t="shared" ca="1" si="159"/>
        <v>467.65527747105932</v>
      </c>
      <c r="K347" s="307">
        <f t="shared" ca="1" si="160"/>
        <v>1696.5375603491898</v>
      </c>
      <c r="L347" s="304">
        <f t="shared" ca="1" si="145"/>
        <v>1759.8128173820403</v>
      </c>
      <c r="M347" s="306">
        <f t="shared" ca="1" si="161"/>
        <v>-0.63538827264814657</v>
      </c>
      <c r="N347" s="304">
        <f t="shared" ca="1" si="162"/>
        <v>-36.405066374846442</v>
      </c>
      <c r="P347" s="310">
        <f t="shared" ca="1" si="163"/>
        <v>23</v>
      </c>
      <c r="Q347" s="304">
        <f t="shared" ca="1" si="164"/>
        <v>0</v>
      </c>
      <c r="R347" s="306">
        <f t="shared" ca="1" si="165"/>
        <v>0</v>
      </c>
      <c r="S347" s="307">
        <f t="shared" ca="1" si="166"/>
        <v>3.650000000000003</v>
      </c>
      <c r="T347" s="304">
        <f t="shared" ca="1" si="146"/>
        <v>35.806500000000028</v>
      </c>
      <c r="U347" s="311">
        <f t="shared" ca="1" si="147"/>
        <v>0</v>
      </c>
      <c r="V347" s="306">
        <f t="shared" ca="1" si="148"/>
        <v>1.0334248691159083</v>
      </c>
      <c r="W347" s="304">
        <f t="shared" ca="1" si="149"/>
        <v>1.552890150870341</v>
      </c>
      <c r="Y347" s="314" t="str">
        <f t="shared" ca="1" si="167"/>
        <v/>
      </c>
      <c r="Z347" s="315" t="str">
        <f t="shared" ca="1" si="168"/>
        <v/>
      </c>
      <c r="AA347" s="316" t="str">
        <f t="shared" ca="1" si="169"/>
        <v/>
      </c>
      <c r="AC347" s="310" t="e">
        <f t="shared" ca="1" si="170"/>
        <v>#N/A</v>
      </c>
      <c r="AD347" s="323" t="e">
        <f t="shared" ca="1" si="171"/>
        <v>#N/A</v>
      </c>
      <c r="AE347" s="324">
        <f t="shared" ca="1" si="150"/>
        <v>1696.5375603491898</v>
      </c>
      <c r="AG347" s="306">
        <f t="shared" ca="1" si="172"/>
        <v>5.1233755770709051</v>
      </c>
      <c r="AH347" s="304">
        <f t="shared" ca="1" si="173"/>
        <v>-0.4053421200012256</v>
      </c>
    </row>
    <row r="348" spans="1:34" x14ac:dyDescent="0.2">
      <c r="A348" s="347">
        <f t="shared" ca="1" si="151"/>
        <v>0.1</v>
      </c>
      <c r="B348" s="304">
        <f t="shared" ca="1" si="152"/>
        <v>16.399999999999967</v>
      </c>
      <c r="D348" s="306">
        <f t="shared" ca="1" si="153"/>
        <v>-0.34241922210685166</v>
      </c>
      <c r="E348" s="307">
        <f t="shared" ca="1" si="154"/>
        <v>-9.5575000372369843</v>
      </c>
      <c r="F348" s="304">
        <f t="shared" ca="1" si="155"/>
        <v>9.5636320446498377</v>
      </c>
      <c r="G348" s="306">
        <f t="shared" ca="1" si="156"/>
        <v>17.753283965966911</v>
      </c>
      <c r="H348" s="307">
        <f t="shared" ca="1" si="157"/>
        <v>-14.072273067985147</v>
      </c>
      <c r="I348" s="304">
        <f t="shared" ca="1" si="158"/>
        <v>22.654093689137024</v>
      </c>
      <c r="J348" s="306">
        <f t="shared" ca="1" si="159"/>
        <v>469.43231796376654</v>
      </c>
      <c r="K348" s="307">
        <f t="shared" ca="1" si="160"/>
        <v>1695.1781205425775</v>
      </c>
      <c r="L348" s="304">
        <f t="shared" ca="1" si="145"/>
        <v>1758.9757137365771</v>
      </c>
      <c r="M348" s="306">
        <f t="shared" ca="1" si="161"/>
        <v>-0.67024772353581841</v>
      </c>
      <c r="N348" s="304">
        <f t="shared" ca="1" si="162"/>
        <v>-38.402365786853608</v>
      </c>
      <c r="P348" s="310">
        <f t="shared" ca="1" si="163"/>
        <v>23</v>
      </c>
      <c r="Q348" s="304">
        <f t="shared" ca="1" si="164"/>
        <v>0</v>
      </c>
      <c r="R348" s="306">
        <f t="shared" ca="1" si="165"/>
        <v>0</v>
      </c>
      <c r="S348" s="307">
        <f t="shared" ca="1" si="166"/>
        <v>3.650000000000003</v>
      </c>
      <c r="T348" s="304">
        <f t="shared" ca="1" si="146"/>
        <v>35.806500000000028</v>
      </c>
      <c r="U348" s="311">
        <f t="shared" ca="1" si="147"/>
        <v>0</v>
      </c>
      <c r="V348" s="306">
        <f t="shared" ca="1" si="148"/>
        <v>1.0335663840945022</v>
      </c>
      <c r="W348" s="304">
        <f t="shared" ca="1" si="149"/>
        <v>1.6318604899262423</v>
      </c>
      <c r="Y348" s="314" t="str">
        <f t="shared" ca="1" si="167"/>
        <v/>
      </c>
      <c r="Z348" s="315" t="str">
        <f t="shared" ca="1" si="168"/>
        <v/>
      </c>
      <c r="AA348" s="316" t="str">
        <f t="shared" ca="1" si="169"/>
        <v/>
      </c>
      <c r="AC348" s="310" t="e">
        <f t="shared" ca="1" si="170"/>
        <v>#N/A</v>
      </c>
      <c r="AD348" s="323" t="e">
        <f t="shared" ca="1" si="171"/>
        <v>#N/A</v>
      </c>
      <c r="AE348" s="324">
        <f t="shared" ca="1" si="150"/>
        <v>1695.1781205425775</v>
      </c>
      <c r="AG348" s="306">
        <f t="shared" ca="1" si="172"/>
        <v>5.396688102326368</v>
      </c>
      <c r="AH348" s="304">
        <f t="shared" ca="1" si="173"/>
        <v>-0.42544935640283282</v>
      </c>
    </row>
    <row r="349" spans="1:34" x14ac:dyDescent="0.2">
      <c r="A349" s="347">
        <f t="shared" ca="1" si="151"/>
        <v>0.1</v>
      </c>
      <c r="B349" s="304">
        <f t="shared" ca="1" si="152"/>
        <v>16.499999999999968</v>
      </c>
      <c r="D349" s="306">
        <f t="shared" ca="1" si="153"/>
        <v>-0.35036617389424846</v>
      </c>
      <c r="E349" s="307">
        <f t="shared" ca="1" si="154"/>
        <v>-9.5322796366983855</v>
      </c>
      <c r="F349" s="304">
        <f t="shared" ca="1" si="155"/>
        <v>9.5387164507612869</v>
      </c>
      <c r="G349" s="306">
        <f t="shared" ca="1" si="156"/>
        <v>17.718247348577485</v>
      </c>
      <c r="H349" s="307">
        <f t="shared" ca="1" si="157"/>
        <v>-15.025501031654986</v>
      </c>
      <c r="I349" s="304">
        <f t="shared" ca="1" si="158"/>
        <v>23.231486615316683</v>
      </c>
      <c r="J349" s="306">
        <f t="shared" ca="1" si="159"/>
        <v>471.20589452949378</v>
      </c>
      <c r="K349" s="307">
        <f t="shared" ca="1" si="160"/>
        <v>1693.7232318375954</v>
      </c>
      <c r="L349" s="304">
        <f t="shared" ca="1" si="145"/>
        <v>1758.0481737158768</v>
      </c>
      <c r="M349" s="306">
        <f t="shared" ca="1" si="161"/>
        <v>-0.70334584228733033</v>
      </c>
      <c r="N349" s="304">
        <f t="shared" ca="1" si="162"/>
        <v>-40.298748301138055</v>
      </c>
      <c r="P349" s="310">
        <f t="shared" ca="1" si="163"/>
        <v>23</v>
      </c>
      <c r="Q349" s="304">
        <f t="shared" ca="1" si="164"/>
        <v>0</v>
      </c>
      <c r="R349" s="306">
        <f t="shared" ca="1" si="165"/>
        <v>0</v>
      </c>
      <c r="S349" s="307">
        <f t="shared" ca="1" si="166"/>
        <v>3.650000000000003</v>
      </c>
      <c r="T349" s="304">
        <f t="shared" ca="1" si="146"/>
        <v>35.806500000000028</v>
      </c>
      <c r="U349" s="311">
        <f t="shared" ca="1" si="147"/>
        <v>0</v>
      </c>
      <c r="V349" s="306">
        <f t="shared" ca="1" si="148"/>
        <v>1.0337178547612267</v>
      </c>
      <c r="W349" s="304">
        <f t="shared" ca="1" si="149"/>
        <v>1.7163556676274614</v>
      </c>
      <c r="Y349" s="314" t="str">
        <f t="shared" ca="1" si="167"/>
        <v/>
      </c>
      <c r="Z349" s="315" t="str">
        <f t="shared" ca="1" si="168"/>
        <v/>
      </c>
      <c r="AA349" s="316" t="str">
        <f t="shared" ca="1" si="169"/>
        <v/>
      </c>
      <c r="AC349" s="310" t="e">
        <f t="shared" ca="1" si="170"/>
        <v>#N/A</v>
      </c>
      <c r="AD349" s="323" t="e">
        <f t="shared" ca="1" si="171"/>
        <v>#N/A</v>
      </c>
      <c r="AE349" s="324">
        <f t="shared" ca="1" si="150"/>
        <v>1693.7232318375954</v>
      </c>
      <c r="AG349" s="306">
        <f t="shared" ca="1" si="172"/>
        <v>5.6466920983972049</v>
      </c>
      <c r="AH349" s="304">
        <f t="shared" ca="1" si="173"/>
        <v>-0.44708506573321671</v>
      </c>
    </row>
    <row r="350" spans="1:34" x14ac:dyDescent="0.2">
      <c r="A350" s="347">
        <f t="shared" ca="1" si="151"/>
        <v>0.1</v>
      </c>
      <c r="B350" s="304">
        <f t="shared" ca="1" si="152"/>
        <v>16.599999999999969</v>
      </c>
      <c r="D350" s="306">
        <f t="shared" ca="1" si="153"/>
        <v>-0.35863955120178487</v>
      </c>
      <c r="E350" s="307">
        <f t="shared" ca="1" si="154"/>
        <v>-9.5058650118964874</v>
      </c>
      <c r="F350" s="304">
        <f t="shared" ca="1" si="155"/>
        <v>9.5126280255292244</v>
      </c>
      <c r="G350" s="306">
        <f t="shared" ca="1" si="156"/>
        <v>17.682383393457307</v>
      </c>
      <c r="H350" s="307">
        <f t="shared" ca="1" si="157"/>
        <v>-15.976087532844636</v>
      </c>
      <c r="I350" s="304">
        <f t="shared" ca="1" si="158"/>
        <v>23.830695653512269</v>
      </c>
      <c r="J350" s="306">
        <f t="shared" ca="1" si="159"/>
        <v>472.97592606659549</v>
      </c>
      <c r="K350" s="307">
        <f t="shared" ca="1" si="160"/>
        <v>1692.1731524093705</v>
      </c>
      <c r="L350" s="304">
        <f t="shared" ca="1" si="145"/>
        <v>1757.0305075250174</v>
      </c>
      <c r="M350" s="306">
        <f t="shared" ca="1" si="161"/>
        <v>-0.73474712723633417</v>
      </c>
      <c r="N350" s="304">
        <f t="shared" ca="1" si="162"/>
        <v>-42.097909400003644</v>
      </c>
      <c r="P350" s="310">
        <f t="shared" ca="1" si="163"/>
        <v>23</v>
      </c>
      <c r="Q350" s="304">
        <f t="shared" ca="1" si="164"/>
        <v>0</v>
      </c>
      <c r="R350" s="306">
        <f t="shared" ca="1" si="165"/>
        <v>0</v>
      </c>
      <c r="S350" s="307">
        <f t="shared" ca="1" si="166"/>
        <v>3.650000000000003</v>
      </c>
      <c r="T350" s="304">
        <f t="shared" ca="1" si="146"/>
        <v>35.806500000000028</v>
      </c>
      <c r="U350" s="311">
        <f t="shared" ca="1" si="147"/>
        <v>0</v>
      </c>
      <c r="V350" s="306">
        <f t="shared" ca="1" si="148"/>
        <v>1.0338792582340939</v>
      </c>
      <c r="W350" s="304">
        <f t="shared" ca="1" si="149"/>
        <v>1.8063193332314711</v>
      </c>
      <c r="Y350" s="314" t="str">
        <f t="shared" ca="1" si="167"/>
        <v/>
      </c>
      <c r="Z350" s="315" t="str">
        <f t="shared" ca="1" si="168"/>
        <v/>
      </c>
      <c r="AA350" s="316" t="str">
        <f t="shared" ca="1" si="169"/>
        <v/>
      </c>
      <c r="AC350" s="310" t="e">
        <f t="shared" ca="1" si="170"/>
        <v>#N/A</v>
      </c>
      <c r="AD350" s="323" t="e">
        <f t="shared" ca="1" si="171"/>
        <v>#N/A</v>
      </c>
      <c r="AE350" s="324">
        <f t="shared" ca="1" si="150"/>
        <v>1692.1731524093705</v>
      </c>
      <c r="AG350" s="306">
        <f t="shared" ca="1" si="172"/>
        <v>5.8746098571181466</v>
      </c>
      <c r="AH350" s="304">
        <f t="shared" ca="1" si="173"/>
        <v>-0.47023442948697536</v>
      </c>
    </row>
    <row r="351" spans="1:34" x14ac:dyDescent="0.2">
      <c r="A351" s="347">
        <f t="shared" ca="1" si="151"/>
        <v>0.1</v>
      </c>
      <c r="B351" s="304">
        <f t="shared" ca="1" si="152"/>
        <v>16.699999999999971</v>
      </c>
      <c r="D351" s="306">
        <f t="shared" ca="1" si="153"/>
        <v>-0.36720260066015742</v>
      </c>
      <c r="E351" s="307">
        <f t="shared" ca="1" si="154"/>
        <v>-9.4782313260662843</v>
      </c>
      <c r="F351" s="304">
        <f t="shared" ca="1" si="155"/>
        <v>9.4853416817927965</v>
      </c>
      <c r="G351" s="306">
        <f t="shared" ca="1" si="156"/>
        <v>17.645663133391292</v>
      </c>
      <c r="H351" s="307">
        <f t="shared" ca="1" si="157"/>
        <v>-16.923910665451263</v>
      </c>
      <c r="I351" s="304">
        <f t="shared" ca="1" si="158"/>
        <v>24.449707148129601</v>
      </c>
      <c r="J351" s="306">
        <f t="shared" ca="1" si="159"/>
        <v>474.74232839293791</v>
      </c>
      <c r="K351" s="307">
        <f t="shared" ca="1" si="160"/>
        <v>1690.5281524994557</v>
      </c>
      <c r="L351" s="304">
        <f t="shared" ca="1" si="145"/>
        <v>1755.9230372545294</v>
      </c>
      <c r="M351" s="306">
        <f t="shared" ca="1" si="161"/>
        <v>-0.76452293859629172</v>
      </c>
      <c r="N351" s="304">
        <f t="shared" ca="1" si="162"/>
        <v>-43.803937722506909</v>
      </c>
      <c r="P351" s="310">
        <f t="shared" ca="1" si="163"/>
        <v>23</v>
      </c>
      <c r="Q351" s="304">
        <f t="shared" ca="1" si="164"/>
        <v>0</v>
      </c>
      <c r="R351" s="306">
        <f t="shared" ca="1" si="165"/>
        <v>0</v>
      </c>
      <c r="S351" s="307">
        <f t="shared" ca="1" si="166"/>
        <v>3.650000000000003</v>
      </c>
      <c r="T351" s="304">
        <f t="shared" ca="1" si="146"/>
        <v>35.806500000000028</v>
      </c>
      <c r="U351" s="311">
        <f t="shared" ca="1" si="147"/>
        <v>0</v>
      </c>
      <c r="V351" s="306">
        <f t="shared" ca="1" si="148"/>
        <v>1.0340505706221637</v>
      </c>
      <c r="W351" s="304">
        <f t="shared" ca="1" si="149"/>
        <v>1.9016928301141425</v>
      </c>
      <c r="Y351" s="314" t="str">
        <f t="shared" ca="1" si="167"/>
        <v/>
      </c>
      <c r="Z351" s="315" t="str">
        <f t="shared" ca="1" si="168"/>
        <v/>
      </c>
      <c r="AA351" s="316" t="str">
        <f t="shared" ca="1" si="169"/>
        <v/>
      </c>
      <c r="AC351" s="310" t="e">
        <f t="shared" ca="1" si="170"/>
        <v>#N/A</v>
      </c>
      <c r="AD351" s="323" t="e">
        <f t="shared" ca="1" si="171"/>
        <v>#N/A</v>
      </c>
      <c r="AE351" s="324">
        <f t="shared" ca="1" si="150"/>
        <v>1690.5281524994557</v>
      </c>
      <c r="AG351" s="306">
        <f t="shared" ca="1" si="172"/>
        <v>6.0817375313371045</v>
      </c>
      <c r="AH351" s="304">
        <f t="shared" ca="1" si="173"/>
        <v>-0.49488200910451224</v>
      </c>
    </row>
    <row r="352" spans="1:34" x14ac:dyDescent="0.2">
      <c r="A352" s="347">
        <f t="shared" ca="1" si="151"/>
        <v>0.1</v>
      </c>
      <c r="B352" s="304">
        <f t="shared" ca="1" si="152"/>
        <v>16.799999999999972</v>
      </c>
      <c r="D352" s="306">
        <f t="shared" ca="1" si="153"/>
        <v>-0.37602076359896897</v>
      </c>
      <c r="E352" s="307">
        <f t="shared" ca="1" si="154"/>
        <v>-9.449359441274753</v>
      </c>
      <c r="F352" s="304">
        <f t="shared" ca="1" si="155"/>
        <v>9.4568380267965821</v>
      </c>
      <c r="G352" s="306">
        <f t="shared" ca="1" si="156"/>
        <v>17.608061057031396</v>
      </c>
      <c r="H352" s="307">
        <f t="shared" ca="1" si="157"/>
        <v>-17.868846609578739</v>
      </c>
      <c r="I352" s="304">
        <f t="shared" ca="1" si="158"/>
        <v>25.086639738011929</v>
      </c>
      <c r="J352" s="306">
        <f t="shared" ca="1" si="159"/>
        <v>476.50501460245903</v>
      </c>
      <c r="K352" s="307">
        <f t="shared" ca="1" si="160"/>
        <v>1688.7885146357041</v>
      </c>
      <c r="L352" s="304">
        <f t="shared" ca="1" si="145"/>
        <v>1754.7260971749288</v>
      </c>
      <c r="M352" s="306">
        <f t="shared" ca="1" si="161"/>
        <v>-0.79274888454720793</v>
      </c>
      <c r="N352" s="304">
        <f t="shared" ca="1" si="162"/>
        <v>-45.421165298258778</v>
      </c>
      <c r="P352" s="310">
        <f t="shared" ca="1" si="163"/>
        <v>23</v>
      </c>
      <c r="Q352" s="304">
        <f t="shared" ca="1" si="164"/>
        <v>0</v>
      </c>
      <c r="R352" s="306">
        <f t="shared" ca="1" si="165"/>
        <v>0</v>
      </c>
      <c r="S352" s="307">
        <f t="shared" ca="1" si="166"/>
        <v>3.650000000000003</v>
      </c>
      <c r="T352" s="304">
        <f t="shared" ca="1" si="146"/>
        <v>35.806500000000028</v>
      </c>
      <c r="U352" s="311">
        <f t="shared" ca="1" si="147"/>
        <v>0</v>
      </c>
      <c r="V352" s="306">
        <f t="shared" ca="1" si="148"/>
        <v>1.0342317669995515</v>
      </c>
      <c r="W352" s="304">
        <f t="shared" ca="1" si="149"/>
        <v>2.0024151693306771</v>
      </c>
      <c r="Y352" s="314" t="str">
        <f t="shared" ca="1" si="167"/>
        <v/>
      </c>
      <c r="Z352" s="315" t="str">
        <f t="shared" ca="1" si="168"/>
        <v/>
      </c>
      <c r="AA352" s="316" t="str">
        <f t="shared" ca="1" si="169"/>
        <v/>
      </c>
      <c r="AC352" s="310" t="e">
        <f t="shared" ca="1" si="170"/>
        <v>#N/A</v>
      </c>
      <c r="AD352" s="323" t="e">
        <f t="shared" ca="1" si="171"/>
        <v>#N/A</v>
      </c>
      <c r="AE352" s="324">
        <f t="shared" ca="1" si="150"/>
        <v>1688.7885146357041</v>
      </c>
      <c r="AG352" s="306">
        <f t="shared" ca="1" si="172"/>
        <v>6.269399399165021</v>
      </c>
      <c r="AH352" s="304">
        <f t="shared" ca="1" si="173"/>
        <v>-0.52101173427784686</v>
      </c>
    </row>
    <row r="353" spans="1:34" x14ac:dyDescent="0.2">
      <c r="A353" s="347">
        <f t="shared" ca="1" si="151"/>
        <v>0.1</v>
      </c>
      <c r="B353" s="304">
        <f t="shared" ca="1" si="152"/>
        <v>16.899999999999974</v>
      </c>
      <c r="D353" s="306">
        <f t="shared" ca="1" si="153"/>
        <v>-0.38506168290370829</v>
      </c>
      <c r="E353" s="307">
        <f t="shared" ca="1" si="154"/>
        <v>-9.4192353312072932</v>
      </c>
      <c r="F353" s="304">
        <f t="shared" ca="1" si="155"/>
        <v>9.4271027746760243</v>
      </c>
      <c r="G353" s="306">
        <f t="shared" ca="1" si="156"/>
        <v>17.569554888741024</v>
      </c>
      <c r="H353" s="307">
        <f t="shared" ca="1" si="157"/>
        <v>-18.810770142699468</v>
      </c>
      <c r="I353" s="304">
        <f t="shared" ca="1" si="158"/>
        <v>25.73974227434994</v>
      </c>
      <c r="J353" s="306">
        <f t="shared" ca="1" si="159"/>
        <v>478.26389539974764</v>
      </c>
      <c r="K353" s="307">
        <f t="shared" ca="1" si="160"/>
        <v>1686.9545337980903</v>
      </c>
      <c r="L353" s="304">
        <f t="shared" ca="1" si="145"/>
        <v>1753.4400339746076</v>
      </c>
      <c r="M353" s="306">
        <f t="shared" ca="1" si="161"/>
        <v>-0.81950269623177452</v>
      </c>
      <c r="N353" s="304">
        <f t="shared" ca="1" si="162"/>
        <v>-46.954045793672229</v>
      </c>
      <c r="P353" s="310">
        <f t="shared" ca="1" si="163"/>
        <v>23</v>
      </c>
      <c r="Q353" s="304">
        <f t="shared" ca="1" si="164"/>
        <v>0</v>
      </c>
      <c r="R353" s="306">
        <f t="shared" ca="1" si="165"/>
        <v>0</v>
      </c>
      <c r="S353" s="307">
        <f t="shared" ca="1" si="166"/>
        <v>3.650000000000003</v>
      </c>
      <c r="T353" s="304">
        <f t="shared" ca="1" si="146"/>
        <v>35.806500000000028</v>
      </c>
      <c r="U353" s="311">
        <f t="shared" ca="1" si="147"/>
        <v>0</v>
      </c>
      <c r="V353" s="306">
        <f t="shared" ca="1" si="148"/>
        <v>1.0344228213848943</v>
      </c>
      <c r="W353" s="304">
        <f t="shared" ca="1" si="149"/>
        <v>2.1084230178182266</v>
      </c>
      <c r="Y353" s="314" t="str">
        <f t="shared" ca="1" si="167"/>
        <v/>
      </c>
      <c r="Z353" s="315" t="str">
        <f t="shared" ca="1" si="168"/>
        <v/>
      </c>
      <c r="AA353" s="316" t="str">
        <f t="shared" ca="1" si="169"/>
        <v/>
      </c>
      <c r="AC353" s="310" t="e">
        <f t="shared" ca="1" si="170"/>
        <v>#N/A</v>
      </c>
      <c r="AD353" s="323" t="e">
        <f t="shared" ca="1" si="171"/>
        <v>#N/A</v>
      </c>
      <c r="AE353" s="324">
        <f t="shared" ca="1" si="150"/>
        <v>1686.9545337980903</v>
      </c>
      <c r="AG353" s="306">
        <f t="shared" ca="1" si="172"/>
        <v>6.4389126394166096</v>
      </c>
      <c r="AH353" s="304">
        <f t="shared" ca="1" si="173"/>
        <v>-0.54860689570703436</v>
      </c>
    </row>
    <row r="354" spans="1:34" x14ac:dyDescent="0.2">
      <c r="A354" s="347">
        <f t="shared" ca="1" si="151"/>
        <v>0.1</v>
      </c>
      <c r="B354" s="304">
        <f t="shared" ca="1" si="152"/>
        <v>16.999999999999975</v>
      </c>
      <c r="D354" s="306">
        <f t="shared" ca="1" si="153"/>
        <v>-0.39429516293769112</v>
      </c>
      <c r="E354" s="307">
        <f t="shared" ca="1" si="154"/>
        <v>-9.3878495399930628</v>
      </c>
      <c r="F354" s="304">
        <f t="shared" ca="1" si="155"/>
        <v>9.3961262050413108</v>
      </c>
      <c r="G354" s="306">
        <f t="shared" ca="1" si="156"/>
        <v>17.530125372447255</v>
      </c>
      <c r="H354" s="307">
        <f t="shared" ca="1" si="157"/>
        <v>-19.749555096698774</v>
      </c>
      <c r="I354" s="304">
        <f t="shared" ca="1" si="158"/>
        <v>26.407389535720103</v>
      </c>
      <c r="J354" s="306">
        <f t="shared" ca="1" si="159"/>
        <v>480.01887941280705</v>
      </c>
      <c r="K354" s="307">
        <f t="shared" ca="1" si="160"/>
        <v>1685.0265175361203</v>
      </c>
      <c r="L354" s="304">
        <f t="shared" ca="1" si="145"/>
        <v>1752.065206946543</v>
      </c>
      <c r="M354" s="306">
        <f t="shared" ca="1" si="161"/>
        <v>-0.84486254459094967</v>
      </c>
      <c r="N354" s="304">
        <f t="shared" ca="1" si="162"/>
        <v>-48.407058073744736</v>
      </c>
      <c r="P354" s="310">
        <f t="shared" ca="1" si="163"/>
        <v>23</v>
      </c>
      <c r="Q354" s="304">
        <f t="shared" ca="1" si="164"/>
        <v>0</v>
      </c>
      <c r="R354" s="306">
        <f t="shared" ca="1" si="165"/>
        <v>0</v>
      </c>
      <c r="S354" s="307">
        <f t="shared" ca="1" si="166"/>
        <v>3.650000000000003</v>
      </c>
      <c r="T354" s="304">
        <f t="shared" ca="1" si="146"/>
        <v>35.806500000000028</v>
      </c>
      <c r="U354" s="311">
        <f t="shared" ca="1" si="147"/>
        <v>0</v>
      </c>
      <c r="V354" s="306">
        <f t="shared" ca="1" si="148"/>
        <v>1.0346237067256971</v>
      </c>
      <c r="W354" s="304">
        <f t="shared" ca="1" si="149"/>
        <v>2.2196506997450784</v>
      </c>
      <c r="Y354" s="314" t="str">
        <f t="shared" ca="1" si="167"/>
        <v/>
      </c>
      <c r="Z354" s="315" t="str">
        <f t="shared" ca="1" si="168"/>
        <v/>
      </c>
      <c r="AA354" s="316" t="str">
        <f t="shared" ca="1" si="169"/>
        <v/>
      </c>
      <c r="AC354" s="310">
        <f t="shared" ca="1" si="170"/>
        <v>16.999999999999975</v>
      </c>
      <c r="AD354" s="323">
        <f t="shared" ca="1" si="171"/>
        <v>480.01887941280705</v>
      </c>
      <c r="AE354" s="324">
        <f t="shared" ca="1" si="150"/>
        <v>1685.0265175361203</v>
      </c>
      <c r="AG354" s="306">
        <f t="shared" ca="1" si="172"/>
        <v>6.5915613107180002</v>
      </c>
      <c r="AH354" s="304">
        <f t="shared" ca="1" si="173"/>
        <v>-0.57765014186800678</v>
      </c>
    </row>
    <row r="355" spans="1:34" x14ac:dyDescent="0.2">
      <c r="A355" s="347">
        <f t="shared" ca="1" si="151"/>
        <v>0.1</v>
      </c>
      <c r="B355" s="304">
        <f t="shared" ca="1" si="152"/>
        <v>17.099999999999977</v>
      </c>
      <c r="D355" s="306">
        <f t="shared" ca="1" si="153"/>
        <v>-0.40369309586921026</v>
      </c>
      <c r="E355" s="307">
        <f t="shared" ca="1" si="154"/>
        <v>-9.355196690289679</v>
      </c>
      <c r="F355" s="304">
        <f t="shared" ca="1" si="155"/>
        <v>9.363902670877108</v>
      </c>
      <c r="G355" s="306">
        <f t="shared" ca="1" si="156"/>
        <v>17.489756062860334</v>
      </c>
      <c r="H355" s="307">
        <f t="shared" ca="1" si="157"/>
        <v>-20.685074765727741</v>
      </c>
      <c r="I355" s="304">
        <f t="shared" ca="1" si="158"/>
        <v>27.088076439682947</v>
      </c>
      <c r="J355" s="306">
        <f t="shared" ca="1" si="159"/>
        <v>481.76987348457243</v>
      </c>
      <c r="K355" s="307">
        <f t="shared" ca="1" si="160"/>
        <v>1683.0047860429991</v>
      </c>
      <c r="L355" s="304">
        <f t="shared" ca="1" si="145"/>
        <v>1750.6019881289355</v>
      </c>
      <c r="M355" s="306">
        <f t="shared" ca="1" si="161"/>
        <v>-0.86890574268876775</v>
      </c>
      <c r="N355" s="304">
        <f t="shared" ca="1" si="162"/>
        <v>-49.784631850746678</v>
      </c>
      <c r="P355" s="310">
        <f t="shared" ca="1" si="163"/>
        <v>23</v>
      </c>
      <c r="Q355" s="304">
        <f t="shared" ca="1" si="164"/>
        <v>0</v>
      </c>
      <c r="R355" s="306">
        <f t="shared" ca="1" si="165"/>
        <v>0</v>
      </c>
      <c r="S355" s="307">
        <f t="shared" ca="1" si="166"/>
        <v>3.650000000000003</v>
      </c>
      <c r="T355" s="304">
        <f t="shared" ca="1" si="146"/>
        <v>35.806500000000028</v>
      </c>
      <c r="U355" s="311">
        <f t="shared" ca="1" si="147"/>
        <v>0</v>
      </c>
      <c r="V355" s="306">
        <f t="shared" ca="1" si="148"/>
        <v>1.0348343948870276</v>
      </c>
      <c r="W355" s="304">
        <f t="shared" ca="1" si="149"/>
        <v>2.3360302096307493</v>
      </c>
      <c r="Y355" s="314" t="str">
        <f t="shared" ca="1" si="167"/>
        <v/>
      </c>
      <c r="Z355" s="315" t="str">
        <f t="shared" ca="1" si="168"/>
        <v/>
      </c>
      <c r="AA355" s="316" t="str">
        <f t="shared" ca="1" si="169"/>
        <v/>
      </c>
      <c r="AC355" s="310" t="e">
        <f t="shared" ca="1" si="170"/>
        <v>#N/A</v>
      </c>
      <c r="AD355" s="323" t="e">
        <f t="shared" ca="1" si="171"/>
        <v>#N/A</v>
      </c>
      <c r="AE355" s="324">
        <f t="shared" ca="1" si="150"/>
        <v>1683.0047860429991</v>
      </c>
      <c r="AG355" s="306">
        <f t="shared" ca="1" si="172"/>
        <v>6.7285780615462158</v>
      </c>
      <c r="AH355" s="304">
        <f t="shared" ca="1" si="173"/>
        <v>-0.60812347938221278</v>
      </c>
    </row>
    <row r="356" spans="1:34" x14ac:dyDescent="0.2">
      <c r="A356" s="347">
        <f t="shared" ca="1" si="151"/>
        <v>0.1</v>
      </c>
      <c r="B356" s="304">
        <f t="shared" ca="1" si="152"/>
        <v>17.199999999999978</v>
      </c>
      <c r="D356" s="306">
        <f t="shared" ca="1" si="153"/>
        <v>-0.41322936536544669</v>
      </c>
      <c r="E356" s="307">
        <f t="shared" ca="1" si="154"/>
        <v>-9.3212750408149141</v>
      </c>
      <c r="F356" s="304">
        <f t="shared" ca="1" si="155"/>
        <v>9.3304301559424037</v>
      </c>
      <c r="G356" s="306">
        <f t="shared" ca="1" si="156"/>
        <v>17.448433126323788</v>
      </c>
      <c r="H356" s="307">
        <f t="shared" ca="1" si="157"/>
        <v>-21.617202269809233</v>
      </c>
      <c r="I356" s="304">
        <f t="shared" ca="1" si="158"/>
        <v>27.780411309727555</v>
      </c>
      <c r="J356" s="306">
        <f t="shared" ca="1" si="159"/>
        <v>483.51678294403166</v>
      </c>
      <c r="K356" s="307">
        <f t="shared" ca="1" si="160"/>
        <v>1680.8896721912222</v>
      </c>
      <c r="L356" s="304">
        <f t="shared" ca="1" si="145"/>
        <v>1749.0507624044706</v>
      </c>
      <c r="M356" s="306">
        <f t="shared" ca="1" si="161"/>
        <v>-0.89170777498392362</v>
      </c>
      <c r="N356" s="304">
        <f t="shared" ca="1" si="162"/>
        <v>-51.091092065580114</v>
      </c>
      <c r="P356" s="310">
        <f t="shared" ca="1" si="163"/>
        <v>23</v>
      </c>
      <c r="Q356" s="304">
        <f t="shared" ca="1" si="164"/>
        <v>0</v>
      </c>
      <c r="R356" s="306">
        <f t="shared" ca="1" si="165"/>
        <v>0</v>
      </c>
      <c r="S356" s="307">
        <f t="shared" ca="1" si="166"/>
        <v>3.650000000000003</v>
      </c>
      <c r="T356" s="304">
        <f t="shared" ca="1" si="146"/>
        <v>35.806500000000028</v>
      </c>
      <c r="U356" s="311">
        <f t="shared" ca="1" si="147"/>
        <v>0</v>
      </c>
      <c r="V356" s="306">
        <f t="shared" ca="1" si="148"/>
        <v>1.0350548566440689</v>
      </c>
      <c r="W356" s="304">
        <f t="shared" ca="1" si="149"/>
        <v>2.4574912359837322</v>
      </c>
      <c r="Y356" s="314" t="str">
        <f t="shared" ca="1" si="167"/>
        <v/>
      </c>
      <c r="Z356" s="315" t="str">
        <f t="shared" ca="1" si="168"/>
        <v/>
      </c>
      <c r="AA356" s="316" t="str">
        <f t="shared" ca="1" si="169"/>
        <v/>
      </c>
      <c r="AC356" s="310" t="e">
        <f t="shared" ca="1" si="170"/>
        <v>#N/A</v>
      </c>
      <c r="AD356" s="323" t="e">
        <f t="shared" ca="1" si="171"/>
        <v>#N/A</v>
      </c>
      <c r="AE356" s="324">
        <f t="shared" ca="1" si="150"/>
        <v>1680.8896721912222</v>
      </c>
      <c r="AG356" s="306">
        <f t="shared" ca="1" si="172"/>
        <v>6.8511321114349428</v>
      </c>
      <c r="AH356" s="304">
        <f t="shared" ca="1" si="173"/>
        <v>-0.64000827661116366</v>
      </c>
    </row>
    <row r="357" spans="1:34" x14ac:dyDescent="0.2">
      <c r="A357" s="347">
        <f t="shared" ca="1" si="151"/>
        <v>0.1</v>
      </c>
      <c r="B357" s="304">
        <f t="shared" ca="1" si="152"/>
        <v>17.299999999999979</v>
      </c>
      <c r="D357" s="306">
        <f t="shared" ca="1" si="153"/>
        <v>-0.42287973636778697</v>
      </c>
      <c r="E357" s="307">
        <f t="shared" ca="1" si="154"/>
        <v>-9.2860860914740435</v>
      </c>
      <c r="F357" s="304">
        <f t="shared" ca="1" si="155"/>
        <v>9.2957098798154281</v>
      </c>
      <c r="G357" s="306">
        <f t="shared" ca="1" si="156"/>
        <v>17.40614515268701</v>
      </c>
      <c r="H357" s="307">
        <f t="shared" ca="1" si="157"/>
        <v>-22.545810878956637</v>
      </c>
      <c r="I357" s="304">
        <f t="shared" ca="1" si="158"/>
        <v>28.483108630661942</v>
      </c>
      <c r="J357" s="306">
        <f t="shared" ca="1" si="159"/>
        <v>485.2595118579822</v>
      </c>
      <c r="K357" s="307">
        <f t="shared" ca="1" si="160"/>
        <v>1678.681521533784</v>
      </c>
      <c r="L357" s="304">
        <f t="shared" ca="1" si="145"/>
        <v>1747.4119275624817</v>
      </c>
      <c r="M357" s="306">
        <f t="shared" ca="1" si="161"/>
        <v>-0.91334159738223897</v>
      </c>
      <c r="N357" s="304">
        <f t="shared" ca="1" si="162"/>
        <v>-52.330618783739169</v>
      </c>
      <c r="P357" s="310">
        <f t="shared" ca="1" si="163"/>
        <v>23</v>
      </c>
      <c r="Q357" s="304">
        <f t="shared" ca="1" si="164"/>
        <v>0</v>
      </c>
      <c r="R357" s="306">
        <f t="shared" ca="1" si="165"/>
        <v>0</v>
      </c>
      <c r="S357" s="307">
        <f t="shared" ca="1" si="166"/>
        <v>3.650000000000003</v>
      </c>
      <c r="T357" s="304">
        <f t="shared" ca="1" si="146"/>
        <v>35.806500000000028</v>
      </c>
      <c r="U357" s="311">
        <f t="shared" ca="1" si="147"/>
        <v>0</v>
      </c>
      <c r="V357" s="306">
        <f t="shared" ca="1" si="148"/>
        <v>1.0352850616781057</v>
      </c>
      <c r="W357" s="304">
        <f t="shared" ca="1" si="149"/>
        <v>2.5839611943231828</v>
      </c>
      <c r="Y357" s="314" t="str">
        <f t="shared" ca="1" si="167"/>
        <v/>
      </c>
      <c r="Z357" s="315" t="str">
        <f t="shared" ca="1" si="168"/>
        <v/>
      </c>
      <c r="AA357" s="316" t="str">
        <f t="shared" ca="1" si="169"/>
        <v/>
      </c>
      <c r="AC357" s="310" t="e">
        <f t="shared" ca="1" si="170"/>
        <v>#N/A</v>
      </c>
      <c r="AD357" s="323" t="e">
        <f t="shared" ca="1" si="171"/>
        <v>#N/A</v>
      </c>
      <c r="AE357" s="324">
        <f t="shared" ca="1" si="150"/>
        <v>1678.681521533784</v>
      </c>
      <c r="AG357" s="306">
        <f t="shared" ca="1" si="172"/>
        <v>6.9603221629068885</v>
      </c>
      <c r="AH357" s="304">
        <f t="shared" ca="1" si="173"/>
        <v>-0.67328527013252881</v>
      </c>
    </row>
    <row r="358" spans="1:34" x14ac:dyDescent="0.2">
      <c r="A358" s="347">
        <f t="shared" ca="1" si="151"/>
        <v>0.1</v>
      </c>
      <c r="B358" s="304">
        <f t="shared" ca="1" si="152"/>
        <v>17.399999999999981</v>
      </c>
      <c r="D358" s="306">
        <f t="shared" ca="1" si="153"/>
        <v>-0.43262173766665762</v>
      </c>
      <c r="E358" s="307">
        <f t="shared" ca="1" si="154"/>
        <v>-9.2496342329678676</v>
      </c>
      <c r="F358" s="304">
        <f t="shared" ca="1" si="155"/>
        <v>9.2597459474649089</v>
      </c>
      <c r="G358" s="306">
        <f t="shared" ca="1" si="156"/>
        <v>17.362882978920343</v>
      </c>
      <c r="H358" s="307">
        <f t="shared" ca="1" si="157"/>
        <v>-23.470774302253425</v>
      </c>
      <c r="I358" s="304">
        <f t="shared" ca="1" si="158"/>
        <v>29.194981618199414</v>
      </c>
      <c r="J358" s="306">
        <f t="shared" ca="1" si="159"/>
        <v>486.9979632645626</v>
      </c>
      <c r="K358" s="307">
        <f t="shared" ca="1" si="160"/>
        <v>1676.3806922747235</v>
      </c>
      <c r="L358" s="304">
        <f t="shared" ca="1" si="145"/>
        <v>1745.6858943278751</v>
      </c>
      <c r="M358" s="306">
        <f t="shared" ca="1" si="161"/>
        <v>-0.93387715691767181</v>
      </c>
      <c r="N358" s="304">
        <f t="shared" ca="1" si="162"/>
        <v>-53.507219675059105</v>
      </c>
      <c r="P358" s="310">
        <f t="shared" ca="1" si="163"/>
        <v>23</v>
      </c>
      <c r="Q358" s="304">
        <f t="shared" ca="1" si="164"/>
        <v>0</v>
      </c>
      <c r="R358" s="306">
        <f t="shared" ca="1" si="165"/>
        <v>0</v>
      </c>
      <c r="S358" s="307">
        <f t="shared" ca="1" si="166"/>
        <v>3.650000000000003</v>
      </c>
      <c r="T358" s="304">
        <f t="shared" ca="1" si="146"/>
        <v>35.806500000000028</v>
      </c>
      <c r="U358" s="311">
        <f t="shared" ca="1" si="147"/>
        <v>0</v>
      </c>
      <c r="V358" s="306">
        <f t="shared" ca="1" si="148"/>
        <v>1.0355249785755598</v>
      </c>
      <c r="W358" s="304">
        <f t="shared" ca="1" si="149"/>
        <v>2.7153652685636849</v>
      </c>
      <c r="Y358" s="314" t="str">
        <f t="shared" ca="1" si="167"/>
        <v/>
      </c>
      <c r="Z358" s="315" t="str">
        <f t="shared" ca="1" si="168"/>
        <v/>
      </c>
      <c r="AA358" s="316" t="str">
        <f t="shared" ca="1" si="169"/>
        <v/>
      </c>
      <c r="AC358" s="310" t="e">
        <f t="shared" ca="1" si="170"/>
        <v>#N/A</v>
      </c>
      <c r="AD358" s="323" t="e">
        <f t="shared" ca="1" si="171"/>
        <v>#N/A</v>
      </c>
      <c r="AE358" s="324">
        <f t="shared" ca="1" si="150"/>
        <v>1676.3806922747235</v>
      </c>
      <c r="AG358" s="306">
        <f t="shared" ca="1" si="172"/>
        <v>7.0571730761717681</v>
      </c>
      <c r="AH358" s="304">
        <f t="shared" ca="1" si="173"/>
        <v>-0.70793457378717284</v>
      </c>
    </row>
    <row r="359" spans="1:34" x14ac:dyDescent="0.2">
      <c r="A359" s="347">
        <f t="shared" ca="1" si="151"/>
        <v>0.1</v>
      </c>
      <c r="B359" s="304">
        <f t="shared" ca="1" si="152"/>
        <v>17.499999999999982</v>
      </c>
      <c r="D359" s="306">
        <f t="shared" ca="1" si="153"/>
        <v>-0.44243454229692847</v>
      </c>
      <c r="E359" s="307">
        <f t="shared" ca="1" si="154"/>
        <v>-9.2119264370796472</v>
      </c>
      <c r="F359" s="304">
        <f t="shared" ca="1" si="155"/>
        <v>9.2225450395421991</v>
      </c>
      <c r="G359" s="306">
        <f t="shared" ca="1" si="156"/>
        <v>17.318639524690649</v>
      </c>
      <c r="H359" s="307">
        <f t="shared" ca="1" si="157"/>
        <v>-24.391966945961389</v>
      </c>
      <c r="I359" s="304">
        <f t="shared" ca="1" si="158"/>
        <v>29.914934839959958</v>
      </c>
      <c r="J359" s="306">
        <f t="shared" ca="1" si="159"/>
        <v>488.73203938974314</v>
      </c>
      <c r="K359" s="307">
        <f t="shared" ca="1" si="160"/>
        <v>1673.9875552123128</v>
      </c>
      <c r="L359" s="304">
        <f t="shared" ca="1" si="145"/>
        <v>1743.8730863602871</v>
      </c>
      <c r="M359" s="306">
        <f t="shared" ca="1" si="161"/>
        <v>-0.95338108617778616</v>
      </c>
      <c r="N359" s="304">
        <f t="shared" ca="1" si="162"/>
        <v>-54.624712505585372</v>
      </c>
      <c r="P359" s="310">
        <f t="shared" ca="1" si="163"/>
        <v>23</v>
      </c>
      <c r="Q359" s="304">
        <f t="shared" ca="1" si="164"/>
        <v>0</v>
      </c>
      <c r="R359" s="306">
        <f t="shared" ca="1" si="165"/>
        <v>0</v>
      </c>
      <c r="S359" s="307">
        <f t="shared" ca="1" si="166"/>
        <v>3.650000000000003</v>
      </c>
      <c r="T359" s="304">
        <f t="shared" ca="1" si="146"/>
        <v>35.806500000000028</v>
      </c>
      <c r="U359" s="311">
        <f t="shared" ca="1" si="147"/>
        <v>0</v>
      </c>
      <c r="V359" s="306">
        <f t="shared" ca="1" si="148"/>
        <v>1.0357745748297313</v>
      </c>
      <c r="W359" s="304">
        <f t="shared" ca="1" si="149"/>
        <v>2.851626459846262</v>
      </c>
      <c r="Y359" s="314" t="str">
        <f t="shared" ca="1" si="167"/>
        <v/>
      </c>
      <c r="Z359" s="315" t="str">
        <f t="shared" ca="1" si="168"/>
        <v/>
      </c>
      <c r="AA359" s="316" t="str">
        <f t="shared" ca="1" si="169"/>
        <v/>
      </c>
      <c r="AC359" s="310" t="e">
        <f t="shared" ca="1" si="170"/>
        <v>#N/A</v>
      </c>
      <c r="AD359" s="323" t="e">
        <f t="shared" ca="1" si="171"/>
        <v>#N/A</v>
      </c>
      <c r="AE359" s="324">
        <f t="shared" ca="1" si="150"/>
        <v>1673.9875552123128</v>
      </c>
      <c r="AG359" s="306">
        <f t="shared" ca="1" si="172"/>
        <v>7.1426353281185992</v>
      </c>
      <c r="AH359" s="304">
        <f t="shared" ca="1" si="173"/>
        <v>-0.7439356900174473</v>
      </c>
    </row>
    <row r="360" spans="1:34" x14ac:dyDescent="0.2">
      <c r="A360" s="347">
        <f t="shared" ca="1" si="151"/>
        <v>0.1</v>
      </c>
      <c r="B360" s="304">
        <f t="shared" ca="1" si="152"/>
        <v>17.599999999999984</v>
      </c>
      <c r="D360" s="306">
        <f t="shared" ca="1" si="153"/>
        <v>-0.45229884938153764</v>
      </c>
      <c r="E360" s="307">
        <f t="shared" ca="1" si="154"/>
        <v>-9.1729719835624373</v>
      </c>
      <c r="F360" s="304">
        <f t="shared" ca="1" si="155"/>
        <v>9.1841161393121133</v>
      </c>
      <c r="G360" s="306">
        <f t="shared" ca="1" si="156"/>
        <v>17.273409639752497</v>
      </c>
      <c r="H360" s="307">
        <f t="shared" ca="1" si="157"/>
        <v>-25.309264144317634</v>
      </c>
      <c r="I360" s="304">
        <f t="shared" ca="1" si="158"/>
        <v>30.641957054168991</v>
      </c>
      <c r="J360" s="306">
        <f t="shared" ca="1" si="159"/>
        <v>490.46164184796527</v>
      </c>
      <c r="K360" s="307">
        <f t="shared" ca="1" si="160"/>
        <v>1671.5024936577988</v>
      </c>
      <c r="L360" s="304">
        <f t="shared" ca="1" si="145"/>
        <v>1741.9739402265584</v>
      </c>
      <c r="M360" s="306">
        <f t="shared" ca="1" si="161"/>
        <v>-0.97191653418772606</v>
      </c>
      <c r="N360" s="304">
        <f t="shared" ca="1" si="162"/>
        <v>-55.686715447939086</v>
      </c>
      <c r="P360" s="310">
        <f t="shared" ca="1" si="163"/>
        <v>23</v>
      </c>
      <c r="Q360" s="304">
        <f t="shared" ca="1" si="164"/>
        <v>0</v>
      </c>
      <c r="R360" s="306">
        <f t="shared" ca="1" si="165"/>
        <v>0</v>
      </c>
      <c r="S360" s="307">
        <f t="shared" ca="1" si="166"/>
        <v>3.650000000000003</v>
      </c>
      <c r="T360" s="304">
        <f t="shared" ca="1" si="146"/>
        <v>35.806500000000028</v>
      </c>
      <c r="U360" s="311">
        <f t="shared" ca="1" si="147"/>
        <v>0</v>
      </c>
      <c r="V360" s="306">
        <f t="shared" ca="1" si="148"/>
        <v>1.0360338168449528</v>
      </c>
      <c r="W360" s="304">
        <f t="shared" ca="1" si="149"/>
        <v>2.9926656419930371</v>
      </c>
      <c r="Y360" s="314" t="str">
        <f t="shared" ca="1" si="167"/>
        <v/>
      </c>
      <c r="Z360" s="315" t="str">
        <f t="shared" ca="1" si="168"/>
        <v/>
      </c>
      <c r="AA360" s="316" t="str">
        <f t="shared" ca="1" si="169"/>
        <v/>
      </c>
      <c r="AC360" s="310" t="e">
        <f t="shared" ca="1" si="170"/>
        <v>#N/A</v>
      </c>
      <c r="AD360" s="323" t="e">
        <f t="shared" ca="1" si="171"/>
        <v>#N/A</v>
      </c>
      <c r="AE360" s="324">
        <f t="shared" ca="1" si="150"/>
        <v>1671.5024936577988</v>
      </c>
      <c r="AG360" s="306">
        <f t="shared" ca="1" si="172"/>
        <v>7.2175864612280298</v>
      </c>
      <c r="AH360" s="304">
        <f t="shared" ca="1" si="173"/>
        <v>-0.7812675232455506</v>
      </c>
    </row>
    <row r="361" spans="1:34" x14ac:dyDescent="0.2">
      <c r="A361" s="347">
        <f t="shared" ca="1" si="151"/>
        <v>0.1</v>
      </c>
      <c r="B361" s="304">
        <f t="shared" ca="1" si="152"/>
        <v>17.699999999999985</v>
      </c>
      <c r="D361" s="306">
        <f t="shared" ca="1" si="153"/>
        <v>-0.46219676993934861</v>
      </c>
      <c r="E361" s="307">
        <f t="shared" ca="1" si="154"/>
        <v>-9.1327822195495028</v>
      </c>
      <c r="F361" s="304">
        <f t="shared" ca="1" si="155"/>
        <v>9.1444702921416887</v>
      </c>
      <c r="G361" s="306">
        <f t="shared" ca="1" si="156"/>
        <v>17.227189962758562</v>
      </c>
      <c r="H361" s="307">
        <f t="shared" ca="1" si="157"/>
        <v>-26.222542366272585</v>
      </c>
      <c r="I361" s="304">
        <f t="shared" ca="1" si="158"/>
        <v>31.375114376905945</v>
      </c>
      <c r="J361" s="306">
        <f t="shared" ca="1" si="159"/>
        <v>492.18667182809082</v>
      </c>
      <c r="K361" s="307">
        <f t="shared" ca="1" si="160"/>
        <v>1668.9259033322694</v>
      </c>
      <c r="L361" s="304">
        <f t="shared" ca="1" si="145"/>
        <v>1739.9889053492968</v>
      </c>
      <c r="M361" s="306">
        <f t="shared" ca="1" si="161"/>
        <v>-0.98954310182159133</v>
      </c>
      <c r="N361" s="304">
        <f t="shared" ca="1" si="162"/>
        <v>-56.69664338066147</v>
      </c>
      <c r="P361" s="310">
        <f t="shared" ca="1" si="163"/>
        <v>23</v>
      </c>
      <c r="Q361" s="304">
        <f t="shared" ca="1" si="164"/>
        <v>0</v>
      </c>
      <c r="R361" s="306">
        <f t="shared" ca="1" si="165"/>
        <v>0</v>
      </c>
      <c r="S361" s="307">
        <f t="shared" ca="1" si="166"/>
        <v>3.650000000000003</v>
      </c>
      <c r="T361" s="304">
        <f t="shared" ca="1" si="146"/>
        <v>35.806500000000028</v>
      </c>
      <c r="U361" s="311">
        <f t="shared" ca="1" si="147"/>
        <v>0</v>
      </c>
      <c r="V361" s="306">
        <f t="shared" ca="1" si="148"/>
        <v>1.0363026699428941</v>
      </c>
      <c r="W361" s="304">
        <f t="shared" ca="1" si="149"/>
        <v>3.1384016228470957</v>
      </c>
      <c r="Y361" s="314" t="str">
        <f t="shared" ca="1" si="167"/>
        <v/>
      </c>
      <c r="Z361" s="315" t="str">
        <f t="shared" ca="1" si="168"/>
        <v/>
      </c>
      <c r="AA361" s="316" t="str">
        <f t="shared" ca="1" si="169"/>
        <v/>
      </c>
      <c r="AC361" s="310" t="e">
        <f t="shared" ca="1" si="170"/>
        <v>#N/A</v>
      </c>
      <c r="AD361" s="323" t="e">
        <f t="shared" ca="1" si="171"/>
        <v>#N/A</v>
      </c>
      <c r="AE361" s="324">
        <f t="shared" ca="1" si="150"/>
        <v>1668.9259033322694</v>
      </c>
      <c r="AG361" s="306">
        <f t="shared" ca="1" si="172"/>
        <v>7.2828338944300883</v>
      </c>
      <c r="AH361" s="304">
        <f t="shared" ca="1" si="173"/>
        <v>-0.81990839506658486</v>
      </c>
    </row>
    <row r="362" spans="1:34" x14ac:dyDescent="0.2">
      <c r="A362" s="347">
        <f t="shared" ca="1" si="151"/>
        <v>0.1</v>
      </c>
      <c r="B362" s="304">
        <f t="shared" ca="1" si="152"/>
        <v>17.799999999999986</v>
      </c>
      <c r="D362" s="306">
        <f t="shared" ca="1" si="153"/>
        <v>-0.47211171830851612</v>
      </c>
      <c r="E362" s="307">
        <f t="shared" ca="1" si="154"/>
        <v>-9.0913703475888035</v>
      </c>
      <c r="F362" s="304">
        <f t="shared" ca="1" si="155"/>
        <v>9.1036203936445634</v>
      </c>
      <c r="G362" s="306">
        <f t="shared" ca="1" si="156"/>
        <v>17.179978790927709</v>
      </c>
      <c r="H362" s="307">
        <f t="shared" ca="1" si="157"/>
        <v>-27.131679401031466</v>
      </c>
      <c r="I362" s="304">
        <f t="shared" ca="1" si="158"/>
        <v>32.113543846437771</v>
      </c>
      <c r="J362" s="306">
        <f t="shared" ca="1" si="159"/>
        <v>493.90703026577512</v>
      </c>
      <c r="K362" s="307">
        <f t="shared" ca="1" si="160"/>
        <v>1666.2581922439042</v>
      </c>
      <c r="L362" s="304">
        <f t="shared" ca="1" si="145"/>
        <v>1737.9184439339726</v>
      </c>
      <c r="M362" s="306">
        <f t="shared" ca="1" si="161"/>
        <v>-1.0063168556022857</v>
      </c>
      <c r="N362" s="304">
        <f t="shared" ca="1" si="162"/>
        <v>-57.657708678886863</v>
      </c>
      <c r="P362" s="310">
        <f t="shared" ca="1" si="163"/>
        <v>23</v>
      </c>
      <c r="Q362" s="304">
        <f t="shared" ca="1" si="164"/>
        <v>0</v>
      </c>
      <c r="R362" s="306">
        <f t="shared" ca="1" si="165"/>
        <v>0</v>
      </c>
      <c r="S362" s="307">
        <f t="shared" ca="1" si="166"/>
        <v>3.650000000000003</v>
      </c>
      <c r="T362" s="304">
        <f t="shared" ca="1" si="146"/>
        <v>35.806500000000028</v>
      </c>
      <c r="U362" s="311">
        <f t="shared" ca="1" si="147"/>
        <v>0</v>
      </c>
      <c r="V362" s="306">
        <f t="shared" ca="1" si="148"/>
        <v>1.0365810983707855</v>
      </c>
      <c r="W362" s="304">
        <f t="shared" ca="1" si="149"/>
        <v>3.2887512108336625</v>
      </c>
      <c r="Y362" s="314" t="str">
        <f t="shared" ca="1" si="167"/>
        <v/>
      </c>
      <c r="Z362" s="315" t="str">
        <f t="shared" ca="1" si="168"/>
        <v/>
      </c>
      <c r="AA362" s="316" t="str">
        <f t="shared" ca="1" si="169"/>
        <v/>
      </c>
      <c r="AC362" s="310" t="e">
        <f t="shared" ca="1" si="170"/>
        <v>#N/A</v>
      </c>
      <c r="AD362" s="323" t="e">
        <f t="shared" ca="1" si="171"/>
        <v>#N/A</v>
      </c>
      <c r="AE362" s="324">
        <f t="shared" ca="1" si="150"/>
        <v>1666.2581922439042</v>
      </c>
      <c r="AG362" s="306">
        <f t="shared" ca="1" si="172"/>
        <v>7.3391186112031077</v>
      </c>
      <c r="AH362" s="304">
        <f t="shared" ca="1" si="173"/>
        <v>-0.85983606105399812</v>
      </c>
    </row>
    <row r="363" spans="1:34" x14ac:dyDescent="0.2">
      <c r="A363" s="347">
        <f t="shared" ca="1" si="151"/>
        <v>0.1</v>
      </c>
      <c r="B363" s="304">
        <f t="shared" ca="1" si="152"/>
        <v>17.899999999999988</v>
      </c>
      <c r="D363" s="306">
        <f t="shared" ca="1" si="153"/>
        <v>-0.4820283101797232</v>
      </c>
      <c r="E363" s="307">
        <f t="shared" ca="1" si="154"/>
        <v>-9.0487512386846785</v>
      </c>
      <c r="F363" s="304">
        <f t="shared" ca="1" si="155"/>
        <v>9.0615810028610468</v>
      </c>
      <c r="G363" s="306">
        <f t="shared" ca="1" si="156"/>
        <v>17.131775959909739</v>
      </c>
      <c r="H363" s="307">
        <f t="shared" ca="1" si="157"/>
        <v>-28.036554524899934</v>
      </c>
      <c r="I363" s="304">
        <f t="shared" ca="1" si="158"/>
        <v>32.856447421597913</v>
      </c>
      <c r="J363" s="306">
        <f t="shared" ca="1" si="159"/>
        <v>495.62261800331697</v>
      </c>
      <c r="K363" s="307">
        <f t="shared" ca="1" si="160"/>
        <v>1663.4997805476075</v>
      </c>
      <c r="L363" s="304">
        <f t="shared" ca="1" si="145"/>
        <v>1735.7630308767382</v>
      </c>
      <c r="M363" s="306">
        <f t="shared" ca="1" si="161"/>
        <v>-1.0222903988339183</v>
      </c>
      <c r="N363" s="304">
        <f t="shared" ca="1" si="162"/>
        <v>-58.572925289929174</v>
      </c>
      <c r="P363" s="310">
        <f t="shared" ca="1" si="163"/>
        <v>23</v>
      </c>
      <c r="Q363" s="304">
        <f t="shared" ca="1" si="164"/>
        <v>0</v>
      </c>
      <c r="R363" s="306">
        <f t="shared" ca="1" si="165"/>
        <v>0</v>
      </c>
      <c r="S363" s="307">
        <f t="shared" ca="1" si="166"/>
        <v>3.650000000000003</v>
      </c>
      <c r="T363" s="304">
        <f t="shared" ca="1" si="146"/>
        <v>35.806500000000028</v>
      </c>
      <c r="U363" s="311">
        <f t="shared" ca="1" si="147"/>
        <v>0</v>
      </c>
      <c r="V363" s="306">
        <f t="shared" ca="1" si="148"/>
        <v>1.0368690653113568</v>
      </c>
      <c r="W363" s="304">
        <f t="shared" ca="1" si="149"/>
        <v>3.4436292861440974</v>
      </c>
      <c r="Y363" s="314" t="str">
        <f t="shared" ca="1" si="167"/>
        <v/>
      </c>
      <c r="Z363" s="315" t="str">
        <f t="shared" ca="1" si="168"/>
        <v>Para</v>
      </c>
      <c r="AA363" s="316" t="str">
        <f t="shared" ca="1" si="169"/>
        <v/>
      </c>
      <c r="AC363" s="310" t="e">
        <f t="shared" ca="1" si="170"/>
        <v>#N/A</v>
      </c>
      <c r="AD363" s="323" t="e">
        <f t="shared" ca="1" si="171"/>
        <v>#N/A</v>
      </c>
      <c r="AE363" s="324" t="e">
        <f t="shared" ca="1" si="150"/>
        <v>#N/A</v>
      </c>
      <c r="AG363" s="306">
        <f t="shared" ca="1" si="172"/>
        <v>7.387119359250641</v>
      </c>
      <c r="AH363" s="304">
        <f t="shared" ca="1" si="173"/>
        <v>-0.90102772899552319</v>
      </c>
    </row>
    <row r="364" spans="1:34" x14ac:dyDescent="0.2">
      <c r="A364" s="347">
        <f t="shared" ca="1" si="151"/>
        <v>0.1</v>
      </c>
      <c r="B364" s="304">
        <f t="shared" ca="1" si="152"/>
        <v>17.999999999999989</v>
      </c>
      <c r="D364" s="306">
        <f t="shared" ca="1" si="153"/>
        <v>-0.49193226774627835</v>
      </c>
      <c r="E364" s="307">
        <f t="shared" ca="1" si="154"/>
        <v>-9.0049412670641242</v>
      </c>
      <c r="F364" s="304">
        <f t="shared" ca="1" si="155"/>
        <v>9.0183681771883997</v>
      </c>
      <c r="G364" s="306">
        <f t="shared" ca="1" si="156"/>
        <v>17.082582733135112</v>
      </c>
      <c r="H364" s="307">
        <f t="shared" ca="1" si="157"/>
        <v>-28.937048651606347</v>
      </c>
      <c r="I364" s="304">
        <f t="shared" ca="1" si="158"/>
        <v>33.603086428181541</v>
      </c>
      <c r="J364" s="306">
        <f t="shared" ca="1" si="159"/>
        <v>497.3333359379692</v>
      </c>
      <c r="K364" s="307">
        <f t="shared" ca="1" si="160"/>
        <v>1660.6511003887822</v>
      </c>
      <c r="L364" s="304">
        <f t="shared" ca="1" si="145"/>
        <v>1733.5231536549093</v>
      </c>
      <c r="M364" s="306">
        <f t="shared" ca="1" si="161"/>
        <v>-1.0375129833491186</v>
      </c>
      <c r="N364" s="304">
        <f t="shared" ca="1" si="162"/>
        <v>-59.445115135931346</v>
      </c>
      <c r="P364" s="310">
        <f t="shared" ca="1" si="163"/>
        <v>23</v>
      </c>
      <c r="Q364" s="304">
        <f t="shared" ca="1" si="164"/>
        <v>0</v>
      </c>
      <c r="R364" s="306">
        <f t="shared" ca="1" si="165"/>
        <v>0</v>
      </c>
      <c r="S364" s="307">
        <f t="shared" ca="1" si="166"/>
        <v>3.650000000000003</v>
      </c>
      <c r="T364" s="304">
        <f t="shared" ca="1" si="146"/>
        <v>35.806500000000028</v>
      </c>
      <c r="U364" s="311">
        <f t="shared" ca="1" si="147"/>
        <v>0</v>
      </c>
      <c r="V364" s="306">
        <f t="shared" ca="1" si="148"/>
        <v>1.0371665328943187</v>
      </c>
      <c r="W364" s="304">
        <f t="shared" ca="1" si="149"/>
        <v>3.6029488760014843</v>
      </c>
      <c r="Y364" s="314" t="str">
        <f t="shared" ca="1" si="167"/>
        <v/>
      </c>
      <c r="Z364" s="315" t="str">
        <f t="shared" ca="1" si="168"/>
        <v/>
      </c>
      <c r="AA364" s="316" t="str">
        <f t="shared" ca="1" si="169"/>
        <v/>
      </c>
      <c r="AC364" s="310">
        <f t="shared" ca="1" si="170"/>
        <v>17.999999999999989</v>
      </c>
      <c r="AD364" s="323">
        <f t="shared" ca="1" si="171"/>
        <v>497.3333359379692</v>
      </c>
      <c r="AE364" s="324" t="e">
        <f t="shared" ca="1" si="150"/>
        <v>#N/A</v>
      </c>
      <c r="AG364" s="306">
        <f t="shared" ca="1" si="172"/>
        <v>7.4274570922925669</v>
      </c>
      <c r="AH364" s="304">
        <f t="shared" ca="1" si="173"/>
        <v>-0.94346007839564228</v>
      </c>
    </row>
    <row r="365" spans="1:34" x14ac:dyDescent="0.2">
      <c r="A365" s="347">
        <f t="shared" ca="1" si="151"/>
        <v>0.1</v>
      </c>
      <c r="B365" s="304">
        <f t="shared" ca="1" si="152"/>
        <v>18.099999999999991</v>
      </c>
      <c r="D365" s="306">
        <f t="shared" ca="1" si="153"/>
        <v>-0.50181033212565895</v>
      </c>
      <c r="E365" s="307">
        <f t="shared" ca="1" si="154"/>
        <v>-8.9599581637364043</v>
      </c>
      <c r="F365" s="304">
        <f t="shared" ca="1" si="155"/>
        <v>8.973999326127382</v>
      </c>
      <c r="G365" s="306">
        <f t="shared" ca="1" si="156"/>
        <v>17.032401699922545</v>
      </c>
      <c r="H365" s="307">
        <f t="shared" ca="1" si="157"/>
        <v>-29.833044467979988</v>
      </c>
      <c r="I365" s="304">
        <f t="shared" ca="1" si="158"/>
        <v>34.352776451052627</v>
      </c>
      <c r="J365" s="306">
        <f t="shared" ca="1" si="159"/>
        <v>499.03908515962206</v>
      </c>
      <c r="K365" s="307">
        <f t="shared" ca="1" si="160"/>
        <v>1657.7125957328028</v>
      </c>
      <c r="L365" s="304">
        <f t="shared" ca="1" si="145"/>
        <v>1731.1993122018444</v>
      </c>
      <c r="M365" s="306">
        <f t="shared" ca="1" si="161"/>
        <v>-1.0520306487778279</v>
      </c>
      <c r="N365" s="304">
        <f t="shared" ca="1" si="162"/>
        <v>-60.276916093379377</v>
      </c>
      <c r="P365" s="310">
        <f t="shared" ca="1" si="163"/>
        <v>23</v>
      </c>
      <c r="Q365" s="304">
        <f t="shared" ca="1" si="164"/>
        <v>0</v>
      </c>
      <c r="R365" s="306">
        <f t="shared" ca="1" si="165"/>
        <v>0</v>
      </c>
      <c r="S365" s="307">
        <f t="shared" ca="1" si="166"/>
        <v>3.650000000000003</v>
      </c>
      <c r="T365" s="304">
        <f t="shared" ca="1" si="146"/>
        <v>35.806500000000028</v>
      </c>
      <c r="U365" s="311">
        <f t="shared" ca="1" si="147"/>
        <v>0</v>
      </c>
      <c r="V365" s="306">
        <f t="shared" ca="1" si="148"/>
        <v>1.0374734622092281</v>
      </c>
      <c r="W365" s="304">
        <f t="shared" ca="1" si="149"/>
        <v>3.7666212335163873</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7.4606994604895949</v>
      </c>
      <c r="AH365" s="304">
        <f t="shared" ca="1" si="173"/>
        <v>-0.98710928109629625</v>
      </c>
    </row>
    <row r="366" spans="1:34" x14ac:dyDescent="0.2">
      <c r="A366" s="347">
        <f t="shared" ca="1" si="151"/>
        <v>0.1</v>
      </c>
      <c r="B366" s="304">
        <f t="shared" ca="1" si="152"/>
        <v>18.199999999999992</v>
      </c>
      <c r="D366" s="306">
        <f t="shared" ca="1" si="153"/>
        <v>-0.51165018295981157</v>
      </c>
      <c r="E366" s="307">
        <f t="shared" ca="1" si="154"/>
        <v>-8.9138208862605914</v>
      </c>
      <c r="F366" s="304">
        <f t="shared" ca="1" si="155"/>
        <v>8.928493081257237</v>
      </c>
      <c r="G366" s="306">
        <f t="shared" ca="1" si="156"/>
        <v>16.981236681626562</v>
      </c>
      <c r="H366" s="307">
        <f t="shared" ca="1" si="157"/>
        <v>-30.724426556606048</v>
      </c>
      <c r="I366" s="304">
        <f t="shared" ca="1" si="158"/>
        <v>35.104882658537662</v>
      </c>
      <c r="J366" s="306">
        <f t="shared" ca="1" si="159"/>
        <v>500.73976707869951</v>
      </c>
      <c r="K366" s="307">
        <f t="shared" ca="1" si="160"/>
        <v>1654.6847221815735</v>
      </c>
      <c r="L366" s="304">
        <f t="shared" ca="1" si="145"/>
        <v>1728.7920187677701</v>
      </c>
      <c r="M366" s="306">
        <f t="shared" ca="1" si="161"/>
        <v>-1.0658863792203281</v>
      </c>
      <c r="N366" s="304">
        <f t="shared" ca="1" si="162"/>
        <v>-61.070790969805572</v>
      </c>
      <c r="P366" s="310">
        <f t="shared" ca="1" si="163"/>
        <v>23</v>
      </c>
      <c r="Q366" s="304">
        <f t="shared" ca="1" si="164"/>
        <v>0</v>
      </c>
      <c r="R366" s="306">
        <f t="shared" ca="1" si="165"/>
        <v>0</v>
      </c>
      <c r="S366" s="307">
        <f t="shared" ca="1" si="166"/>
        <v>3.650000000000003</v>
      </c>
      <c r="T366" s="304">
        <f t="shared" ca="1" si="146"/>
        <v>35.806500000000028</v>
      </c>
      <c r="U366" s="311">
        <f t="shared" ca="1" si="147"/>
        <v>0</v>
      </c>
      <c r="V366" s="306">
        <f t="shared" ca="1" si="148"/>
        <v>1.0377898133195984</v>
      </c>
      <c r="W366" s="304">
        <f t="shared" ca="1" si="149"/>
        <v>3.9345559196847355</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7.4873652148581806</v>
      </c>
      <c r="AH366" s="304">
        <f t="shared" ca="1" si="173"/>
        <v>-1.0319510228812012</v>
      </c>
    </row>
    <row r="367" spans="1:34" x14ac:dyDescent="0.2">
      <c r="A367" s="347">
        <f t="shared" ca="1" si="151"/>
        <v>0.1</v>
      </c>
      <c r="B367" s="304">
        <f t="shared" ca="1" si="152"/>
        <v>18.299999999999994</v>
      </c>
      <c r="D367" s="306">
        <f t="shared" ca="1" si="153"/>
        <v>-0.52144036493462742</v>
      </c>
      <c r="E367" s="307">
        <f t="shared" ca="1" si="154"/>
        <v>-8.8665495024624281</v>
      </c>
      <c r="F367" s="304">
        <f t="shared" ca="1" si="155"/>
        <v>8.8818691801782297</v>
      </c>
      <c r="G367" s="306">
        <f t="shared" ca="1" si="156"/>
        <v>16.9290926451331</v>
      </c>
      <c r="H367" s="307">
        <f t="shared" ca="1" si="157"/>
        <v>-31.61108150685229</v>
      </c>
      <c r="I367" s="304">
        <f t="shared" ca="1" si="158"/>
        <v>35.858815538446869</v>
      </c>
      <c r="J367" s="306">
        <f t="shared" ca="1" si="159"/>
        <v>502.43528354503752</v>
      </c>
      <c r="K367" s="307">
        <f t="shared" ca="1" si="160"/>
        <v>1651.5679467784007</v>
      </c>
      <c r="L367" s="304">
        <f t="shared" ca="1" si="145"/>
        <v>1726.3017977679351</v>
      </c>
      <c r="M367" s="306">
        <f t="shared" ca="1" si="161"/>
        <v>-1.0791202696167848</v>
      </c>
      <c r="N367" s="304">
        <f t="shared" ca="1" si="162"/>
        <v>-61.829037036061251</v>
      </c>
      <c r="P367" s="310">
        <f t="shared" ca="1" si="163"/>
        <v>23</v>
      </c>
      <c r="Q367" s="304">
        <f t="shared" ca="1" si="164"/>
        <v>0</v>
      </c>
      <c r="R367" s="306">
        <f t="shared" ca="1" si="165"/>
        <v>0</v>
      </c>
      <c r="S367" s="307">
        <f t="shared" ca="1" si="166"/>
        <v>3.650000000000003</v>
      </c>
      <c r="T367" s="304">
        <f t="shared" ca="1" si="146"/>
        <v>35.806500000000028</v>
      </c>
      <c r="U367" s="311">
        <f t="shared" ca="1" si="147"/>
        <v>0</v>
      </c>
      <c r="V367" s="306">
        <f t="shared" ca="1" si="148"/>
        <v>1.0381155452781357</v>
      </c>
      <c r="W367" s="304">
        <f t="shared" ca="1" si="149"/>
        <v>4.1066608881175544</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7.5079284357758693</v>
      </c>
      <c r="AH367" s="304">
        <f t="shared" ca="1" si="173"/>
        <v>-1.0779605259410225</v>
      </c>
    </row>
    <row r="368" spans="1:34" x14ac:dyDescent="0.2">
      <c r="A368" s="347">
        <f t="shared" ca="1" si="151"/>
        <v>0.1</v>
      </c>
      <c r="B368" s="304">
        <f t="shared" ca="1" si="152"/>
        <v>18.399999999999995</v>
      </c>
      <c r="D368" s="306">
        <f t="shared" ca="1" si="153"/>
        <v>-0.53117022085247045</v>
      </c>
      <c r="E368" s="307">
        <f t="shared" ca="1" si="154"/>
        <v>-8.8181650861419705</v>
      </c>
      <c r="F368" s="304">
        <f t="shared" ca="1" si="155"/>
        <v>8.8341483624610735</v>
      </c>
      <c r="G368" s="306">
        <f t="shared" ca="1" si="156"/>
        <v>16.875975623047854</v>
      </c>
      <c r="H368" s="307">
        <f t="shared" ca="1" si="157"/>
        <v>-32.492898015466487</v>
      </c>
      <c r="I368" s="304">
        <f t="shared" ca="1" si="158"/>
        <v>36.614027020709038</v>
      </c>
      <c r="J368" s="306">
        <f t="shared" ca="1" si="159"/>
        <v>504.12553695844656</v>
      </c>
      <c r="K368" s="307">
        <f t="shared" ca="1" si="160"/>
        <v>1648.3627478022847</v>
      </c>
      <c r="L368" s="304">
        <f t="shared" ca="1" si="145"/>
        <v>1723.7291856193478</v>
      </c>
      <c r="M368" s="306">
        <f t="shared" ca="1" si="161"/>
        <v>-1.0917696960326673</v>
      </c>
      <c r="N368" s="304">
        <f t="shared" ca="1" si="162"/>
        <v>-62.553795782952612</v>
      </c>
      <c r="P368" s="310">
        <f t="shared" ca="1" si="163"/>
        <v>23</v>
      </c>
      <c r="Q368" s="304">
        <f t="shared" ca="1" si="164"/>
        <v>0</v>
      </c>
      <c r="R368" s="306">
        <f t="shared" ca="1" si="165"/>
        <v>0</v>
      </c>
      <c r="S368" s="307">
        <f t="shared" ca="1" si="166"/>
        <v>3.650000000000003</v>
      </c>
      <c r="T368" s="304">
        <f t="shared" ca="1" si="146"/>
        <v>35.806500000000028</v>
      </c>
      <c r="U368" s="311">
        <f t="shared" ca="1" si="147"/>
        <v>0</v>
      </c>
      <c r="V368" s="306">
        <f t="shared" ca="1" si="148"/>
        <v>1.0384506161429883</v>
      </c>
      <c r="W368" s="304">
        <f t="shared" ca="1" si="149"/>
        <v>4.2828425721250181</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7.5228225291082671</v>
      </c>
      <c r="AH368" s="304">
        <f t="shared" ca="1" si="173"/>
        <v>-1.1251125720870003</v>
      </c>
    </row>
    <row r="369" spans="1:34" x14ac:dyDescent="0.2">
      <c r="A369" s="347">
        <f t="shared" ca="1" si="151"/>
        <v>0.1</v>
      </c>
      <c r="B369" s="304">
        <f t="shared" ca="1" si="152"/>
        <v>18.499999999999996</v>
      </c>
      <c r="D369" s="306">
        <f t="shared" ca="1" si="153"/>
        <v>-0.54082983082953717</v>
      </c>
      <c r="E369" s="307">
        <f t="shared" ca="1" si="154"/>
        <v>-8.7686896230837057</v>
      </c>
      <c r="F369" s="304">
        <f t="shared" ca="1" si="155"/>
        <v>8.7853522759130698</v>
      </c>
      <c r="G369" s="306">
        <f t="shared" ca="1" si="156"/>
        <v>16.821892639964901</v>
      </c>
      <c r="H369" s="307">
        <f t="shared" ca="1" si="157"/>
        <v>-33.369766977774859</v>
      </c>
      <c r="I369" s="304">
        <f t="shared" ca="1" si="158"/>
        <v>37.370006959345062</v>
      </c>
      <c r="J369" s="306">
        <f t="shared" ca="1" si="159"/>
        <v>505.81043037159719</v>
      </c>
      <c r="K369" s="307">
        <f t="shared" ca="1" si="160"/>
        <v>1645.0696145526226</v>
      </c>
      <c r="L369" s="304">
        <f t="shared" ca="1" si="145"/>
        <v>1721.074730567216</v>
      </c>
      <c r="M369" s="306">
        <f t="shared" ca="1" si="161"/>
        <v>-1.1038694856039259</v>
      </c>
      <c r="N369" s="304">
        <f t="shared" ca="1" si="162"/>
        <v>-63.247062658382141</v>
      </c>
      <c r="P369" s="310">
        <f t="shared" ca="1" si="163"/>
        <v>23</v>
      </c>
      <c r="Q369" s="304">
        <f t="shared" ca="1" si="164"/>
        <v>0</v>
      </c>
      <c r="R369" s="306">
        <f t="shared" ca="1" si="165"/>
        <v>0</v>
      </c>
      <c r="S369" s="307">
        <f t="shared" ca="1" si="166"/>
        <v>3.650000000000003</v>
      </c>
      <c r="T369" s="304">
        <f t="shared" ca="1" si="146"/>
        <v>35.806500000000028</v>
      </c>
      <c r="U369" s="311">
        <f t="shared" ca="1" si="147"/>
        <v>0</v>
      </c>
      <c r="V369" s="306">
        <f t="shared" ca="1" si="148"/>
        <v>1.0387949829949195</v>
      </c>
      <c r="W369" s="304">
        <f t="shared" ca="1" si="149"/>
        <v>4.4630059738061219</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7.5324439580178408</v>
      </c>
      <c r="AH369" s="304">
        <f t="shared" ca="1" si="173"/>
        <v>-1.1733815266095931</v>
      </c>
    </row>
    <row r="370" spans="1:34" x14ac:dyDescent="0.2">
      <c r="A370" s="347">
        <f t="shared" ca="1" si="151"/>
        <v>0.1</v>
      </c>
      <c r="B370" s="304">
        <f t="shared" ca="1" si="152"/>
        <v>18.599999999999998</v>
      </c>
      <c r="D370" s="306">
        <f t="shared" ca="1" si="153"/>
        <v>-0.55040995715990582</v>
      </c>
      <c r="E370" s="307">
        <f t="shared" ca="1" si="154"/>
        <v>-8.7181459259205312</v>
      </c>
      <c r="F370" s="304">
        <f t="shared" ca="1" si="155"/>
        <v>8.7355033917104929</v>
      </c>
      <c r="G370" s="306">
        <f t="shared" ca="1" si="156"/>
        <v>16.766851644248909</v>
      </c>
      <c r="H370" s="307">
        <f t="shared" ca="1" si="157"/>
        <v>-34.241581570366911</v>
      </c>
      <c r="I370" s="304">
        <f t="shared" ca="1" si="158"/>
        <v>38.126279945732222</v>
      </c>
      <c r="J370" s="306">
        <f t="shared" ca="1" si="159"/>
        <v>507.48986758580787</v>
      </c>
      <c r="K370" s="307">
        <f t="shared" ca="1" si="160"/>
        <v>1641.6890471252154</v>
      </c>
      <c r="L370" s="304">
        <f t="shared" ca="1" si="145"/>
        <v>1718.3389925021077</v>
      </c>
      <c r="M370" s="306">
        <f t="shared" ca="1" si="161"/>
        <v>-1.115452083079721</v>
      </c>
      <c r="N370" s="304">
        <f t="shared" ca="1" si="162"/>
        <v>-63.910696609544082</v>
      </c>
      <c r="P370" s="310">
        <f t="shared" ca="1" si="163"/>
        <v>23</v>
      </c>
      <c r="Q370" s="304">
        <f t="shared" ca="1" si="164"/>
        <v>0</v>
      </c>
      <c r="R370" s="306">
        <f t="shared" ca="1" si="165"/>
        <v>0</v>
      </c>
      <c r="S370" s="307">
        <f t="shared" ca="1" si="166"/>
        <v>3.650000000000003</v>
      </c>
      <c r="T370" s="304">
        <f t="shared" ca="1" si="146"/>
        <v>35.806500000000028</v>
      </c>
      <c r="U370" s="311">
        <f t="shared" ca="1" si="147"/>
        <v>0</v>
      </c>
      <c r="V370" s="306">
        <f t="shared" ca="1" si="148"/>
        <v>1.0391486019553053</v>
      </c>
      <c r="W370" s="304">
        <f t="shared" ca="1" si="149"/>
        <v>4.6470547548202878</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7.5371556961526993</v>
      </c>
      <c r="AH370" s="304">
        <f t="shared" ca="1" si="173"/>
        <v>-1.2227413626866077</v>
      </c>
    </row>
    <row r="371" spans="1:34" x14ac:dyDescent="0.2">
      <c r="A371" s="347">
        <f t="shared" ca="1" si="151"/>
        <v>0.1</v>
      </c>
      <c r="B371" s="304">
        <f t="shared" ca="1" si="152"/>
        <v>18.7</v>
      </c>
      <c r="D371" s="306">
        <f t="shared" ca="1" si="153"/>
        <v>-0.55990199438084443</v>
      </c>
      <c r="E371" s="307">
        <f t="shared" ca="1" si="154"/>
        <v>-8.6665575566132684</v>
      </c>
      <c r="F371" s="304">
        <f t="shared" ca="1" si="155"/>
        <v>8.6846249271573139</v>
      </c>
      <c r="G371" s="306">
        <f t="shared" ca="1" si="156"/>
        <v>16.710861444810824</v>
      </c>
      <c r="H371" s="307">
        <f t="shared" ca="1" si="157"/>
        <v>-35.108237326028238</v>
      </c>
      <c r="I371" s="304">
        <f t="shared" ca="1" si="158"/>
        <v>38.882402425369591</v>
      </c>
      <c r="J371" s="306">
        <f t="shared" ca="1" si="159"/>
        <v>509.16375324026086</v>
      </c>
      <c r="K371" s="307">
        <f t="shared" ca="1" si="160"/>
        <v>1638.2215561803957</v>
      </c>
      <c r="L371" s="304">
        <f t="shared" ca="1" si="145"/>
        <v>1715.5225427687701</v>
      </c>
      <c r="M371" s="306">
        <f t="shared" ca="1" si="161"/>
        <v>-1.1265477118263454</v>
      </c>
      <c r="N371" s="304">
        <f t="shared" ca="1" si="162"/>
        <v>-64.546429307769685</v>
      </c>
      <c r="P371" s="310">
        <f t="shared" ca="1" si="163"/>
        <v>23</v>
      </c>
      <c r="Q371" s="304">
        <f t="shared" ca="1" si="164"/>
        <v>0</v>
      </c>
      <c r="R371" s="306">
        <f t="shared" ca="1" si="165"/>
        <v>0</v>
      </c>
      <c r="S371" s="307">
        <f t="shared" ca="1" si="166"/>
        <v>3.650000000000003</v>
      </c>
      <c r="T371" s="304">
        <f t="shared" ca="1" si="146"/>
        <v>35.806500000000028</v>
      </c>
      <c r="U371" s="311">
        <f t="shared" ca="1" si="147"/>
        <v>0</v>
      </c>
      <c r="V371" s="306">
        <f t="shared" ca="1" si="148"/>
        <v>1.0395114282048943</v>
      </c>
      <c r="W371" s="304">
        <f t="shared" ca="1" si="149"/>
        <v>4.8348913285394444</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7.5372904002956016</v>
      </c>
      <c r="AH371" s="304">
        <f t="shared" ca="1" si="173"/>
        <v>-1.2731656862521326</v>
      </c>
    </row>
    <row r="372" spans="1:34" x14ac:dyDescent="0.2">
      <c r="A372" s="347">
        <f t="shared" ca="1" si="151"/>
        <v>0.1</v>
      </c>
      <c r="B372" s="304">
        <f t="shared" ca="1" si="152"/>
        <v>18.8</v>
      </c>
      <c r="D372" s="306">
        <f t="shared" ca="1" si="153"/>
        <v>-0.569297924082239</v>
      </c>
      <c r="E372" s="307">
        <f t="shared" ca="1" si="154"/>
        <v>-8.6139487554903411</v>
      </c>
      <c r="F372" s="304">
        <f t="shared" ca="1" si="155"/>
        <v>8.6327407750133407</v>
      </c>
      <c r="G372" s="306">
        <f t="shared" ca="1" si="156"/>
        <v>16.653931652402601</v>
      </c>
      <c r="H372" s="307">
        <f t="shared" ca="1" si="157"/>
        <v>-35.969632201577269</v>
      </c>
      <c r="I372" s="304">
        <f t="shared" ca="1" si="158"/>
        <v>39.637960091301899</v>
      </c>
      <c r="J372" s="306">
        <f t="shared" ca="1" si="159"/>
        <v>510.83199289512152</v>
      </c>
      <c r="K372" s="307">
        <f t="shared" ca="1" si="160"/>
        <v>1634.6676627040154</v>
      </c>
      <c r="L372" s="304">
        <f t="shared" ca="1" si="145"/>
        <v>1712.625963967442</v>
      </c>
      <c r="M372" s="306">
        <f t="shared" ca="1" si="161"/>
        <v>-1.1371845278667809</v>
      </c>
      <c r="N372" s="304">
        <f t="shared" ca="1" si="162"/>
        <v>-65.155873974343706</v>
      </c>
      <c r="P372" s="310">
        <f t="shared" ca="1" si="163"/>
        <v>23</v>
      </c>
      <c r="Q372" s="304">
        <f t="shared" ca="1" si="164"/>
        <v>0</v>
      </c>
      <c r="R372" s="306">
        <f t="shared" ca="1" si="165"/>
        <v>0</v>
      </c>
      <c r="S372" s="307">
        <f t="shared" ca="1" si="166"/>
        <v>3.650000000000003</v>
      </c>
      <c r="T372" s="304">
        <f t="shared" ca="1" si="146"/>
        <v>35.806500000000028</v>
      </c>
      <c r="U372" s="311">
        <f t="shared" ca="1" si="147"/>
        <v>0</v>
      </c>
      <c r="V372" s="306">
        <f t="shared" ca="1" si="148"/>
        <v>1.0398834160032446</v>
      </c>
      <c r="W372" s="304">
        <f t="shared" ca="1" si="149"/>
        <v>5.0264169532986909</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7.533153308982028</v>
      </c>
      <c r="AH372" s="304">
        <f t="shared" ca="1" si="173"/>
        <v>-1.3246277612436823</v>
      </c>
    </row>
    <row r="373" spans="1:34" x14ac:dyDescent="0.2">
      <c r="A373" s="347">
        <f t="shared" ca="1" si="151"/>
        <v>0.1</v>
      </c>
      <c r="B373" s="304">
        <f t="shared" ca="1" si="152"/>
        <v>18.900000000000002</v>
      </c>
      <c r="D373" s="306">
        <f t="shared" ca="1" si="153"/>
        <v>-0.57859027402152319</v>
      </c>
      <c r="E373" s="307">
        <f t="shared" ca="1" si="154"/>
        <v>-8.5603443759503115</v>
      </c>
      <c r="F373" s="304">
        <f t="shared" ca="1" si="155"/>
        <v>8.5798754384930564</v>
      </c>
      <c r="G373" s="306">
        <f t="shared" ca="1" si="156"/>
        <v>16.596072625000449</v>
      </c>
      <c r="H373" s="307">
        <f t="shared" ca="1" si="157"/>
        <v>-36.825666639172297</v>
      </c>
      <c r="I373" s="304">
        <f t="shared" ca="1" si="158"/>
        <v>40.392565528742253</v>
      </c>
      <c r="J373" s="306">
        <f t="shared" ca="1" si="159"/>
        <v>512.49449310899172</v>
      </c>
      <c r="K373" s="307">
        <f t="shared" ca="1" si="160"/>
        <v>1631.0278977619778</v>
      </c>
      <c r="L373" s="304">
        <f t="shared" ca="1" si="145"/>
        <v>1709.6498497484504</v>
      </c>
      <c r="M373" s="306">
        <f t="shared" ca="1" si="161"/>
        <v>-1.1473887660702025</v>
      </c>
      <c r="N373" s="304">
        <f t="shared" ca="1" si="162"/>
        <v>-65.740533756545915</v>
      </c>
      <c r="P373" s="310">
        <f t="shared" ca="1" si="163"/>
        <v>23</v>
      </c>
      <c r="Q373" s="304">
        <f t="shared" ca="1" si="164"/>
        <v>0</v>
      </c>
      <c r="R373" s="306">
        <f t="shared" ca="1" si="165"/>
        <v>0</v>
      </c>
      <c r="S373" s="307">
        <f t="shared" ca="1" si="166"/>
        <v>3.650000000000003</v>
      </c>
      <c r="T373" s="304">
        <f t="shared" ca="1" si="146"/>
        <v>35.806500000000028</v>
      </c>
      <c r="U373" s="311">
        <f t="shared" ca="1" si="147"/>
        <v>0</v>
      </c>
      <c r="V373" s="306">
        <f t="shared" ca="1" si="148"/>
        <v>1.0402645187087809</v>
      </c>
      <c r="W373" s="304">
        <f t="shared" ca="1" si="149"/>
        <v>5.2215318264811721</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7.5250248790912773</v>
      </c>
      <c r="AH373" s="304">
        <f t="shared" ca="1" si="173"/>
        <v>-1.3771005351503252</v>
      </c>
    </row>
    <row r="374" spans="1:34" x14ac:dyDescent="0.2">
      <c r="A374" s="347">
        <f t="shared" ca="1" si="151"/>
        <v>0.1</v>
      </c>
      <c r="B374" s="304">
        <f t="shared" ca="1" si="152"/>
        <v>19.000000000000004</v>
      </c>
      <c r="D374" s="306">
        <f t="shared" ca="1" si="153"/>
        <v>-0.58777208113034485</v>
      </c>
      <c r="E374" s="307">
        <f t="shared" ca="1" si="154"/>
        <v>-8.5057698240659487</v>
      </c>
      <c r="F374" s="304">
        <f t="shared" ca="1" si="155"/>
        <v>8.5260539711725478</v>
      </c>
      <c r="G374" s="306">
        <f t="shared" ca="1" si="156"/>
        <v>16.537295416887414</v>
      </c>
      <c r="H374" s="307">
        <f t="shared" ca="1" si="157"/>
        <v>-37.676243621578891</v>
      </c>
      <c r="I374" s="304">
        <f t="shared" ca="1" si="158"/>
        <v>41.145856087071145</v>
      </c>
      <c r="J374" s="306">
        <f t="shared" ca="1" si="159"/>
        <v>514.15116151108612</v>
      </c>
      <c r="K374" s="307">
        <f t="shared" ca="1" si="160"/>
        <v>1627.3028022489402</v>
      </c>
      <c r="L374" s="304">
        <f t="shared" ca="1" si="145"/>
        <v>1706.5948046008029</v>
      </c>
      <c r="M374" s="306">
        <f t="shared" ca="1" si="161"/>
        <v>-1.1571848780108474</v>
      </c>
      <c r="N374" s="304">
        <f t="shared" ca="1" si="162"/>
        <v>-66.301809626382578</v>
      </c>
      <c r="P374" s="310">
        <f t="shared" ca="1" si="163"/>
        <v>23</v>
      </c>
      <c r="Q374" s="304">
        <f t="shared" ca="1" si="164"/>
        <v>0</v>
      </c>
      <c r="R374" s="306">
        <f t="shared" ca="1" si="165"/>
        <v>0</v>
      </c>
      <c r="S374" s="307">
        <f t="shared" ca="1" si="166"/>
        <v>3.650000000000003</v>
      </c>
      <c r="T374" s="304">
        <f t="shared" ca="1" si="146"/>
        <v>35.806500000000028</v>
      </c>
      <c r="U374" s="311">
        <f t="shared" ca="1" si="147"/>
        <v>0</v>
      </c>
      <c r="V374" s="306">
        <f t="shared" ca="1" si="148"/>
        <v>1.040654688799413</v>
      </c>
      <c r="W374" s="304">
        <f t="shared" ca="1" si="149"/>
        <v>5.4201351791885468</v>
      </c>
      <c r="Y374" s="314" t="str">
        <f t="shared" ca="1" si="167"/>
        <v/>
      </c>
      <c r="Z374" s="315" t="str">
        <f t="shared" ca="1" si="168"/>
        <v/>
      </c>
      <c r="AA374" s="316" t="str">
        <f t="shared" ca="1" si="169"/>
        <v/>
      </c>
      <c r="AC374" s="310">
        <f t="shared" ca="1" si="170"/>
        <v>19.000000000000004</v>
      </c>
      <c r="AD374" s="323">
        <f t="shared" ca="1" si="171"/>
        <v>514.15116151108612</v>
      </c>
      <c r="AE374" s="324" t="e">
        <f t="shared" ca="1" si="150"/>
        <v>#N/A</v>
      </c>
      <c r="AG374" s="306">
        <f t="shared" ca="1" si="172"/>
        <v>7.5131631757644044</v>
      </c>
      <c r="AH374" s="304">
        <f t="shared" ca="1" si="173"/>
        <v>-1.4305566647893611</v>
      </c>
    </row>
    <row r="375" spans="1:34" x14ac:dyDescent="0.2">
      <c r="A375" s="347">
        <f t="shared" ca="1" si="151"/>
        <v>0.1</v>
      </c>
      <c r="B375" s="304">
        <f t="shared" ca="1" si="152"/>
        <v>19.100000000000005</v>
      </c>
      <c r="D375" s="306">
        <f t="shared" ca="1" si="153"/>
        <v>-0.59683685802762498</v>
      </c>
      <c r="E375" s="307">
        <f t="shared" ca="1" si="154"/>
        <v>-8.4502510024448227</v>
      </c>
      <c r="F375" s="304">
        <f t="shared" ca="1" si="155"/>
        <v>8.4713019211582825</v>
      </c>
      <c r="G375" s="306">
        <f t="shared" ca="1" si="156"/>
        <v>16.47761173108465</v>
      </c>
      <c r="H375" s="307">
        <f t="shared" ca="1" si="157"/>
        <v>-38.521268721823375</v>
      </c>
      <c r="I375" s="304">
        <f t="shared" ca="1" si="158"/>
        <v>41.897491957148297</v>
      </c>
      <c r="J375" s="306">
        <f t="shared" ca="1" si="159"/>
        <v>515.80190686848471</v>
      </c>
      <c r="K375" s="307">
        <f t="shared" ca="1" si="160"/>
        <v>1623.4929266317702</v>
      </c>
      <c r="L375" s="304">
        <f t="shared" ca="1" si="145"/>
        <v>1703.4614436354452</v>
      </c>
      <c r="M375" s="306">
        <f t="shared" ca="1" si="161"/>
        <v>-1.1665956613153581</v>
      </c>
      <c r="N375" s="304">
        <f t="shared" ca="1" si="162"/>
        <v>-66.841007791643221</v>
      </c>
      <c r="P375" s="310">
        <f t="shared" ca="1" si="163"/>
        <v>23</v>
      </c>
      <c r="Q375" s="304">
        <f t="shared" ca="1" si="164"/>
        <v>0</v>
      </c>
      <c r="R375" s="306">
        <f t="shared" ca="1" si="165"/>
        <v>0</v>
      </c>
      <c r="S375" s="307">
        <f t="shared" ca="1" si="166"/>
        <v>3.650000000000003</v>
      </c>
      <c r="T375" s="304">
        <f t="shared" ca="1" si="146"/>
        <v>35.806500000000028</v>
      </c>
      <c r="U375" s="311">
        <f t="shared" ca="1" si="147"/>
        <v>0</v>
      </c>
      <c r="V375" s="306">
        <f t="shared" ca="1" si="148"/>
        <v>1.0410538778936578</v>
      </c>
      <c r="W375" s="304">
        <f t="shared" ca="1" si="149"/>
        <v>5.6221253712625865</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7.497806032808505</v>
      </c>
      <c r="AH375" s="304">
        <f t="shared" ca="1" si="173"/>
        <v>-1.4849685422434362</v>
      </c>
    </row>
    <row r="376" spans="1:34" x14ac:dyDescent="0.2">
      <c r="A376" s="347">
        <f t="shared" ca="1" si="151"/>
        <v>0.1</v>
      </c>
      <c r="B376" s="304">
        <f t="shared" ca="1" si="152"/>
        <v>19.200000000000006</v>
      </c>
      <c r="D376" s="306">
        <f t="shared" ca="1" si="153"/>
        <v>-0.60577856268357499</v>
      </c>
      <c r="E376" s="307">
        <f t="shared" ca="1" si="154"/>
        <v>-8.3938142578009476</v>
      </c>
      <c r="F376" s="304">
        <f t="shared" ca="1" si="155"/>
        <v>8.4156452789711533</v>
      </c>
      <c r="G376" s="306">
        <f t="shared" ca="1" si="156"/>
        <v>16.417033874816294</v>
      </c>
      <c r="H376" s="307">
        <f t="shared" ca="1" si="157"/>
        <v>-39.360650147603472</v>
      </c>
      <c r="I376" s="304">
        <f t="shared" ca="1" si="158"/>
        <v>42.647154433665357</v>
      </c>
      <c r="J376" s="306">
        <f t="shared" ca="1" si="159"/>
        <v>517.44663914877981</v>
      </c>
      <c r="K376" s="307">
        <f t="shared" ca="1" si="160"/>
        <v>1619.5988306882989</v>
      </c>
      <c r="L376" s="304">
        <f t="shared" ca="1" si="145"/>
        <v>1700.2503923638051</v>
      </c>
      <c r="M376" s="306">
        <f t="shared" ca="1" si="161"/>
        <v>-1.1756423805354757</v>
      </c>
      <c r="N376" s="304">
        <f t="shared" ca="1" si="162"/>
        <v>-67.359346621395844</v>
      </c>
      <c r="P376" s="310">
        <f t="shared" ca="1" si="163"/>
        <v>23</v>
      </c>
      <c r="Q376" s="304">
        <f t="shared" ca="1" si="164"/>
        <v>0</v>
      </c>
      <c r="R376" s="306">
        <f t="shared" ca="1" si="165"/>
        <v>0</v>
      </c>
      <c r="S376" s="307">
        <f t="shared" ca="1" si="166"/>
        <v>3.650000000000003</v>
      </c>
      <c r="T376" s="304">
        <f t="shared" ca="1" si="146"/>
        <v>35.806500000000028</v>
      </c>
      <c r="U376" s="311">
        <f t="shared" ca="1" si="147"/>
        <v>0</v>
      </c>
      <c r="V376" s="306">
        <f t="shared" ca="1" si="148"/>
        <v>1.0414620367722152</v>
      </c>
      <c r="W376" s="304">
        <f t="shared" ca="1" si="149"/>
        <v>5.8273999864365944</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7.4791730014627982</v>
      </c>
      <c r="AH376" s="304">
        <f t="shared" ca="1" si="173"/>
        <v>-1.5403083208938579</v>
      </c>
    </row>
    <row r="377" spans="1:34" x14ac:dyDescent="0.2">
      <c r="A377" s="347">
        <f t="shared" ca="1" si="151"/>
        <v>0.1</v>
      </c>
      <c r="B377" s="304">
        <f t="shared" ca="1" si="152"/>
        <v>19.300000000000008</v>
      </c>
      <c r="D377" s="306">
        <f t="shared" ca="1" si="153"/>
        <v>-0.61459157090937144</v>
      </c>
      <c r="E377" s="307">
        <f t="shared" ca="1" si="154"/>
        <v>-8.3364863317765128</v>
      </c>
      <c r="F377" s="304">
        <f t="shared" ca="1" si="155"/>
        <v>8.3591104286837528</v>
      </c>
      <c r="G377" s="306">
        <f t="shared" ca="1" si="156"/>
        <v>16.355574717725357</v>
      </c>
      <c r="H377" s="307">
        <f t="shared" ca="1" si="157"/>
        <v>-40.194298780781125</v>
      </c>
      <c r="I377" s="304">
        <f t="shared" ca="1" si="158"/>
        <v>43.394544344027857</v>
      </c>
      <c r="J377" s="306">
        <f t="shared" ca="1" si="159"/>
        <v>519.08526957840684</v>
      </c>
      <c r="K377" s="307">
        <f t="shared" ca="1" si="160"/>
        <v>1615.6210832418797</v>
      </c>
      <c r="L377" s="304">
        <f t="shared" ca="1" si="145"/>
        <v>1696.9622864721985</v>
      </c>
      <c r="M377" s="306">
        <f t="shared" ca="1" si="161"/>
        <v>-1.1843448797376026</v>
      </c>
      <c r="N377" s="304">
        <f t="shared" ca="1" si="162"/>
        <v>-67.857963096893684</v>
      </c>
      <c r="P377" s="310">
        <f t="shared" ca="1" si="163"/>
        <v>23</v>
      </c>
      <c r="Q377" s="304">
        <f t="shared" ca="1" si="164"/>
        <v>0</v>
      </c>
      <c r="R377" s="306">
        <f t="shared" ca="1" si="165"/>
        <v>0</v>
      </c>
      <c r="S377" s="307">
        <f t="shared" ca="1" si="166"/>
        <v>3.650000000000003</v>
      </c>
      <c r="T377" s="304">
        <f t="shared" ca="1" si="146"/>
        <v>35.806500000000028</v>
      </c>
      <c r="U377" s="311">
        <f t="shared" ca="1" si="147"/>
        <v>0</v>
      </c>
      <c r="V377" s="306">
        <f t="shared" ca="1" si="148"/>
        <v>1.0418791153999565</v>
      </c>
      <c r="W377" s="304">
        <f t="shared" ca="1" si="149"/>
        <v>6.0358559274072716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7.4574671053663435</v>
      </c>
      <c r="AH377" s="304">
        <f t="shared" ca="1" si="173"/>
        <v>-1.5965479414894765</v>
      </c>
    </row>
    <row r="378" spans="1:34" x14ac:dyDescent="0.2">
      <c r="A378" s="347">
        <f t="shared" ca="1" si="151"/>
        <v>0.1</v>
      </c>
      <c r="B378" s="304">
        <f t="shared" ca="1" si="152"/>
        <v>19.400000000000009</v>
      </c>
      <c r="D378" s="306">
        <f t="shared" ca="1" si="153"/>
        <v>-0.62327065137650917</v>
      </c>
      <c r="E378" s="307">
        <f t="shared" ca="1" si="154"/>
        <v>-8.278294314624759</v>
      </c>
      <c r="F378" s="304">
        <f t="shared" ca="1" si="155"/>
        <v>8.3017241019209909</v>
      </c>
      <c r="G378" s="306">
        <f t="shared" ca="1" si="156"/>
        <v>16.293247652587706</v>
      </c>
      <c r="H378" s="307">
        <f t="shared" ca="1" si="157"/>
        <v>-41.022128212243601</v>
      </c>
      <c r="I378" s="304">
        <f t="shared" ca="1" si="158"/>
        <v>44.139380626944771</v>
      </c>
      <c r="J378" s="306">
        <f t="shared" ca="1" si="159"/>
        <v>520.7177106969225</v>
      </c>
      <c r="K378" s="307">
        <f t="shared" ca="1" si="160"/>
        <v>1611.5602618922285</v>
      </c>
      <c r="L378" s="304">
        <f t="shared" ca="1" si="145"/>
        <v>1693.5977715926506</v>
      </c>
      <c r="M378" s="306">
        <f t="shared" ca="1" si="161"/>
        <v>-1.1927216871070694</v>
      </c>
      <c r="N378" s="304">
        <f t="shared" ca="1" si="162"/>
        <v>-68.337918804958207</v>
      </c>
      <c r="P378" s="310">
        <f t="shared" ca="1" si="163"/>
        <v>23</v>
      </c>
      <c r="Q378" s="304">
        <f t="shared" ca="1" si="164"/>
        <v>0</v>
      </c>
      <c r="R378" s="306">
        <f t="shared" ca="1" si="165"/>
        <v>0</v>
      </c>
      <c r="S378" s="307">
        <f t="shared" ca="1" si="166"/>
        <v>3.650000000000003</v>
      </c>
      <c r="T378" s="304">
        <f t="shared" ca="1" si="146"/>
        <v>35.806500000000028</v>
      </c>
      <c r="U378" s="311">
        <f t="shared" ca="1" si="147"/>
        <v>0</v>
      </c>
      <c r="V378" s="306">
        <f t="shared" ca="1" si="148"/>
        <v>1.0423050629482753</v>
      </c>
      <c r="W378" s="304">
        <f t="shared" ca="1" si="149"/>
        <v>6.2473895106288202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7.4328764190309009</v>
      </c>
      <c r="AH378" s="304">
        <f t="shared" ca="1" si="173"/>
        <v>-1.6536591581937716</v>
      </c>
    </row>
    <row r="379" spans="1:34" x14ac:dyDescent="0.2">
      <c r="A379" s="347">
        <f t="shared" ca="1" si="151"/>
        <v>0.1</v>
      </c>
      <c r="B379" s="304">
        <f t="shared" ca="1" si="152"/>
        <v>19.500000000000011</v>
      </c>
      <c r="D379" s="306">
        <f t="shared" ca="1" si="153"/>
        <v>-0.6318109428978419</v>
      </c>
      <c r="E379" s="307">
        <f t="shared" ca="1" si="154"/>
        <v>-8.2192656014261551</v>
      </c>
      <c r="F379" s="304">
        <f t="shared" ca="1" si="155"/>
        <v>8.243513334395276</v>
      </c>
      <c r="G379" s="306">
        <f t="shared" ca="1" si="156"/>
        <v>16.230066558297921</v>
      </c>
      <c r="H379" s="307">
        <f t="shared" ca="1" si="157"/>
        <v>-41.844054772386215</v>
      </c>
      <c r="I379" s="304">
        <f t="shared" ca="1" si="158"/>
        <v>44.8813990454981</v>
      </c>
      <c r="J379" s="306">
        <f t="shared" ca="1" si="159"/>
        <v>522.34387640746672</v>
      </c>
      <c r="K379" s="307">
        <f t="shared" ca="1" si="160"/>
        <v>1607.416952742997</v>
      </c>
      <c r="L379" s="304">
        <f t="shared" ca="1" si="145"/>
        <v>1690.1575030706342</v>
      </c>
      <c r="M379" s="306">
        <f t="shared" ca="1" si="161"/>
        <v>-1.2007901119345952</v>
      </c>
      <c r="N379" s="304">
        <f t="shared" ca="1" si="162"/>
        <v>-68.800205494894001</v>
      </c>
      <c r="P379" s="310">
        <f t="shared" ca="1" si="163"/>
        <v>23</v>
      </c>
      <c r="Q379" s="304">
        <f t="shared" ca="1" si="164"/>
        <v>0</v>
      </c>
      <c r="R379" s="306">
        <f t="shared" ca="1" si="165"/>
        <v>0</v>
      </c>
      <c r="S379" s="307">
        <f t="shared" ca="1" si="166"/>
        <v>3.650000000000003</v>
      </c>
      <c r="T379" s="304">
        <f t="shared" ca="1" si="146"/>
        <v>35.806500000000028</v>
      </c>
      <c r="U379" s="311">
        <f t="shared" ca="1" si="147"/>
        <v>0</v>
      </c>
      <c r="V379" s="306">
        <f t="shared" ca="1" si="148"/>
        <v>1.042739827817762</v>
      </c>
      <c r="W379" s="304">
        <f t="shared" ca="1" si="149"/>
        <v>6.4618965606416214</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7.4055754862676118</v>
      </c>
      <c r="AH379" s="304">
        <f t="shared" ca="1" si="173"/>
        <v>-1.7116135645558397</v>
      </c>
    </row>
    <row r="380" spans="1:34" x14ac:dyDescent="0.2">
      <c r="A380" s="347">
        <f t="shared" ca="1" si="151"/>
        <v>0.1</v>
      </c>
      <c r="B380" s="304">
        <f t="shared" ca="1" si="152"/>
        <v>19.600000000000012</v>
      </c>
      <c r="D380" s="306">
        <f t="shared" ca="1" si="153"/>
        <v>-0.64020793372859963</v>
      </c>
      <c r="E380" s="307">
        <f t="shared" ca="1" si="154"/>
        <v>-8.1594278505617446</v>
      </c>
      <c r="F380" s="304">
        <f t="shared" ca="1" si="155"/>
        <v>8.1845054246992657</v>
      </c>
      <c r="G380" s="306">
        <f t="shared" ca="1" si="156"/>
        <v>16.166045764925062</v>
      </c>
      <c r="H380" s="307">
        <f t="shared" ca="1" si="157"/>
        <v>-42.659997557442388</v>
      </c>
      <c r="I380" s="304">
        <f t="shared" ca="1" si="158"/>
        <v>45.620351020949435</v>
      </c>
      <c r="J380" s="306">
        <f t="shared" ca="1" si="159"/>
        <v>523.96368202362783</v>
      </c>
      <c r="K380" s="307">
        <f t="shared" ca="1" si="160"/>
        <v>1603.1917501265054</v>
      </c>
      <c r="L380" s="304">
        <f t="shared" ca="1" si="145"/>
        <v>1686.6421457302213</v>
      </c>
      <c r="M380" s="306">
        <f t="shared" ca="1" si="161"/>
        <v>-1.2085663343945534</v>
      </c>
      <c r="N380" s="304">
        <f t="shared" ca="1" si="162"/>
        <v>-69.245750222404453</v>
      </c>
      <c r="P380" s="310">
        <f t="shared" ca="1" si="163"/>
        <v>23</v>
      </c>
      <c r="Q380" s="304">
        <f t="shared" ca="1" si="164"/>
        <v>0</v>
      </c>
      <c r="R380" s="306">
        <f t="shared" ca="1" si="165"/>
        <v>0</v>
      </c>
      <c r="S380" s="307">
        <f t="shared" ca="1" si="166"/>
        <v>3.650000000000003</v>
      </c>
      <c r="T380" s="304">
        <f t="shared" ca="1" si="146"/>
        <v>35.806500000000028</v>
      </c>
      <c r="U380" s="311">
        <f t="shared" ca="1" si="147"/>
        <v>0</v>
      </c>
      <c r="V380" s="306">
        <f t="shared" ca="1" si="148"/>
        <v>1.0431833576611689</v>
      </c>
      <c r="W380" s="304">
        <f t="shared" ca="1" si="149"/>
        <v>6.6792725037576952</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7.3757265939747558</v>
      </c>
      <c r="AH380" s="304">
        <f t="shared" ca="1" si="173"/>
        <v>-1.7703826193538674</v>
      </c>
    </row>
    <row r="381" spans="1:34" x14ac:dyDescent="0.2">
      <c r="A381" s="347">
        <f t="shared" ca="1" si="151"/>
        <v>0.1</v>
      </c>
      <c r="B381" s="304">
        <f t="shared" ca="1" si="152"/>
        <v>19.700000000000014</v>
      </c>
      <c r="D381" s="306">
        <f t="shared" ca="1" si="153"/>
        <v>-0.64845744267003269</v>
      </c>
      <c r="E381" s="307">
        <f t="shared" ca="1" si="154"/>
        <v>-8.0988089442113989</v>
      </c>
      <c r="F381" s="304">
        <f t="shared" ca="1" si="155"/>
        <v>8.1247278951231774</v>
      </c>
      <c r="G381" s="306">
        <f t="shared" ca="1" si="156"/>
        <v>16.101200020658059</v>
      </c>
      <c r="H381" s="307">
        <f t="shared" ca="1" si="157"/>
        <v>-43.469878451863529</v>
      </c>
      <c r="I381" s="304">
        <f t="shared" ca="1" si="158"/>
        <v>46.356002574909631</v>
      </c>
      <c r="J381" s="306">
        <f t="shared" ca="1" si="159"/>
        <v>525.57704431290699</v>
      </c>
      <c r="K381" s="307">
        <f t="shared" ca="1" si="160"/>
        <v>1598.8852563260402</v>
      </c>
      <c r="L381" s="304">
        <f t="shared" ca="1" si="145"/>
        <v>1683.0523736371006</v>
      </c>
      <c r="M381" s="306">
        <f t="shared" ca="1" si="161"/>
        <v>-1.2160654885462971</v>
      </c>
      <c r="N381" s="304">
        <f t="shared" ca="1" si="162"/>
        <v>-69.675420105217384</v>
      </c>
      <c r="P381" s="310">
        <f t="shared" ca="1" si="163"/>
        <v>23</v>
      </c>
      <c r="Q381" s="304">
        <f t="shared" ca="1" si="164"/>
        <v>0</v>
      </c>
      <c r="R381" s="306">
        <f t="shared" ca="1" si="165"/>
        <v>0</v>
      </c>
      <c r="S381" s="307">
        <f t="shared" ca="1" si="166"/>
        <v>3.650000000000003</v>
      </c>
      <c r="T381" s="304">
        <f t="shared" ca="1" si="146"/>
        <v>35.806500000000028</v>
      </c>
      <c r="U381" s="311">
        <f t="shared" ca="1" si="147"/>
        <v>0</v>
      </c>
      <c r="V381" s="306">
        <f t="shared" ca="1" si="148"/>
        <v>1.0436355994066184</v>
      </c>
      <c r="W381" s="304">
        <f t="shared" ca="1" si="149"/>
        <v>6.8994124609345198</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7.3434809155589145</v>
      </c>
      <c r="AH381" s="304">
        <f t="shared" ca="1" si="173"/>
        <v>-1.8299376722623808</v>
      </c>
    </row>
    <row r="382" spans="1:34" x14ac:dyDescent="0.2">
      <c r="A382" s="347">
        <f t="shared" ca="1" si="151"/>
        <v>0.1</v>
      </c>
      <c r="B382" s="304">
        <f t="shared" ca="1" si="152"/>
        <v>19.800000000000015</v>
      </c>
      <c r="D382" s="306">
        <f t="shared" ca="1" si="153"/>
        <v>-0.65655560178075023</v>
      </c>
      <c r="E382" s="307">
        <f t="shared" ca="1" si="154"/>
        <v>-8.0374369506818351</v>
      </c>
      <c r="F382" s="304">
        <f t="shared" ca="1" si="155"/>
        <v>8.0642084543007311</v>
      </c>
      <c r="G382" s="306">
        <f t="shared" ca="1" si="156"/>
        <v>16.035544460479983</v>
      </c>
      <c r="H382" s="307">
        <f t="shared" ca="1" si="157"/>
        <v>-44.273622146931714</v>
      </c>
      <c r="I382" s="304">
        <f t="shared" ca="1" si="158"/>
        <v>47.088133368751329</v>
      </c>
      <c r="J382" s="306">
        <f t="shared" ca="1" si="159"/>
        <v>527.1838815369639</v>
      </c>
      <c r="K382" s="307">
        <f t="shared" ca="1" si="160"/>
        <v>1594.4980812961005</v>
      </c>
      <c r="L382" s="304">
        <f t="shared" ca="1" si="145"/>
        <v>1679.3888698599039</v>
      </c>
      <c r="M382" s="306">
        <f t="shared" ca="1" si="161"/>
        <v>-1.2233017389964744</v>
      </c>
      <c r="N382" s="304">
        <f t="shared" ca="1" si="162"/>
        <v>-70.090026715512181</v>
      </c>
      <c r="P382" s="310">
        <f t="shared" ca="1" si="163"/>
        <v>23</v>
      </c>
      <c r="Q382" s="304">
        <f t="shared" ca="1" si="164"/>
        <v>0</v>
      </c>
      <c r="R382" s="306">
        <f t="shared" ca="1" si="165"/>
        <v>0</v>
      </c>
      <c r="S382" s="307">
        <f t="shared" ca="1" si="166"/>
        <v>3.650000000000003</v>
      </c>
      <c r="T382" s="304">
        <f t="shared" ca="1" si="146"/>
        <v>35.806500000000028</v>
      </c>
      <c r="U382" s="311">
        <f t="shared" ca="1" si="147"/>
        <v>0</v>
      </c>
      <c r="V382" s="306">
        <f t="shared" ca="1" si="148"/>
        <v>1.0440964992810347</v>
      </c>
      <c r="W382" s="304">
        <f t="shared" ca="1" si="149"/>
        <v>7.1222113396780466</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7.3089795370985176</v>
      </c>
      <c r="AH382" s="304">
        <f t="shared" ca="1" si="173"/>
        <v>-1.8902499892971272</v>
      </c>
    </row>
    <row r="383" spans="1:34" x14ac:dyDescent="0.2">
      <c r="A383" s="347">
        <f t="shared" ca="1" si="151"/>
        <v>0.1</v>
      </c>
      <c r="B383" s="304">
        <f t="shared" ca="1" si="152"/>
        <v>19.900000000000016</v>
      </c>
      <c r="D383" s="306">
        <f t="shared" ca="1" si="153"/>
        <v>-0.66449884052128971</v>
      </c>
      <c r="E383" s="307">
        <f t="shared" ca="1" si="154"/>
        <v>-7.9753400884005146</v>
      </c>
      <c r="F383" s="304">
        <f t="shared" ca="1" si="155"/>
        <v>8.0029749615191523</v>
      </c>
      <c r="G383" s="306">
        <f t="shared" ca="1" si="156"/>
        <v>15.969094576427853</v>
      </c>
      <c r="H383" s="307">
        <f t="shared" ca="1" si="157"/>
        <v>-45.071156155771767</v>
      </c>
      <c r="I383" s="304">
        <f t="shared" ca="1" si="158"/>
        <v>47.81653583028428</v>
      </c>
      <c r="J383" s="306">
        <f t="shared" ca="1" si="159"/>
        <v>528.78411348880934</v>
      </c>
      <c r="K383" s="307">
        <f t="shared" ca="1" si="160"/>
        <v>1590.0308423809654</v>
      </c>
      <c r="L383" s="304">
        <f t="shared" ca="1" si="145"/>
        <v>1675.652326230256</v>
      </c>
      <c r="M383" s="306">
        <f t="shared" ca="1" si="161"/>
        <v>-1.230288351656156</v>
      </c>
      <c r="N383" s="304">
        <f t="shared" ca="1" si="162"/>
        <v>-70.490330134004608</v>
      </c>
      <c r="P383" s="310">
        <f t="shared" ca="1" si="163"/>
        <v>23</v>
      </c>
      <c r="Q383" s="304">
        <f t="shared" ca="1" si="164"/>
        <v>0</v>
      </c>
      <c r="R383" s="306">
        <f t="shared" ca="1" si="165"/>
        <v>0</v>
      </c>
      <c r="S383" s="307">
        <f t="shared" ca="1" si="166"/>
        <v>3.650000000000003</v>
      </c>
      <c r="T383" s="304">
        <f t="shared" ca="1" si="146"/>
        <v>35.806500000000028</v>
      </c>
      <c r="U383" s="311">
        <f t="shared" ca="1" si="147"/>
        <v>0</v>
      </c>
      <c r="V383" s="306">
        <f t="shared" ca="1" si="148"/>
        <v>1.0445660028337524</v>
      </c>
      <c r="W383" s="304">
        <f t="shared" ca="1" si="149"/>
        <v>7.3475639248242128</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7.2723543782106308</v>
      </c>
      <c r="AH383" s="304">
        <f t="shared" ca="1" si="173"/>
        <v>-1.9512907779939839</v>
      </c>
    </row>
    <row r="384" spans="1:34" x14ac:dyDescent="0.2">
      <c r="A384" s="347">
        <f t="shared" ca="1" si="151"/>
        <v>0.1</v>
      </c>
      <c r="B384" s="304">
        <f t="shared" ca="1" si="152"/>
        <v>20.000000000000018</v>
      </c>
      <c r="D384" s="306">
        <f t="shared" ca="1" si="153"/>
        <v>-0.67228387117601573</v>
      </c>
      <c r="E384" s="307">
        <f t="shared" ca="1" si="154"/>
        <v>-7.912546691438096</v>
      </c>
      <c r="F384" s="304">
        <f t="shared" ca="1" si="155"/>
        <v>7.9410553925552847</v>
      </c>
      <c r="G384" s="306">
        <f t="shared" ca="1" si="156"/>
        <v>15.901866189310251</v>
      </c>
      <c r="H384" s="307">
        <f t="shared" ca="1" si="157"/>
        <v>-45.862410824915578</v>
      </c>
      <c r="I384" s="304">
        <f t="shared" ca="1" si="158"/>
        <v>48.541014358746793</v>
      </c>
      <c r="J384" s="306">
        <f t="shared" ca="1" si="159"/>
        <v>530.37766152709628</v>
      </c>
      <c r="K384" s="307">
        <f t="shared" ca="1" si="160"/>
        <v>1585.484164031931</v>
      </c>
      <c r="L384" s="304">
        <f t="shared" ca="1" si="145"/>
        <v>1671.8434431019498</v>
      </c>
      <c r="M384" s="306">
        <f t="shared" ca="1" si="161"/>
        <v>-1.2370377590149386</v>
      </c>
      <c r="N384" s="304">
        <f t="shared" ca="1" si="162"/>
        <v>-70.877042689877385</v>
      </c>
      <c r="P384" s="310">
        <f t="shared" ca="1" si="163"/>
        <v>23</v>
      </c>
      <c r="Q384" s="304">
        <f t="shared" ca="1" si="164"/>
        <v>0</v>
      </c>
      <c r="R384" s="306">
        <f t="shared" ca="1" si="165"/>
        <v>0</v>
      </c>
      <c r="S384" s="307">
        <f t="shared" ca="1" si="166"/>
        <v>3.650000000000003</v>
      </c>
      <c r="T384" s="304">
        <f t="shared" ca="1" si="146"/>
        <v>35.806500000000028</v>
      </c>
      <c r="U384" s="311">
        <f t="shared" ca="1" si="147"/>
        <v>0</v>
      </c>
      <c r="V384" s="306">
        <f t="shared" ca="1" si="148"/>
        <v>1.0450440549602822</v>
      </c>
      <c r="W384" s="304">
        <f t="shared" ca="1" si="149"/>
        <v>7.5753649680569168</v>
      </c>
      <c r="Y384" s="314" t="str">
        <f t="shared" ca="1" si="167"/>
        <v/>
      </c>
      <c r="Z384" s="315" t="str">
        <f t="shared" ca="1" si="168"/>
        <v/>
      </c>
      <c r="AA384" s="316" t="str">
        <f t="shared" ca="1" si="169"/>
        <v/>
      </c>
      <c r="AC384" s="310">
        <f t="shared" ca="1" si="170"/>
        <v>20.000000000000018</v>
      </c>
      <c r="AD384" s="323">
        <f t="shared" ca="1" si="171"/>
        <v>530.37766152709628</v>
      </c>
      <c r="AE384" s="324" t="e">
        <f t="shared" ca="1" si="150"/>
        <v>#N/A</v>
      </c>
      <c r="AG384" s="306">
        <f t="shared" ca="1" si="172"/>
        <v>7.2337290184780931</v>
      </c>
      <c r="AH384" s="304">
        <f t="shared" ca="1" si="173"/>
        <v>-2.0130312122806044</v>
      </c>
    </row>
    <row r="385" spans="1:34" x14ac:dyDescent="0.2">
      <c r="A385" s="347">
        <f t="shared" ca="1" si="151"/>
        <v>0.1</v>
      </c>
      <c r="B385" s="304">
        <f t="shared" ca="1" si="152"/>
        <v>20.100000000000019</v>
      </c>
      <c r="D385" s="306">
        <f t="shared" ca="1" si="153"/>
        <v>-0.67990767541326413</v>
      </c>
      <c r="E385" s="307">
        <f t="shared" ca="1" si="154"/>
        <v>-7.8490851764443734</v>
      </c>
      <c r="F385" s="304">
        <f t="shared" ca="1" si="155"/>
        <v>7.8784778069221382</v>
      </c>
      <c r="G385" s="306">
        <f t="shared" ca="1" si="156"/>
        <v>15.833875421768925</v>
      </c>
      <c r="H385" s="307">
        <f t="shared" ca="1" si="157"/>
        <v>-46.647319342560017</v>
      </c>
      <c r="I385" s="304">
        <f t="shared" ca="1" si="158"/>
        <v>49.261384600099014</v>
      </c>
      <c r="J385" s="306">
        <f t="shared" ca="1" si="159"/>
        <v>531.96444860765018</v>
      </c>
      <c r="K385" s="307">
        <f t="shared" ca="1" si="160"/>
        <v>1580.8586775235572</v>
      </c>
      <c r="L385" s="304">
        <f t="shared" ca="1" si="145"/>
        <v>1667.9629291096285</v>
      </c>
      <c r="M385" s="306">
        <f t="shared" ca="1" si="161"/>
        <v>-1.2435616203374225</v>
      </c>
      <c r="N385" s="304">
        <f t="shared" ca="1" si="162"/>
        <v>-71.250832409784351</v>
      </c>
      <c r="P385" s="310">
        <f t="shared" ca="1" si="163"/>
        <v>23</v>
      </c>
      <c r="Q385" s="304">
        <f t="shared" ca="1" si="164"/>
        <v>0</v>
      </c>
      <c r="R385" s="306">
        <f t="shared" ca="1" si="165"/>
        <v>0</v>
      </c>
      <c r="S385" s="307">
        <f t="shared" ca="1" si="166"/>
        <v>3.650000000000003</v>
      </c>
      <c r="T385" s="304">
        <f t="shared" ca="1" si="146"/>
        <v>35.806500000000028</v>
      </c>
      <c r="U385" s="311">
        <f t="shared" ca="1" si="147"/>
        <v>0</v>
      </c>
      <c r="V385" s="306">
        <f t="shared" ca="1" si="148"/>
        <v>1.0455305999261955</v>
      </c>
      <c r="W385" s="304">
        <f t="shared" ca="1" si="149"/>
        <v>7.8055092760285243</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7.1932194392518429</v>
      </c>
      <c r="AH385" s="304">
        <f t="shared" ca="1" si="173"/>
        <v>-2.0754424570018934</v>
      </c>
    </row>
    <row r="386" spans="1:34" x14ac:dyDescent="0.2">
      <c r="A386" s="347">
        <f t="shared" ca="1" si="151"/>
        <v>0.1</v>
      </c>
      <c r="B386" s="304">
        <f t="shared" ca="1" si="152"/>
        <v>20.200000000000021</v>
      </c>
      <c r="D386" s="306">
        <f t="shared" ca="1" si="153"/>
        <v>-0.68736749185975565</v>
      </c>
      <c r="E386" s="307">
        <f t="shared" ca="1" si="154"/>
        <v>-7.7849840109014536</v>
      </c>
      <c r="F386" s="304">
        <f t="shared" ca="1" si="155"/>
        <v>7.8152703164290394</v>
      </c>
      <c r="G386" s="306">
        <f t="shared" ca="1" si="156"/>
        <v>15.76513867258295</v>
      </c>
      <c r="H386" s="307">
        <f t="shared" ca="1" si="157"/>
        <v>-47.425817743650164</v>
      </c>
      <c r="I386" s="304">
        <f t="shared" ca="1" si="158"/>
        <v>49.977472785442977</v>
      </c>
      <c r="J386" s="306">
        <f t="shared" ca="1" si="159"/>
        <v>533.54439931236777</v>
      </c>
      <c r="K386" s="307">
        <f t="shared" ca="1" si="160"/>
        <v>1576.1550206692466</v>
      </c>
      <c r="L386" s="304">
        <f t="shared" ca="1" si="145"/>
        <v>1664.0115009273429</v>
      </c>
      <c r="M386" s="306">
        <f t="shared" ca="1" si="161"/>
        <v>-1.2498708771674074</v>
      </c>
      <c r="N386" s="304">
        <f t="shared" ca="1" si="162"/>
        <v>-71.612326198006571</v>
      </c>
      <c r="P386" s="310">
        <f t="shared" ca="1" si="163"/>
        <v>23</v>
      </c>
      <c r="Q386" s="304">
        <f t="shared" ca="1" si="164"/>
        <v>0</v>
      </c>
      <c r="R386" s="306">
        <f t="shared" ca="1" si="165"/>
        <v>0</v>
      </c>
      <c r="S386" s="307">
        <f t="shared" ca="1" si="166"/>
        <v>3.650000000000003</v>
      </c>
      <c r="T386" s="304">
        <f t="shared" ca="1" si="146"/>
        <v>35.806500000000028</v>
      </c>
      <c r="U386" s="311">
        <f t="shared" ca="1" si="147"/>
        <v>0</v>
      </c>
      <c r="V386" s="306">
        <f t="shared" ca="1" si="148"/>
        <v>1.0460255813911055</v>
      </c>
      <c r="W386" s="304">
        <f t="shared" ca="1" si="149"/>
        <v>8.0378917969571191</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7.150934689672825</v>
      </c>
      <c r="AH386" s="304">
        <f t="shared" ca="1" si="173"/>
        <v>-2.1384956920626075</v>
      </c>
    </row>
    <row r="387" spans="1:34" x14ac:dyDescent="0.2">
      <c r="A387" s="347">
        <f t="shared" ca="1" si="151"/>
        <v>0.1</v>
      </c>
      <c r="B387" s="304">
        <f t="shared" ca="1" si="152"/>
        <v>20.300000000000022</v>
      </c>
      <c r="D387" s="306">
        <f t="shared" ca="1" si="153"/>
        <v>-0.69466080457893742</v>
      </c>
      <c r="E387" s="307">
        <f t="shared" ca="1" si="154"/>
        <v>-7.7202716826137241</v>
      </c>
      <c r="F387" s="304">
        <f t="shared" ca="1" si="155"/>
        <v>7.7514610549744489</v>
      </c>
      <c r="G387" s="306">
        <f t="shared" ca="1" si="156"/>
        <v>15.695672592125057</v>
      </c>
      <c r="H387" s="307">
        <f t="shared" ca="1" si="157"/>
        <v>-48.197844911911538</v>
      </c>
      <c r="I387" s="304">
        <f t="shared" ca="1" si="158"/>
        <v>50.689115126147769</v>
      </c>
      <c r="J387" s="306">
        <f t="shared" ca="1" si="159"/>
        <v>535.11743987560317</v>
      </c>
      <c r="K387" s="307">
        <f t="shared" ca="1" si="160"/>
        <v>1571.3738375364685</v>
      </c>
      <c r="L387" s="304">
        <f t="shared" ca="1" si="145"/>
        <v>1659.9898830273355</v>
      </c>
      <c r="M387" s="306">
        <f t="shared" ca="1" si="161"/>
        <v>-1.2559758045032143</v>
      </c>
      <c r="N387" s="304">
        <f t="shared" ca="1" si="162"/>
        <v>-71.962112768582358</v>
      </c>
      <c r="P387" s="310">
        <f t="shared" ca="1" si="163"/>
        <v>23</v>
      </c>
      <c r="Q387" s="304">
        <f t="shared" ca="1" si="164"/>
        <v>0</v>
      </c>
      <c r="R387" s="306">
        <f t="shared" ca="1" si="165"/>
        <v>0</v>
      </c>
      <c r="S387" s="307">
        <f t="shared" ca="1" si="166"/>
        <v>3.650000000000003</v>
      </c>
      <c r="T387" s="304">
        <f t="shared" ca="1" si="146"/>
        <v>35.806500000000028</v>
      </c>
      <c r="U387" s="311">
        <f t="shared" ca="1" si="147"/>
        <v>0</v>
      </c>
      <c r="V387" s="306">
        <f t="shared" ca="1" si="148"/>
        <v>1.0465289424327173</v>
      </c>
      <c r="W387" s="304">
        <f t="shared" ca="1" si="149"/>
        <v>8.2724077055824825</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7.1069774848632061</v>
      </c>
      <c r="AH387" s="304">
        <f t="shared" ca="1" si="173"/>
        <v>-2.2021621361526336</v>
      </c>
    </row>
    <row r="388" spans="1:34" x14ac:dyDescent="0.2">
      <c r="A388" s="347">
        <f t="shared" ca="1" si="151"/>
        <v>0.1</v>
      </c>
      <c r="B388" s="304">
        <f t="shared" ca="1" si="152"/>
        <v>20.400000000000023</v>
      </c>
      <c r="D388" s="306">
        <f t="shared" ca="1" si="153"/>
        <v>-0.70178533235506302</v>
      </c>
      <c r="E388" s="307">
        <f t="shared" ca="1" si="154"/>
        <v>-7.6549766703674536</v>
      </c>
      <c r="F388" s="304">
        <f t="shared" ca="1" si="155"/>
        <v>7.6870781495037956</v>
      </c>
      <c r="G388" s="306">
        <f t="shared" ca="1" si="156"/>
        <v>15.625494058889551</v>
      </c>
      <c r="H388" s="307">
        <f t="shared" ca="1" si="157"/>
        <v>-48.963342578948286</v>
      </c>
      <c r="I388" s="304">
        <f t="shared" ca="1" si="158"/>
        <v>51.396157259933773</v>
      </c>
      <c r="J388" s="306">
        <f t="shared" ca="1" si="159"/>
        <v>536.68349820815388</v>
      </c>
      <c r="K388" s="307">
        <f t="shared" ca="1" si="160"/>
        <v>1566.5157781619255</v>
      </c>
      <c r="L388" s="304">
        <f t="shared" ref="L388:L451" ca="1" si="174">SQRT(pos_x^2+pos_z^2)</f>
        <v>1655.8988074393931</v>
      </c>
      <c r="M388" s="306">
        <f t="shared" ca="1" si="161"/>
        <v>-1.2618860579846947</v>
      </c>
      <c r="N388" s="304">
        <f t="shared" ca="1" si="162"/>
        <v>-72.300745348923684</v>
      </c>
      <c r="P388" s="310">
        <f t="shared" ca="1" si="163"/>
        <v>23</v>
      </c>
      <c r="Q388" s="304">
        <f t="shared" ca="1" si="164"/>
        <v>0</v>
      </c>
      <c r="R388" s="306">
        <f t="shared" ca="1" si="165"/>
        <v>0</v>
      </c>
      <c r="S388" s="307">
        <f t="shared" ca="1" si="166"/>
        <v>3.650000000000003</v>
      </c>
      <c r="T388" s="304">
        <f t="shared" ref="T388:T451" ca="1" si="175">m*g</f>
        <v>35.806500000000028</v>
      </c>
      <c r="U388" s="311">
        <f t="shared" ref="U388:U451" ca="1" si="176">IF(pos_xz&lt;L_rampe,Poids*COS(Beta),0)</f>
        <v>0</v>
      </c>
      <c r="V388" s="306">
        <f t="shared" ref="V388:V451" ca="1" si="177">Rho_moyen*(20000-Alt_rampe-pos_z)/(20000+Alt_rampe+pos_z)</f>
        <v>1.0470406255709135</v>
      </c>
      <c r="W388" s="304">
        <f t="shared" ref="W388:W451" ca="1" si="178">1/2*Rho*Sref*Cx*vit_xz^2</f>
        <v>8.5089524863704948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7.0614447434184893</v>
      </c>
      <c r="AH388" s="304">
        <f t="shared" ca="1" si="173"/>
        <v>-2.2664130700225962</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-0.70873901869576161</v>
      </c>
      <c r="E389" s="307">
        <f t="shared" ref="E389:E452" ca="1" si="183">IF(AND(L388&lt;L_rampe,Poussee&lt;Poids*SIN(M388)),0,(-W388+Poussee)/m*SIN(M388)+U388/m*COS(M388)-Poids/m)</f>
        <v>-7.5891274157039748</v>
      </c>
      <c r="F389" s="304">
        <f t="shared" ref="F389:F452" ca="1" si="184">SQRT(acc_x^2+acc_z^2)</f>
        <v>7.62214969207582</v>
      </c>
      <c r="G389" s="306">
        <f t="shared" ref="G389:G452" ca="1" si="185">G388+acc_x*pas</f>
        <v>15.554620157019974</v>
      </c>
      <c r="H389" s="307">
        <f t="shared" ref="H389:H452" ca="1" si="186">H388+acc_z*pas</f>
        <v>-49.722255320518684</v>
      </c>
      <c r="I389" s="304">
        <f t="shared" ref="I389:I452" ca="1" si="187">SQRT(vit_x^2+vit_z^2)</f>
        <v>52.098453742774559</v>
      </c>
      <c r="J389" s="306">
        <f t="shared" ref="J389:J452" ca="1" si="188">J388+0.5*(vit_x+G388)*pas*(K388&gt;=0)</f>
        <v>538.24250391894941</v>
      </c>
      <c r="K389" s="307">
        <f t="shared" ref="K389:K452" ca="1" si="189">K388+0.5*(vit_z+H388)*pas</f>
        <v>1561.5814982669522</v>
      </c>
      <c r="L389" s="304">
        <f t="shared" ca="1" si="174"/>
        <v>1651.7390135110932</v>
      </c>
      <c r="M389" s="306">
        <f t="shared" ref="M389:M452" ca="1" si="190">IF(AND(L388&gt;L_rampe,G389&gt;0),ATAN2(G389,H389),$M$4)</f>
        <v>-1.2676107174094973</v>
      </c>
      <c r="N389" s="304">
        <f t="shared" ref="N389:N452" ca="1" si="191">DEGREES(Beta)</f>
        <v>-72.628744173114654</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3.650000000000003</v>
      </c>
      <c r="T389" s="304">
        <f t="shared" ca="1" si="175"/>
        <v>35.806500000000028</v>
      </c>
      <c r="U389" s="311">
        <f t="shared" ca="1" si="176"/>
        <v>0</v>
      </c>
      <c r="V389" s="306">
        <f t="shared" ca="1" si="177"/>
        <v>1.0475605727918642</v>
      </c>
      <c r="W389" s="304">
        <f t="shared" ca="1" si="178"/>
        <v>8.7474220148633801</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7.0144280705886555</v>
      </c>
      <c r="AH389" s="304">
        <f t="shared" ref="AH389:AH452" ca="1" si="202">IF(AND(L388&lt;L_rampe,Poussee&lt;Poids*SIN(M388)), g*SIN(M388), (-W388+Poussee)/m)</f>
        <v>-2.3312198592795856</v>
      </c>
    </row>
    <row r="390" spans="1:34" x14ac:dyDescent="0.2">
      <c r="A390" s="347">
        <f t="shared" ca="1" si="180"/>
        <v>0.1</v>
      </c>
      <c r="B390" s="304">
        <f t="shared" ca="1" si="181"/>
        <v>20.600000000000026</v>
      </c>
      <c r="D390" s="306">
        <f t="shared" ca="1" si="182"/>
        <v>-0.71552002247559365</v>
      </c>
      <c r="E390" s="307">
        <f t="shared" ca="1" si="183"/>
        <v>-7.5227522957596404</v>
      </c>
      <c r="F390" s="304">
        <f t="shared" ca="1" si="184"/>
        <v>7.5567037129902355</v>
      </c>
      <c r="G390" s="306">
        <f t="shared" ca="1" si="185"/>
        <v>15.483068154772415</v>
      </c>
      <c r="H390" s="307">
        <f t="shared" ca="1" si="186"/>
        <v>-50.474530550094649</v>
      </c>
      <c r="I390" s="304">
        <f t="shared" ca="1" si="187"/>
        <v>52.79586758201598</v>
      </c>
      <c r="J390" s="306">
        <f t="shared" ca="1" si="188"/>
        <v>539.79438833453901</v>
      </c>
      <c r="K390" s="307">
        <f t="shared" ca="1" si="189"/>
        <v>1556.5716589734216</v>
      </c>
      <c r="L390" s="304">
        <f t="shared" ca="1" si="174"/>
        <v>1647.5112476692623</v>
      </c>
      <c r="M390" s="306">
        <f t="shared" ca="1" si="190"/>
        <v>-1.2731583268735254</v>
      </c>
      <c r="N390" s="304">
        <f t="shared" ca="1" si="191"/>
        <v>-72.9465987817903</v>
      </c>
      <c r="P390" s="310">
        <f t="shared" ca="1" si="192"/>
        <v>23</v>
      </c>
      <c r="Q390" s="304">
        <f t="shared" ca="1" si="193"/>
        <v>0</v>
      </c>
      <c r="R390" s="306">
        <f t="shared" ca="1" si="194"/>
        <v>0</v>
      </c>
      <c r="S390" s="307">
        <f t="shared" ca="1" si="195"/>
        <v>3.650000000000003</v>
      </c>
      <c r="T390" s="304">
        <f t="shared" ca="1" si="175"/>
        <v>35.806500000000028</v>
      </c>
      <c r="U390" s="311">
        <f t="shared" ca="1" si="176"/>
        <v>0</v>
      </c>
      <c r="V390" s="306">
        <f t="shared" ca="1" si="177"/>
        <v>1.0480887255721212</v>
      </c>
      <c r="W390" s="304">
        <f t="shared" ca="1" si="178"/>
        <v>8.9877126370804756</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6.9660141928638577</v>
      </c>
      <c r="AH390" s="304">
        <f t="shared" ca="1" si="202"/>
        <v>-2.3965539766748969</v>
      </c>
    </row>
    <row r="391" spans="1:34" x14ac:dyDescent="0.2">
      <c r="A391" s="347">
        <f t="shared" ca="1" si="180"/>
        <v>0.1</v>
      </c>
      <c r="B391" s="304">
        <f t="shared" ca="1" si="181"/>
        <v>20.700000000000028</v>
      </c>
      <c r="D391" s="306">
        <f t="shared" ca="1" si="182"/>
        <v>-0.72212670915179999</v>
      </c>
      <c r="E391" s="307">
        <f t="shared" ca="1" si="183"/>
        <v>-7.4558795971335297</v>
      </c>
      <c r="F391" s="304">
        <f t="shared" ca="1" si="184"/>
        <v>7.4907681549372791</v>
      </c>
      <c r="G391" s="306">
        <f t="shared" ca="1" si="185"/>
        <v>15.410855483857235</v>
      </c>
      <c r="H391" s="307">
        <f t="shared" ca="1" si="186"/>
        <v>-51.220118509808003</v>
      </c>
      <c r="I391" s="304">
        <f t="shared" ca="1" si="187"/>
        <v>53.488269806595063</v>
      </c>
      <c r="J391" s="306">
        <f t="shared" ca="1" si="188"/>
        <v>541.33908451647051</v>
      </c>
      <c r="K391" s="307">
        <f t="shared" ca="1" si="189"/>
        <v>1551.4869265204263</v>
      </c>
      <c r="L391" s="304">
        <f t="shared" ca="1" si="174"/>
        <v>1643.2162631829474</v>
      </c>
      <c r="M391" s="306">
        <f t="shared" ca="1" si="190"/>
        <v>-1.2785369318086146</v>
      </c>
      <c r="N391" s="304">
        <f t="shared" ca="1" si="191"/>
        <v>-73.254770144239146</v>
      </c>
      <c r="P391" s="310">
        <f t="shared" ca="1" si="192"/>
        <v>23</v>
      </c>
      <c r="Q391" s="304">
        <f t="shared" ca="1" si="193"/>
        <v>0</v>
      </c>
      <c r="R391" s="306">
        <f t="shared" ca="1" si="194"/>
        <v>0</v>
      </c>
      <c r="S391" s="307">
        <f t="shared" ca="1" si="195"/>
        <v>3.650000000000003</v>
      </c>
      <c r="T391" s="304">
        <f t="shared" ca="1" si="175"/>
        <v>35.806500000000028</v>
      </c>
      <c r="U391" s="311">
        <f t="shared" ca="1" si="176"/>
        <v>0</v>
      </c>
      <c r="V391" s="306">
        <f t="shared" ca="1" si="177"/>
        <v>1.0486250249026901</v>
      </c>
      <c r="W391" s="304">
        <f t="shared" ca="1" si="178"/>
        <v>9.2297212468816259</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6.9162853490743199</v>
      </c>
      <c r="AH391" s="304">
        <f t="shared" ca="1" si="202"/>
        <v>-2.4623870238576626</v>
      </c>
    </row>
    <row r="392" spans="1:34" x14ac:dyDescent="0.2">
      <c r="A392" s="347">
        <f t="shared" ca="1" si="180"/>
        <v>0.1</v>
      </c>
      <c r="B392" s="304">
        <f t="shared" ca="1" si="181"/>
        <v>20.800000000000029</v>
      </c>
      <c r="D392" s="306">
        <f t="shared" ca="1" si="182"/>
        <v>-0.72855764249121946</v>
      </c>
      <c r="E392" s="307">
        <f t="shared" ca="1" si="183"/>
        <v>-7.3885374907502239</v>
      </c>
      <c r="F392" s="304">
        <f t="shared" ca="1" si="184"/>
        <v>7.4243708481361557</v>
      </c>
      <c r="G392" s="306">
        <f t="shared" ca="1" si="185"/>
        <v>15.337999719608113</v>
      </c>
      <c r="H392" s="307">
        <f t="shared" ca="1" si="186"/>
        <v>-51.958972258883023</v>
      </c>
      <c r="I392" s="304">
        <f t="shared" ca="1" si="187"/>
        <v>54.17553907067353</v>
      </c>
      <c r="J392" s="306">
        <f t="shared" ca="1" si="188"/>
        <v>542.87652727664374</v>
      </c>
      <c r="K392" s="307">
        <f t="shared" ca="1" si="189"/>
        <v>1546.3279719819918</v>
      </c>
      <c r="L392" s="304">
        <f t="shared" ca="1" si="174"/>
        <v>1638.8548199281986</v>
      </c>
      <c r="M392" s="306">
        <f t="shared" ca="1" si="190"/>
        <v>-1.2837541131695138</v>
      </c>
      <c r="N392" s="304">
        <f t="shared" ca="1" si="191"/>
        <v>-73.553692617172999</v>
      </c>
      <c r="P392" s="310">
        <f t="shared" ca="1" si="192"/>
        <v>23</v>
      </c>
      <c r="Q392" s="304">
        <f t="shared" ca="1" si="193"/>
        <v>0</v>
      </c>
      <c r="R392" s="306">
        <f t="shared" ca="1" si="194"/>
        <v>0</v>
      </c>
      <c r="S392" s="307">
        <f t="shared" ca="1" si="195"/>
        <v>3.650000000000003</v>
      </c>
      <c r="T392" s="304">
        <f t="shared" ca="1" si="175"/>
        <v>35.806500000000028</v>
      </c>
      <c r="U392" s="311">
        <f t="shared" ca="1" si="176"/>
        <v>0</v>
      </c>
      <c r="V392" s="306">
        <f t="shared" ca="1" si="177"/>
        <v>1.0491694113130414</v>
      </c>
      <c r="W392" s="304">
        <f t="shared" ca="1" si="178"/>
        <v>9.4733453612125089</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6.8653196425698724</v>
      </c>
      <c r="AH392" s="304">
        <f t="shared" ca="1" si="202"/>
        <v>-2.5286907525703062</v>
      </c>
    </row>
    <row r="393" spans="1:34" x14ac:dyDescent="0.2">
      <c r="A393" s="347">
        <f t="shared" ca="1" si="180"/>
        <v>0.1</v>
      </c>
      <c r="B393" s="304">
        <f t="shared" ca="1" si="181"/>
        <v>20.900000000000031</v>
      </c>
      <c r="D393" s="306">
        <f t="shared" ca="1" si="182"/>
        <v>-0.73481157675428732</v>
      </c>
      <c r="E393" s="307">
        <f t="shared" ca="1" si="183"/>
        <v>-7.3207540076902786</v>
      </c>
      <c r="F393" s="304">
        <f t="shared" ca="1" si="184"/>
        <v>7.357539486434673</v>
      </c>
      <c r="G393" s="306">
        <f t="shared" ca="1" si="185"/>
        <v>15.264518561932684</v>
      </c>
      <c r="H393" s="307">
        <f t="shared" ca="1" si="186"/>
        <v>-52.69104765965205</v>
      </c>
      <c r="I393" s="304">
        <f t="shared" ca="1" si="187"/>
        <v>54.857561287386005</v>
      </c>
      <c r="J393" s="306">
        <f t="shared" ca="1" si="188"/>
        <v>544.40665319072082</v>
      </c>
      <c r="K393" s="307">
        <f t="shared" ca="1" si="189"/>
        <v>1541.095470986065</v>
      </c>
      <c r="L393" s="304">
        <f t="shared" ca="1" si="174"/>
        <v>1634.4276841549411</v>
      </c>
      <c r="M393" s="306">
        <f t="shared" ca="1" si="190"/>
        <v>-1.2888170190024288</v>
      </c>
      <c r="N393" s="304">
        <f t="shared" ca="1" si="191"/>
        <v>-73.843775753471192</v>
      </c>
      <c r="P393" s="310">
        <f t="shared" ca="1" si="192"/>
        <v>23</v>
      </c>
      <c r="Q393" s="304">
        <f t="shared" ca="1" si="193"/>
        <v>0</v>
      </c>
      <c r="R393" s="306">
        <f t="shared" ca="1" si="194"/>
        <v>0</v>
      </c>
      <c r="S393" s="307">
        <f t="shared" ca="1" si="195"/>
        <v>3.650000000000003</v>
      </c>
      <c r="T393" s="304">
        <f t="shared" ca="1" si="175"/>
        <v>35.806500000000028</v>
      </c>
      <c r="U393" s="311">
        <f t="shared" ca="1" si="176"/>
        <v>0</v>
      </c>
      <c r="V393" s="306">
        <f t="shared" ca="1" si="177"/>
        <v>1.0497218248950539</v>
      </c>
      <c r="W393" s="304">
        <f t="shared" ca="1" si="178"/>
        <v>9.718483193158276</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6.8131913585567041</v>
      </c>
      <c r="AH393" s="304">
        <f t="shared" ca="1" si="202"/>
        <v>-2.5954370852636988</v>
      </c>
    </row>
    <row r="394" spans="1:34" x14ac:dyDescent="0.2">
      <c r="A394" s="347">
        <f t="shared" ca="1" si="180"/>
        <v>0.1</v>
      </c>
      <c r="B394" s="304">
        <f t="shared" ca="1" si="181"/>
        <v>21.000000000000032</v>
      </c>
      <c r="D394" s="306">
        <f t="shared" ca="1" si="182"/>
        <v>-0.74088744928819483</v>
      </c>
      <c r="E394" s="307">
        <f t="shared" ca="1" si="183"/>
        <v>-7.2525570159652899</v>
      </c>
      <c r="F394" s="304">
        <f t="shared" ca="1" si="184"/>
        <v>7.2903016043467037</v>
      </c>
      <c r="G394" s="306">
        <f t="shared" ca="1" si="185"/>
        <v>15.190429817003865</v>
      </c>
      <c r="H394" s="307">
        <f t="shared" ca="1" si="186"/>
        <v>-53.41630336124858</v>
      </c>
      <c r="I394" s="304">
        <f t="shared" ca="1" si="187"/>
        <v>55.534229289747564</v>
      </c>
      <c r="J394" s="306">
        <f t="shared" ca="1" si="188"/>
        <v>545.9294006096676</v>
      </c>
      <c r="K394" s="307">
        <f t="shared" ca="1" si="189"/>
        <v>1535.79010343502</v>
      </c>
      <c r="L394" s="304">
        <f t="shared" ca="1" si="174"/>
        <v>1629.9356282562144</v>
      </c>
      <c r="M394" s="306">
        <f t="shared" ca="1" si="190"/>
        <v>-1.2937323936087488</v>
      </c>
      <c r="N394" s="304">
        <f t="shared" ca="1" si="191"/>
        <v>-74.12540597313911</v>
      </c>
      <c r="P394" s="310">
        <f t="shared" ca="1" si="192"/>
        <v>23</v>
      </c>
      <c r="Q394" s="304">
        <f t="shared" ca="1" si="193"/>
        <v>0</v>
      </c>
      <c r="R394" s="306">
        <f t="shared" ca="1" si="194"/>
        <v>0</v>
      </c>
      <c r="S394" s="307">
        <f t="shared" ca="1" si="195"/>
        <v>3.650000000000003</v>
      </c>
      <c r="T394" s="304">
        <f t="shared" ca="1" si="175"/>
        <v>35.806500000000028</v>
      </c>
      <c r="U394" s="311">
        <f t="shared" ca="1" si="176"/>
        <v>0</v>
      </c>
      <c r="V394" s="306">
        <f t="shared" ca="1" si="177"/>
        <v>1.0502822053268601</v>
      </c>
      <c r="W394" s="304">
        <f t="shared" ca="1" si="178"/>
        <v>9.9650337227388039</v>
      </c>
      <c r="Y394" s="314" t="str">
        <f t="shared" ca="1" si="196"/>
        <v/>
      </c>
      <c r="Z394" s="315" t="str">
        <f t="shared" ca="1" si="197"/>
        <v/>
      </c>
      <c r="AA394" s="316" t="str">
        <f t="shared" ca="1" si="198"/>
        <v/>
      </c>
      <c r="AC394" s="310">
        <f t="shared" ca="1" si="199"/>
        <v>21.000000000000032</v>
      </c>
      <c r="AD394" s="323">
        <f t="shared" ca="1" si="200"/>
        <v>545.9294006096676</v>
      </c>
      <c r="AE394" s="324" t="e">
        <f t="shared" ca="1" si="179"/>
        <v>#N/A</v>
      </c>
      <c r="AG394" s="306">
        <f t="shared" ca="1" si="201"/>
        <v>6.7599712502327121</v>
      </c>
      <c r="AH394" s="304">
        <f t="shared" ca="1" si="202"/>
        <v>-2.6625981351118542</v>
      </c>
    </row>
    <row r="395" spans="1:34" x14ac:dyDescent="0.2">
      <c r="A395" s="347">
        <f t="shared" ca="1" si="180"/>
        <v>0.1</v>
      </c>
      <c r="B395" s="304">
        <f t="shared" ca="1" si="181"/>
        <v>21.100000000000033</v>
      </c>
      <c r="D395" s="306">
        <f t="shared" ca="1" si="182"/>
        <v>-0.74678437348680227</v>
      </c>
      <c r="E395" s="307">
        <f t="shared" ca="1" si="183"/>
        <v>-7.1839741982179852</v>
      </c>
      <c r="F395" s="304">
        <f t="shared" ca="1" si="184"/>
        <v>7.2226845550076337</v>
      </c>
      <c r="G395" s="306">
        <f t="shared" ca="1" si="185"/>
        <v>15.115751379655185</v>
      </c>
      <c r="H395" s="307">
        <f t="shared" ca="1" si="186"/>
        <v>-54.134700781070379</v>
      </c>
      <c r="I395" s="304">
        <f t="shared" ca="1" si="187"/>
        <v>56.20544251607285</v>
      </c>
      <c r="J395" s="306">
        <f t="shared" ca="1" si="188"/>
        <v>547.44470966950053</v>
      </c>
      <c r="K395" s="307">
        <f t="shared" ca="1" si="189"/>
        <v>1530.412553227904</v>
      </c>
      <c r="L395" s="304">
        <f t="shared" ca="1" si="174"/>
        <v>1625.3794305400436</v>
      </c>
      <c r="M395" s="306">
        <f t="shared" ca="1" si="190"/>
        <v>-1.2985066045001799</v>
      </c>
      <c r="N395" s="304">
        <f t="shared" ca="1" si="191"/>
        <v>-74.398948107723498</v>
      </c>
      <c r="P395" s="310">
        <f t="shared" ca="1" si="192"/>
        <v>23</v>
      </c>
      <c r="Q395" s="304">
        <f t="shared" ca="1" si="193"/>
        <v>0</v>
      </c>
      <c r="R395" s="306">
        <f t="shared" ca="1" si="194"/>
        <v>0</v>
      </c>
      <c r="S395" s="307">
        <f t="shared" ca="1" si="195"/>
        <v>3.650000000000003</v>
      </c>
      <c r="T395" s="304">
        <f t="shared" ca="1" si="175"/>
        <v>35.806500000000028</v>
      </c>
      <c r="U395" s="311">
        <f t="shared" ca="1" si="176"/>
        <v>0</v>
      </c>
      <c r="V395" s="306">
        <f t="shared" ca="1" si="177"/>
        <v>1.0508504918965789</v>
      </c>
      <c r="W395" s="304">
        <f t="shared" ca="1" si="178"/>
        <v>10.212896765385745</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6.7057267969730887</v>
      </c>
      <c r="AH395" s="304">
        <f t="shared" ca="1" si="202"/>
        <v>-2.7301462254078892</v>
      </c>
    </row>
    <row r="396" spans="1:34" x14ac:dyDescent="0.2">
      <c r="A396" s="347">
        <f t="shared" ca="1" si="180"/>
        <v>0.1</v>
      </c>
      <c r="B396" s="304">
        <f t="shared" ca="1" si="181"/>
        <v>21.200000000000035</v>
      </c>
      <c r="D396" s="306">
        <f t="shared" ca="1" si="182"/>
        <v>-0.75250163207978005</v>
      </c>
      <c r="E396" s="307">
        <f t="shared" ca="1" si="183"/>
        <v>-7.115033030330558</v>
      </c>
      <c r="F396" s="304">
        <f t="shared" ca="1" si="184"/>
        <v>7.1547154890308233</v>
      </c>
      <c r="G396" s="306">
        <f t="shared" ca="1" si="185"/>
        <v>15.040501216447208</v>
      </c>
      <c r="H396" s="307">
        <f t="shared" ca="1" si="186"/>
        <v>-54.846204084103434</v>
      </c>
      <c r="I396" s="304">
        <f t="shared" ca="1" si="187"/>
        <v>56.871106717533415</v>
      </c>
      <c r="J396" s="306">
        <f t="shared" ca="1" si="188"/>
        <v>548.95252229930566</v>
      </c>
      <c r="K396" s="307">
        <f t="shared" ca="1" si="189"/>
        <v>1524.9635079846453</v>
      </c>
      <c r="L396" s="304">
        <f t="shared" ca="1" si="174"/>
        <v>1620.7598750041923</v>
      </c>
      <c r="M396" s="306">
        <f t="shared" ca="1" si="190"/>
        <v>-1.3031456673253212</v>
      </c>
      <c r="N396" s="304">
        <f t="shared" ca="1" si="191"/>
        <v>-74.664746828500128</v>
      </c>
      <c r="P396" s="310">
        <f t="shared" ca="1" si="192"/>
        <v>23</v>
      </c>
      <c r="Q396" s="304">
        <f t="shared" ca="1" si="193"/>
        <v>0</v>
      </c>
      <c r="R396" s="306">
        <f t="shared" ca="1" si="194"/>
        <v>0</v>
      </c>
      <c r="S396" s="307">
        <f t="shared" ca="1" si="195"/>
        <v>3.650000000000003</v>
      </c>
      <c r="T396" s="304">
        <f t="shared" ca="1" si="175"/>
        <v>35.806500000000028</v>
      </c>
      <c r="U396" s="311">
        <f t="shared" ca="1" si="176"/>
        <v>0</v>
      </c>
      <c r="V396" s="306">
        <f t="shared" ca="1" si="177"/>
        <v>1.0514266235259142</v>
      </c>
      <c r="W396" s="304">
        <f t="shared" ca="1" si="178"/>
        <v>10.461973038048196</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6.6505224374700314</v>
      </c>
      <c r="AH396" s="304">
        <f t="shared" ca="1" si="202"/>
        <v>-2.7980539083248592</v>
      </c>
    </row>
    <row r="397" spans="1:34" x14ac:dyDescent="0.2">
      <c r="A397" s="347">
        <f t="shared" ca="1" si="180"/>
        <v>0.1</v>
      </c>
      <c r="B397" s="304">
        <f t="shared" ca="1" si="181"/>
        <v>21.300000000000036</v>
      </c>
      <c r="D397" s="306">
        <f t="shared" ca="1" si="182"/>
        <v>-0.75803867071783959</v>
      </c>
      <c r="E397" s="307">
        <f t="shared" ca="1" si="183"/>
        <v>-7.0457607609266972</v>
      </c>
      <c r="F397" s="304">
        <f t="shared" ca="1" si="184"/>
        <v>7.086421334250316</v>
      </c>
      <c r="G397" s="306">
        <f t="shared" ca="1" si="185"/>
        <v>14.964697349375424</v>
      </c>
      <c r="H397" s="307">
        <f t="shared" ca="1" si="186"/>
        <v>-55.550780160196105</v>
      </c>
      <c r="I397" s="304">
        <f t="shared" ca="1" si="187"/>
        <v>57.531133685725692</v>
      </c>
      <c r="J397" s="306">
        <f t="shared" ca="1" si="188"/>
        <v>550.4527822275968</v>
      </c>
      <c r="K397" s="307">
        <f t="shared" ca="1" si="189"/>
        <v>1519.4436587724304</v>
      </c>
      <c r="L397" s="304">
        <f t="shared" ca="1" si="174"/>
        <v>1616.077751114052</v>
      </c>
      <c r="M397" s="306">
        <f t="shared" ca="1" si="190"/>
        <v>-1.3076552689327465</v>
      </c>
      <c r="N397" s="304">
        <f t="shared" ca="1" si="191"/>
        <v>-74.92312796789102</v>
      </c>
      <c r="P397" s="310">
        <f t="shared" ca="1" si="192"/>
        <v>23</v>
      </c>
      <c r="Q397" s="304">
        <f t="shared" ca="1" si="193"/>
        <v>0</v>
      </c>
      <c r="R397" s="306">
        <f t="shared" ca="1" si="194"/>
        <v>0</v>
      </c>
      <c r="S397" s="307">
        <f t="shared" ca="1" si="195"/>
        <v>3.650000000000003</v>
      </c>
      <c r="T397" s="304">
        <f t="shared" ca="1" si="175"/>
        <v>35.806500000000028</v>
      </c>
      <c r="U397" s="311">
        <f t="shared" ca="1" si="176"/>
        <v>0</v>
      </c>
      <c r="V397" s="306">
        <f t="shared" ca="1" si="177"/>
        <v>1.0520105387936032</v>
      </c>
      <c r="W397" s="304">
        <f t="shared" ca="1" si="178"/>
        <v>10.712164222880455</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6.594419780420508</v>
      </c>
      <c r="AH397" s="304">
        <f t="shared" ca="1" si="202"/>
        <v>-2.8662939830269005</v>
      </c>
    </row>
    <row r="398" spans="1:34" x14ac:dyDescent="0.2">
      <c r="A398" s="347">
        <f t="shared" ca="1" si="180"/>
        <v>0.1</v>
      </c>
      <c r="B398" s="304">
        <f t="shared" ca="1" si="181"/>
        <v>21.400000000000038</v>
      </c>
      <c r="D398" s="306">
        <f t="shared" ca="1" si="182"/>
        <v>-0.76339509182477838</v>
      </c>
      <c r="E398" s="307">
        <f t="shared" ca="1" si="183"/>
        <v>-6.9761843917544422</v>
      </c>
      <c r="F398" s="304">
        <f t="shared" ca="1" si="184"/>
        <v>7.0178287763367706</v>
      </c>
      <c r="G398" s="306">
        <f t="shared" ca="1" si="185"/>
        <v>14.888357840192946</v>
      </c>
      <c r="H398" s="307">
        <f t="shared" ca="1" si="186"/>
        <v>-56.248398599371548</v>
      </c>
      <c r="I398" s="304">
        <f t="shared" ca="1" si="187"/>
        <v>58.185440998340965</v>
      </c>
      <c r="J398" s="306">
        <f t="shared" ca="1" si="188"/>
        <v>551.94543498707526</v>
      </c>
      <c r="K398" s="307">
        <f t="shared" ca="1" si="189"/>
        <v>1513.8536998344521</v>
      </c>
      <c r="L398" s="304">
        <f t="shared" ca="1" si="174"/>
        <v>1611.3338535838968</v>
      </c>
      <c r="M398" s="306">
        <f t="shared" ca="1" si="190"/>
        <v>-1.3120407887218157</v>
      </c>
      <c r="N398" s="304">
        <f t="shared" ca="1" si="191"/>
        <v>-75.174399742775776</v>
      </c>
      <c r="P398" s="310">
        <f t="shared" ca="1" si="192"/>
        <v>23</v>
      </c>
      <c r="Q398" s="304">
        <f t="shared" ca="1" si="193"/>
        <v>0</v>
      </c>
      <c r="R398" s="306">
        <f t="shared" ca="1" si="194"/>
        <v>0</v>
      </c>
      <c r="S398" s="307">
        <f t="shared" ca="1" si="195"/>
        <v>3.650000000000003</v>
      </c>
      <c r="T398" s="304">
        <f t="shared" ca="1" si="175"/>
        <v>35.806500000000028</v>
      </c>
      <c r="U398" s="311">
        <f t="shared" ca="1" si="176"/>
        <v>0</v>
      </c>
      <c r="V398" s="306">
        <f t="shared" ca="1" si="177"/>
        <v>1.0526021759586963</v>
      </c>
      <c r="W398" s="304">
        <f t="shared" ca="1" si="178"/>
        <v>10.963373028471613</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6.5374777950795711</v>
      </c>
      <c r="AH398" s="304">
        <f t="shared" ca="1" si="202"/>
        <v>-2.9348395131179306</v>
      </c>
    </row>
    <row r="399" spans="1:34" x14ac:dyDescent="0.2">
      <c r="A399" s="347">
        <f t="shared" ca="1" si="180"/>
        <v>0.1</v>
      </c>
      <c r="B399" s="304">
        <f t="shared" ca="1" si="181"/>
        <v>21.500000000000039</v>
      </c>
      <c r="D399" s="306">
        <f t="shared" ca="1" si="182"/>
        <v>-0.7685706486905346</v>
      </c>
      <c r="E399" s="307">
        <f t="shared" ca="1" si="183"/>
        <v>-6.9063306589383719</v>
      </c>
      <c r="F399" s="304">
        <f t="shared" ca="1" si="184"/>
        <v>6.948964240275</v>
      </c>
      <c r="G399" s="306">
        <f t="shared" ca="1" si="185"/>
        <v>14.811500775323893</v>
      </c>
      <c r="H399" s="307">
        <f t="shared" ca="1" si="186"/>
        <v>-56.939031665265382</v>
      </c>
      <c r="I399" s="304">
        <f t="shared" ca="1" si="187"/>
        <v>58.833951781225053</v>
      </c>
      <c r="J399" s="306">
        <f t="shared" ca="1" si="188"/>
        <v>553.43042791785115</v>
      </c>
      <c r="K399" s="307">
        <f t="shared" ca="1" si="189"/>
        <v>1508.1943283212202</v>
      </c>
      <c r="L399" s="304">
        <f t="shared" ca="1" si="174"/>
        <v>1606.5289821617387</v>
      </c>
      <c r="M399" s="306">
        <f t="shared" ca="1" si="190"/>
        <v>-1.3163073184197152</v>
      </c>
      <c r="N399" s="304">
        <f t="shared" ca="1" si="191"/>
        <v>-75.41885388763265</v>
      </c>
      <c r="P399" s="310">
        <f t="shared" ca="1" si="192"/>
        <v>23</v>
      </c>
      <c r="Q399" s="304">
        <f t="shared" ca="1" si="193"/>
        <v>0</v>
      </c>
      <c r="R399" s="306">
        <f t="shared" ca="1" si="194"/>
        <v>0</v>
      </c>
      <c r="S399" s="307">
        <f t="shared" ca="1" si="195"/>
        <v>3.650000000000003</v>
      </c>
      <c r="T399" s="304">
        <f t="shared" ca="1" si="175"/>
        <v>35.806500000000028</v>
      </c>
      <c r="U399" s="311">
        <f t="shared" ca="1" si="176"/>
        <v>0</v>
      </c>
      <c r="V399" s="306">
        <f t="shared" ca="1" si="177"/>
        <v>1.0532014729836505</v>
      </c>
      <c r="W399" s="304">
        <f t="shared" ca="1" si="178"/>
        <v>11.215503248583136</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6.4797529837507311</v>
      </c>
      <c r="AH399" s="304">
        <f t="shared" ca="1" si="202"/>
        <v>-3.0036638434168781</v>
      </c>
    </row>
    <row r="400" spans="1:34" x14ac:dyDescent="0.2">
      <c r="A400" s="347">
        <f t="shared" ca="1" si="180"/>
        <v>0.1</v>
      </c>
      <c r="B400" s="304">
        <f t="shared" ca="1" si="181"/>
        <v>21.600000000000041</v>
      </c>
      <c r="D400" s="306">
        <f t="shared" ca="1" si="182"/>
        <v>-0.77356523978251579</v>
      </c>
      <c r="E400" s="307">
        <f t="shared" ca="1" si="183"/>
        <v>-6.8362260150904852</v>
      </c>
      <c r="F400" s="304">
        <f t="shared" ca="1" si="184"/>
        <v>6.8798538726923351</v>
      </c>
      <c r="G400" s="306">
        <f t="shared" ca="1" si="185"/>
        <v>14.734144251345642</v>
      </c>
      <c r="H400" s="307">
        <f t="shared" ca="1" si="186"/>
        <v>-57.622654266774433</v>
      </c>
      <c r="I400" s="304">
        <f t="shared" ca="1" si="187"/>
        <v>59.476594485290427</v>
      </c>
      <c r="J400" s="306">
        <f t="shared" ca="1" si="188"/>
        <v>554.90771016918461</v>
      </c>
      <c r="K400" s="307">
        <f t="shared" ca="1" si="189"/>
        <v>1502.4662440246182</v>
      </c>
      <c r="L400" s="304">
        <f t="shared" ca="1" si="174"/>
        <v>1601.6639414180027</v>
      </c>
      <c r="M400" s="306">
        <f t="shared" ca="1" si="190"/>
        <v>-1.3204596804115214</v>
      </c>
      <c r="N400" s="304">
        <f t="shared" ca="1" si="191"/>
        <v>-75.656766704773673</v>
      </c>
      <c r="P400" s="310">
        <f t="shared" ca="1" si="192"/>
        <v>23</v>
      </c>
      <c r="Q400" s="304">
        <f t="shared" ca="1" si="193"/>
        <v>0</v>
      </c>
      <c r="R400" s="306">
        <f t="shared" ca="1" si="194"/>
        <v>0</v>
      </c>
      <c r="S400" s="307">
        <f t="shared" ca="1" si="195"/>
        <v>3.650000000000003</v>
      </c>
      <c r="T400" s="304">
        <f t="shared" ca="1" si="175"/>
        <v>35.806500000000028</v>
      </c>
      <c r="U400" s="311">
        <f t="shared" ca="1" si="176"/>
        <v>0</v>
      </c>
      <c r="V400" s="306">
        <f t="shared" ca="1" si="177"/>
        <v>1.0538083675572216</v>
      </c>
      <c r="W400" s="304">
        <f t="shared" ca="1" si="178"/>
        <v>11.468459818366519</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6.4212995380654583</v>
      </c>
      <c r="AH400" s="304">
        <f t="shared" ca="1" si="202"/>
        <v>-3.0727406160501718</v>
      </c>
    </row>
    <row r="401" spans="1:34" x14ac:dyDescent="0.2">
      <c r="A401" s="347">
        <f t="shared" ca="1" si="180"/>
        <v>0.1</v>
      </c>
      <c r="B401" s="304">
        <f t="shared" ca="1" si="181"/>
        <v>21.700000000000042</v>
      </c>
      <c r="D401" s="306">
        <f t="shared" ca="1" si="182"/>
        <v>-0.77837890325519943</v>
      </c>
      <c r="E401" s="307">
        <f t="shared" ca="1" si="183"/>
        <v>-6.7658966122698851</v>
      </c>
      <c r="F401" s="304">
        <f t="shared" ca="1" si="184"/>
        <v>6.8105235250278575</v>
      </c>
      <c r="G401" s="306">
        <f t="shared" ca="1" si="185"/>
        <v>14.656306361020121</v>
      </c>
      <c r="H401" s="307">
        <f t="shared" ca="1" si="186"/>
        <v>-58.299243928001424</v>
      </c>
      <c r="I401" s="304">
        <f t="shared" ca="1" si="187"/>
        <v>60.113302676900808</v>
      </c>
      <c r="J401" s="306">
        <f t="shared" ca="1" si="188"/>
        <v>556.3772326998029</v>
      </c>
      <c r="K401" s="307">
        <f t="shared" ca="1" si="189"/>
        <v>1496.6701491148795</v>
      </c>
      <c r="L401" s="304">
        <f t="shared" ca="1" si="174"/>
        <v>1596.7395405382326</v>
      </c>
      <c r="M401" s="306">
        <f t="shared" ca="1" si="190"/>
        <v>-1.3245024447393521</v>
      </c>
      <c r="N401" s="304">
        <f t="shared" ca="1" si="191"/>
        <v>-75.88840003832442</v>
      </c>
      <c r="P401" s="310">
        <f t="shared" ca="1" si="192"/>
        <v>23</v>
      </c>
      <c r="Q401" s="304">
        <f t="shared" ca="1" si="193"/>
        <v>0</v>
      </c>
      <c r="R401" s="306">
        <f t="shared" ca="1" si="194"/>
        <v>0</v>
      </c>
      <c r="S401" s="307">
        <f t="shared" ca="1" si="195"/>
        <v>3.650000000000003</v>
      </c>
      <c r="T401" s="304">
        <f t="shared" ca="1" si="175"/>
        <v>35.806500000000028</v>
      </c>
      <c r="U401" s="311">
        <f t="shared" ca="1" si="176"/>
        <v>0</v>
      </c>
      <c r="V401" s="306">
        <f t="shared" ca="1" si="177"/>
        <v>1.054422797117142</v>
      </c>
      <c r="W401" s="304">
        <f t="shared" ca="1" si="178"/>
        <v>11.722148868039255</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6.3621694807086939</v>
      </c>
      <c r="AH401" s="304">
        <f t="shared" ca="1" si="202"/>
        <v>-3.1420437858538381</v>
      </c>
    </row>
    <row r="402" spans="1:34" x14ac:dyDescent="0.2">
      <c r="A402" s="347">
        <f t="shared" ca="1" si="180"/>
        <v>0.1</v>
      </c>
      <c r="B402" s="304">
        <f t="shared" ca="1" si="181"/>
        <v>21.800000000000043</v>
      </c>
      <c r="D402" s="306">
        <f t="shared" ca="1" si="182"/>
        <v>-0.78301181164045419</v>
      </c>
      <c r="E402" s="307">
        <f t="shared" ca="1" si="183"/>
        <v>-6.6953682857816661</v>
      </c>
      <c r="F402" s="304">
        <f t="shared" ca="1" si="184"/>
        <v>6.7409987375328431</v>
      </c>
      <c r="G402" s="306">
        <f t="shared" ca="1" si="185"/>
        <v>14.578005179856076</v>
      </c>
      <c r="H402" s="307">
        <f t="shared" ca="1" si="186"/>
        <v>-58.968780756579591</v>
      </c>
      <c r="I402" s="304">
        <f t="shared" ca="1" si="187"/>
        <v>60.74401484048829</v>
      </c>
      <c r="J402" s="306">
        <f t="shared" ca="1" si="188"/>
        <v>557.83894827684674</v>
      </c>
      <c r="K402" s="307">
        <f t="shared" ca="1" si="189"/>
        <v>1490.8067478806504</v>
      </c>
      <c r="L402" s="304">
        <f t="shared" ca="1" si="174"/>
        <v>1591.7565931200347</v>
      </c>
      <c r="M402" s="306">
        <f t="shared" ca="1" si="190"/>
        <v>-1.3284399448768398</v>
      </c>
      <c r="N402" s="304">
        <f t="shared" ca="1" si="191"/>
        <v>-76.114002178034653</v>
      </c>
      <c r="P402" s="310">
        <f t="shared" ca="1" si="192"/>
        <v>23</v>
      </c>
      <c r="Q402" s="304">
        <f t="shared" ca="1" si="193"/>
        <v>0</v>
      </c>
      <c r="R402" s="306">
        <f t="shared" ca="1" si="194"/>
        <v>0</v>
      </c>
      <c r="S402" s="307">
        <f t="shared" ca="1" si="195"/>
        <v>3.650000000000003</v>
      </c>
      <c r="T402" s="304">
        <f t="shared" ca="1" si="175"/>
        <v>35.806500000000028</v>
      </c>
      <c r="U402" s="311">
        <f t="shared" ca="1" si="176"/>
        <v>0</v>
      </c>
      <c r="V402" s="306">
        <f t="shared" ca="1" si="177"/>
        <v>1.0550446988725637</v>
      </c>
      <c r="W402" s="304">
        <f t="shared" ca="1" si="178"/>
        <v>11.976477774002888</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6.3024127940731312</v>
      </c>
      <c r="AH402" s="304">
        <f t="shared" ca="1" si="202"/>
        <v>-3.2115476350792456</v>
      </c>
    </row>
    <row r="403" spans="1:34" x14ac:dyDescent="0.2">
      <c r="A403" s="347">
        <f t="shared" ca="1" si="180"/>
        <v>0.1</v>
      </c>
      <c r="B403" s="304">
        <f t="shared" ca="1" si="181"/>
        <v>21.900000000000045</v>
      </c>
      <c r="D403" s="306">
        <f t="shared" ca="1" si="182"/>
        <v>-0.78746426670316449</v>
      </c>
      <c r="E403" s="307">
        <f t="shared" ca="1" si="183"/>
        <v>-6.6246665388056822</v>
      </c>
      <c r="F403" s="304">
        <f t="shared" ca="1" si="184"/>
        <v>6.6713047240930328</v>
      </c>
      <c r="G403" s="306">
        <f t="shared" ca="1" si="185"/>
        <v>14.49925875318576</v>
      </c>
      <c r="H403" s="307">
        <f t="shared" ca="1" si="186"/>
        <v>-59.631247410460162</v>
      </c>
      <c r="I403" s="304">
        <f t="shared" ca="1" si="187"/>
        <v>61.36867419228922</v>
      </c>
      <c r="J403" s="306">
        <f t="shared" ca="1" si="188"/>
        <v>559.29281147349877</v>
      </c>
      <c r="K403" s="307">
        <f t="shared" ca="1" si="189"/>
        <v>1484.8767464722985</v>
      </c>
      <c r="L403" s="304">
        <f t="shared" ca="1" si="174"/>
        <v>1586.7159169744561</v>
      </c>
      <c r="M403" s="306">
        <f t="shared" ca="1" si="190"/>
        <v>-1.332276292376166</v>
      </c>
      <c r="N403" s="304">
        <f t="shared" ca="1" si="191"/>
        <v>-76.333808698491609</v>
      </c>
      <c r="P403" s="310">
        <f t="shared" ca="1" si="192"/>
        <v>23</v>
      </c>
      <c r="Q403" s="304">
        <f t="shared" ca="1" si="193"/>
        <v>0</v>
      </c>
      <c r="R403" s="306">
        <f t="shared" ca="1" si="194"/>
        <v>0</v>
      </c>
      <c r="S403" s="307">
        <f t="shared" ca="1" si="195"/>
        <v>3.650000000000003</v>
      </c>
      <c r="T403" s="304">
        <f t="shared" ca="1" si="175"/>
        <v>35.806500000000028</v>
      </c>
      <c r="U403" s="311">
        <f t="shared" ca="1" si="176"/>
        <v>0</v>
      </c>
      <c r="V403" s="306">
        <f t="shared" ca="1" si="177"/>
        <v>1.0556740098262625</v>
      </c>
      <c r="W403" s="304">
        <f t="shared" ca="1" si="178"/>
        <v>12.231355207392696</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6.2420775371699637</v>
      </c>
      <c r="AH403" s="304">
        <f t="shared" ca="1" si="202"/>
        <v>-3.2812267873980487</v>
      </c>
    </row>
    <row r="404" spans="1:34" x14ac:dyDescent="0.2">
      <c r="A404" s="347">
        <f t="shared" ca="1" si="180"/>
        <v>0.1</v>
      </c>
      <c r="B404" s="304">
        <f t="shared" ca="1" si="181"/>
        <v>22.000000000000046</v>
      </c>
      <c r="D404" s="306">
        <f t="shared" ca="1" si="182"/>
        <v>-0.79173669444869643</v>
      </c>
      <c r="E404" s="307">
        <f t="shared" ca="1" si="183"/>
        <v>-6.5538165278458322</v>
      </c>
      <c r="F404" s="304">
        <f t="shared" ca="1" si="184"/>
        <v>6.6014663578633614</v>
      </c>
      <c r="G404" s="306">
        <f t="shared" ca="1" si="185"/>
        <v>14.42008508374089</v>
      </c>
      <c r="H404" s="307">
        <f t="shared" ca="1" si="186"/>
        <v>-60.286629063244746</v>
      </c>
      <c r="I404" s="304">
        <f t="shared" ca="1" si="187"/>
        <v>61.987228504197482</v>
      </c>
      <c r="J404" s="306">
        <f t="shared" ca="1" si="188"/>
        <v>560.73877866534508</v>
      </c>
      <c r="K404" s="307">
        <f t="shared" ca="1" si="189"/>
        <v>1478.8808526486132</v>
      </c>
      <c r="L404" s="304">
        <f t="shared" ca="1" si="174"/>
        <v>1581.6183339319864</v>
      </c>
      <c r="M404" s="306">
        <f t="shared" ca="1" si="190"/>
        <v>-1.3360153904766725</v>
      </c>
      <c r="N404" s="304">
        <f t="shared" ca="1" si="191"/>
        <v>-76.548043238836016</v>
      </c>
      <c r="P404" s="310">
        <f t="shared" ca="1" si="192"/>
        <v>23</v>
      </c>
      <c r="Q404" s="304">
        <f t="shared" ca="1" si="193"/>
        <v>0</v>
      </c>
      <c r="R404" s="306">
        <f t="shared" ca="1" si="194"/>
        <v>0</v>
      </c>
      <c r="S404" s="307">
        <f t="shared" ca="1" si="195"/>
        <v>3.650000000000003</v>
      </c>
      <c r="T404" s="304">
        <f t="shared" ca="1" si="175"/>
        <v>35.806500000000028</v>
      </c>
      <c r="U404" s="311">
        <f t="shared" ca="1" si="176"/>
        <v>0</v>
      </c>
      <c r="V404" s="306">
        <f t="shared" ca="1" si="177"/>
        <v>1.0563106667965751</v>
      </c>
      <c r="W404" s="304">
        <f t="shared" ca="1" si="178"/>
        <v>12.486691180053738</v>
      </c>
      <c r="Y404" s="314" t="str">
        <f t="shared" ca="1" si="196"/>
        <v/>
      </c>
      <c r="Z404" s="315" t="str">
        <f t="shared" ca="1" si="197"/>
        <v/>
      </c>
      <c r="AA404" s="316" t="str">
        <f t="shared" ca="1" si="198"/>
        <v/>
      </c>
      <c r="AC404" s="310">
        <f t="shared" ca="1" si="199"/>
        <v>22.000000000000046</v>
      </c>
      <c r="AD404" s="323">
        <f t="shared" ca="1" si="200"/>
        <v>560.73877866534508</v>
      </c>
      <c r="AE404" s="324" t="e">
        <f t="shared" ca="1" si="179"/>
        <v>#N/A</v>
      </c>
      <c r="AG404" s="306">
        <f t="shared" ca="1" si="201"/>
        <v>6.1812099519855046</v>
      </c>
      <c r="AH404" s="304">
        <f t="shared" ca="1" si="202"/>
        <v>-3.3510562212034753</v>
      </c>
    </row>
    <row r="405" spans="1:34" x14ac:dyDescent="0.2">
      <c r="A405" s="347">
        <f t="shared" ca="1" si="180"/>
        <v>0.1</v>
      </c>
      <c r="B405" s="304">
        <f t="shared" ca="1" si="181"/>
        <v>22.100000000000048</v>
      </c>
      <c r="D405" s="306">
        <f t="shared" ca="1" si="182"/>
        <v>-0.79582964027041081</v>
      </c>
      <c r="E405" s="307">
        <f t="shared" ca="1" si="183"/>
        <v>-6.4828430489904383</v>
      </c>
      <c r="F405" s="304">
        <f t="shared" ca="1" si="184"/>
        <v>6.5315081577057361</v>
      </c>
      <c r="G405" s="306">
        <f t="shared" ca="1" si="185"/>
        <v>14.340502119713848</v>
      </c>
      <c r="H405" s="307">
        <f t="shared" ca="1" si="186"/>
        <v>-60.934913368143789</v>
      </c>
      <c r="I405" s="304">
        <f t="shared" ca="1" si="187"/>
        <v>62.599629936835136</v>
      </c>
      <c r="J405" s="306">
        <f t="shared" ca="1" si="188"/>
        <v>562.17680802551786</v>
      </c>
      <c r="K405" s="307">
        <f t="shared" ca="1" si="189"/>
        <v>1472.8197755270437</v>
      </c>
      <c r="L405" s="304">
        <f t="shared" ca="1" si="174"/>
        <v>1576.4646696533644</v>
      </c>
      <c r="M405" s="306">
        <f t="shared" ca="1" si="190"/>
        <v>-1.339660946756549</v>
      </c>
      <c r="N405" s="304">
        <f t="shared" ca="1" si="191"/>
        <v>-76.756918227650345</v>
      </c>
      <c r="P405" s="310">
        <f t="shared" ca="1" si="192"/>
        <v>23</v>
      </c>
      <c r="Q405" s="304">
        <f t="shared" ca="1" si="193"/>
        <v>0</v>
      </c>
      <c r="R405" s="306">
        <f t="shared" ca="1" si="194"/>
        <v>0</v>
      </c>
      <c r="S405" s="307">
        <f t="shared" ca="1" si="195"/>
        <v>3.650000000000003</v>
      </c>
      <c r="T405" s="304">
        <f t="shared" ca="1" si="175"/>
        <v>35.806500000000028</v>
      </c>
      <c r="U405" s="311">
        <f t="shared" ca="1" si="176"/>
        <v>0</v>
      </c>
      <c r="V405" s="306">
        <f t="shared" ca="1" si="177"/>
        <v>1.0569546064390749</v>
      </c>
      <c r="W405" s="304">
        <f t="shared" ca="1" si="178"/>
        <v>12.742397087943525</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6.1198545603498156</v>
      </c>
      <c r="AH405" s="304">
        <f t="shared" ca="1" si="202"/>
        <v>-3.4210112822065009</v>
      </c>
    </row>
    <row r="406" spans="1:34" x14ac:dyDescent="0.2">
      <c r="A406" s="347">
        <f t="shared" ca="1" si="180"/>
        <v>0.1</v>
      </c>
      <c r="B406" s="304">
        <f t="shared" ca="1" si="181"/>
        <v>22.200000000000049</v>
      </c>
      <c r="D406" s="306">
        <f t="shared" ca="1" si="182"/>
        <v>-0.799743764226992</v>
      </c>
      <c r="E406" s="307">
        <f t="shared" ca="1" si="183"/>
        <v>-6.4117705249739601</v>
      </c>
      <c r="F406" s="304">
        <f t="shared" ca="1" si="184"/>
        <v>6.4614542754201096</v>
      </c>
      <c r="G406" s="306">
        <f t="shared" ca="1" si="185"/>
        <v>14.260527743291149</v>
      </c>
      <c r="H406" s="307">
        <f t="shared" ca="1" si="186"/>
        <v>-61.576090420641187</v>
      </c>
      <c r="I406" s="304">
        <f t="shared" ca="1" si="187"/>
        <v>63.205834881031009</v>
      </c>
      <c r="J406" s="306">
        <f t="shared" ca="1" si="188"/>
        <v>563.6068595186681</v>
      </c>
      <c r="K406" s="307">
        <f t="shared" ca="1" si="189"/>
        <v>1466.6942253376044</v>
      </c>
      <c r="L406" s="304">
        <f t="shared" ca="1" si="174"/>
        <v>1571.2557534453681</v>
      </c>
      <c r="M406" s="306">
        <f t="shared" ca="1" si="190"/>
        <v>-1.3432164849022399</v>
      </c>
      <c r="N406" s="304">
        <f t="shared" ca="1" si="191"/>
        <v>-76.9606355572962</v>
      </c>
      <c r="P406" s="310">
        <f t="shared" ca="1" si="192"/>
        <v>23</v>
      </c>
      <c r="Q406" s="304">
        <f t="shared" ca="1" si="193"/>
        <v>0</v>
      </c>
      <c r="R406" s="306">
        <f t="shared" ca="1" si="194"/>
        <v>0</v>
      </c>
      <c r="S406" s="307">
        <f t="shared" ca="1" si="195"/>
        <v>3.650000000000003</v>
      </c>
      <c r="T406" s="304">
        <f t="shared" ca="1" si="175"/>
        <v>35.806500000000028</v>
      </c>
      <c r="U406" s="311">
        <f t="shared" ca="1" si="176"/>
        <v>0</v>
      </c>
      <c r="V406" s="306">
        <f t="shared" ca="1" si="177"/>
        <v>1.0576057652679582</v>
      </c>
      <c r="W406" s="304">
        <f t="shared" ca="1" si="178"/>
        <v>12.998385751966211</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6.0580542522733332</v>
      </c>
      <c r="AH406" s="304">
        <f t="shared" ca="1" si="202"/>
        <v>-3.4910676953269903</v>
      </c>
    </row>
    <row r="407" spans="1:34" x14ac:dyDescent="0.2">
      <c r="A407" s="347">
        <f t="shared" ca="1" si="180"/>
        <v>0.1</v>
      </c>
      <c r="B407" s="304">
        <f t="shared" ca="1" si="181"/>
        <v>22.30000000000005</v>
      </c>
      <c r="D407" s="306">
        <f t="shared" ca="1" si="182"/>
        <v>-0.80347983644064691</v>
      </c>
      <c r="E407" s="307">
        <f t="shared" ca="1" si="183"/>
        <v>-6.3406229930300579</v>
      </c>
      <c r="F407" s="304">
        <f t="shared" ca="1" si="184"/>
        <v>6.3913284837589233</v>
      </c>
      <c r="G407" s="306">
        <f t="shared" ca="1" si="185"/>
        <v>14.180179759647084</v>
      </c>
      <c r="H407" s="307">
        <f t="shared" ca="1" si="186"/>
        <v>-62.21015271994419</v>
      </c>
      <c r="I407" s="304">
        <f t="shared" ca="1" si="187"/>
        <v>63.805803806978908</v>
      </c>
      <c r="J407" s="306">
        <f t="shared" ca="1" si="188"/>
        <v>565.02889489381505</v>
      </c>
      <c r="K407" s="307">
        <f t="shared" ca="1" si="189"/>
        <v>1460.5049131805752</v>
      </c>
      <c r="L407" s="304">
        <f t="shared" ca="1" si="174"/>
        <v>1565.9924180817497</v>
      </c>
      <c r="M407" s="306">
        <f t="shared" ca="1" si="190"/>
        <v>-1.3466853556639431</v>
      </c>
      <c r="N407" s="304">
        <f t="shared" ca="1" si="191"/>
        <v>-77.159387211618139</v>
      </c>
      <c r="P407" s="310">
        <f t="shared" ca="1" si="192"/>
        <v>23</v>
      </c>
      <c r="Q407" s="304">
        <f t="shared" ca="1" si="193"/>
        <v>0</v>
      </c>
      <c r="R407" s="306">
        <f t="shared" ca="1" si="194"/>
        <v>0</v>
      </c>
      <c r="S407" s="307">
        <f t="shared" ca="1" si="195"/>
        <v>3.650000000000003</v>
      </c>
      <c r="T407" s="304">
        <f t="shared" ca="1" si="175"/>
        <v>35.806500000000028</v>
      </c>
      <c r="U407" s="311">
        <f t="shared" ca="1" si="176"/>
        <v>0</v>
      </c>
      <c r="V407" s="306">
        <f t="shared" ca="1" si="177"/>
        <v>1.0582640796771408</v>
      </c>
      <c r="W407" s="304">
        <f t="shared" ca="1" si="178"/>
        <v>13.254571456248303</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5.9958503666093304</v>
      </c>
      <c r="AH407" s="304">
        <f t="shared" ca="1" si="202"/>
        <v>-3.5612015758811508</v>
      </c>
    </row>
    <row r="408" spans="1:34" x14ac:dyDescent="0.2">
      <c r="A408" s="347">
        <f t="shared" ca="1" si="180"/>
        <v>0.1</v>
      </c>
      <c r="B408" s="304">
        <f t="shared" ca="1" si="181"/>
        <v>22.400000000000052</v>
      </c>
      <c r="D408" s="306">
        <f t="shared" ca="1" si="182"/>
        <v>-0.80703873260846692</v>
      </c>
      <c r="E408" s="307">
        <f t="shared" ca="1" si="183"/>
        <v>-6.2694240935255614</v>
      </c>
      <c r="F408" s="304">
        <f t="shared" ca="1" si="184"/>
        <v>6.3211541652145371</v>
      </c>
      <c r="G408" s="306">
        <f t="shared" ca="1" si="185"/>
        <v>14.099475886386237</v>
      </c>
      <c r="H408" s="307">
        <f t="shared" ca="1" si="186"/>
        <v>-62.837095129296749</v>
      </c>
      <c r="I408" s="304">
        <f t="shared" ca="1" si="187"/>
        <v>64.39950112042078</v>
      </c>
      <c r="J408" s="306">
        <f t="shared" ca="1" si="188"/>
        <v>566.44287767611672</v>
      </c>
      <c r="K408" s="307">
        <f t="shared" ca="1" si="189"/>
        <v>1454.252550788113</v>
      </c>
      <c r="L408" s="304">
        <f t="shared" ca="1" si="174"/>
        <v>1560.6754996294821</v>
      </c>
      <c r="M408" s="306">
        <f t="shared" ca="1" si="190"/>
        <v>-1.3500707470598581</v>
      </c>
      <c r="N408" s="304">
        <f t="shared" ca="1" si="191"/>
        <v>-77.353355850603961</v>
      </c>
      <c r="P408" s="310">
        <f t="shared" ca="1" si="192"/>
        <v>23</v>
      </c>
      <c r="Q408" s="304">
        <f t="shared" ca="1" si="193"/>
        <v>0</v>
      </c>
      <c r="R408" s="306">
        <f t="shared" ca="1" si="194"/>
        <v>0</v>
      </c>
      <c r="S408" s="307">
        <f t="shared" ca="1" si="195"/>
        <v>3.650000000000003</v>
      </c>
      <c r="T408" s="304">
        <f t="shared" ca="1" si="175"/>
        <v>35.806500000000028</v>
      </c>
      <c r="U408" s="311">
        <f t="shared" ca="1" si="176"/>
        <v>0</v>
      </c>
      <c r="V408" s="306">
        <f t="shared" ca="1" si="177"/>
        <v>1.0589294859610481</v>
      </c>
      <c r="W408" s="304">
        <f t="shared" ca="1" si="178"/>
        <v>13.510869983870379</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5.9332827648122066</v>
      </c>
      <c r="AH408" s="304">
        <f t="shared" ca="1" si="202"/>
        <v>-3.6313894400680256</v>
      </c>
    </row>
    <row r="409" spans="1:34" x14ac:dyDescent="0.2">
      <c r="A409" s="347">
        <f t="shared" ca="1" si="180"/>
        <v>0.1</v>
      </c>
      <c r="B409" s="304">
        <f t="shared" ca="1" si="181"/>
        <v>22.500000000000053</v>
      </c>
      <c r="D409" s="306">
        <f t="shared" ca="1" si="182"/>
        <v>-0.81042142962027297</v>
      </c>
      <c r="E409" s="307">
        <f t="shared" ca="1" si="183"/>
        <v>-6.1981970593644524</v>
      </c>
      <c r="F409" s="304">
        <f t="shared" ca="1" si="184"/>
        <v>6.250954301568834</v>
      </c>
      <c r="G409" s="306">
        <f t="shared" ca="1" si="185"/>
        <v>14.018433743424209</v>
      </c>
      <c r="H409" s="307">
        <f t="shared" ca="1" si="186"/>
        <v>-63.456914835233192</v>
      </c>
      <c r="I409" s="304">
        <f t="shared" ca="1" si="187"/>
        <v>64.986895025265</v>
      </c>
      <c r="J409" s="306">
        <f t="shared" ca="1" si="188"/>
        <v>567.8487731576073</v>
      </c>
      <c r="K409" s="307">
        <f t="shared" ca="1" si="189"/>
        <v>1447.9378502898865</v>
      </c>
      <c r="L409" s="304">
        <f t="shared" ca="1" si="174"/>
        <v>1555.305837280468</v>
      </c>
      <c r="M409" s="306">
        <f t="shared" ca="1" si="190"/>
        <v>-1.3533756938866275</v>
      </c>
      <c r="N409" s="304">
        <f t="shared" ca="1" si="191"/>
        <v>-77.542715355292998</v>
      </c>
      <c r="P409" s="310">
        <f t="shared" ca="1" si="192"/>
        <v>23</v>
      </c>
      <c r="Q409" s="304">
        <f t="shared" ca="1" si="193"/>
        <v>0</v>
      </c>
      <c r="R409" s="306">
        <f t="shared" ca="1" si="194"/>
        <v>0</v>
      </c>
      <c r="S409" s="307">
        <f t="shared" ca="1" si="195"/>
        <v>3.650000000000003</v>
      </c>
      <c r="T409" s="304">
        <f t="shared" ca="1" si="175"/>
        <v>35.806500000000028</v>
      </c>
      <c r="U409" s="311">
        <f t="shared" ca="1" si="176"/>
        <v>0</v>
      </c>
      <c r="V409" s="306">
        <f t="shared" ca="1" si="177"/>
        <v>1.059601920335093</v>
      </c>
      <c r="W409" s="304">
        <f t="shared" ca="1" si="178"/>
        <v>13.767198650073643</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5.8703898984831104</v>
      </c>
      <c r="AH409" s="304">
        <f t="shared" ca="1" si="202"/>
        <v>-3.7016082147590046</v>
      </c>
    </row>
    <row r="410" spans="1:34" x14ac:dyDescent="0.2">
      <c r="A410" s="347">
        <f t="shared" ca="1" si="180"/>
        <v>0.1</v>
      </c>
      <c r="B410" s="304">
        <f t="shared" ca="1" si="181"/>
        <v>22.600000000000055</v>
      </c>
      <c r="D410" s="306">
        <f t="shared" ca="1" si="182"/>
        <v>-0.81362900127718085</v>
      </c>
      <c r="E410" s="307">
        <f t="shared" ca="1" si="183"/>
        <v>-6.126964706150515</v>
      </c>
      <c r="F410" s="304">
        <f t="shared" ca="1" si="184"/>
        <v>6.1807514641937651</v>
      </c>
      <c r="G410" s="306">
        <f t="shared" ca="1" si="185"/>
        <v>13.937070843296491</v>
      </c>
      <c r="H410" s="307">
        <f t="shared" ca="1" si="186"/>
        <v>-64.069611305848241</v>
      </c>
      <c r="I410" s="304">
        <f t="shared" ca="1" si="187"/>
        <v>65.567957392109918</v>
      </c>
      <c r="J410" s="306">
        <f t="shared" ca="1" si="188"/>
        <v>569.24654838694335</v>
      </c>
      <c r="K410" s="307">
        <f t="shared" ca="1" si="189"/>
        <v>1441.5615239828323</v>
      </c>
      <c r="L410" s="304">
        <f t="shared" ca="1" si="174"/>
        <v>1549.8842731888581</v>
      </c>
      <c r="M410" s="306">
        <f t="shared" ca="1" si="190"/>
        <v>-1.3566030865886458</v>
      </c>
      <c r="N410" s="304">
        <f t="shared" ca="1" si="191"/>
        <v>-77.72763133594998</v>
      </c>
      <c r="P410" s="310">
        <f t="shared" ca="1" si="192"/>
        <v>23</v>
      </c>
      <c r="Q410" s="304">
        <f t="shared" ca="1" si="193"/>
        <v>0</v>
      </c>
      <c r="R410" s="306">
        <f t="shared" ca="1" si="194"/>
        <v>0</v>
      </c>
      <c r="S410" s="307">
        <f t="shared" ca="1" si="195"/>
        <v>3.650000000000003</v>
      </c>
      <c r="T410" s="304">
        <f t="shared" ca="1" si="175"/>
        <v>35.806500000000028</v>
      </c>
      <c r="U410" s="311">
        <f t="shared" ca="1" si="176"/>
        <v>0</v>
      </c>
      <c r="V410" s="306">
        <f t="shared" ca="1" si="177"/>
        <v>1.0602813189558271</v>
      </c>
      <c r="W410" s="304">
        <f t="shared" ca="1" si="178"/>
        <v>14.02347633296454</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5.8072088713243053</v>
      </c>
      <c r="AH410" s="304">
        <f t="shared" ca="1" si="202"/>
        <v>-3.7718352465955158</v>
      </c>
    </row>
    <row r="411" spans="1:34" x14ac:dyDescent="0.2">
      <c r="A411" s="347">
        <f t="shared" ca="1" si="180"/>
        <v>0.1</v>
      </c>
      <c r="B411" s="304">
        <f t="shared" ca="1" si="181"/>
        <v>22.700000000000056</v>
      </c>
      <c r="D411" s="306">
        <f t="shared" ca="1" si="182"/>
        <v>-0.81666261410597496</v>
      </c>
      <c r="E411" s="307">
        <f t="shared" ca="1" si="183"/>
        <v>-6.0557494230967173</v>
      </c>
      <c r="F411" s="304">
        <f t="shared" ca="1" si="184"/>
        <v>6.1105678050909988</v>
      </c>
      <c r="G411" s="306">
        <f t="shared" ca="1" si="185"/>
        <v>13.855404581885892</v>
      </c>
      <c r="H411" s="307">
        <f t="shared" ca="1" si="186"/>
        <v>-64.675186248157914</v>
      </c>
      <c r="I411" s="304">
        <f t="shared" ca="1" si="187"/>
        <v>66.142663632194754</v>
      </c>
      <c r="J411" s="306">
        <f t="shared" ca="1" si="188"/>
        <v>570.6361721582025</v>
      </c>
      <c r="K411" s="307">
        <f t="shared" ca="1" si="189"/>
        <v>1435.1242841051321</v>
      </c>
      <c r="L411" s="304">
        <f t="shared" ca="1" si="174"/>
        <v>1544.4116523141211</v>
      </c>
      <c r="M411" s="306">
        <f t="shared" ca="1" si="190"/>
        <v>-1.3597556795345693</v>
      </c>
      <c r="N411" s="304">
        <f t="shared" ca="1" si="191"/>
        <v>-77.90826160627411</v>
      </c>
      <c r="P411" s="310">
        <f t="shared" ca="1" si="192"/>
        <v>23</v>
      </c>
      <c r="Q411" s="304">
        <f t="shared" ca="1" si="193"/>
        <v>0</v>
      </c>
      <c r="R411" s="306">
        <f t="shared" ca="1" si="194"/>
        <v>0</v>
      </c>
      <c r="S411" s="307">
        <f t="shared" ca="1" si="195"/>
        <v>3.650000000000003</v>
      </c>
      <c r="T411" s="304">
        <f t="shared" ca="1" si="175"/>
        <v>35.806500000000028</v>
      </c>
      <c r="U411" s="311">
        <f t="shared" ca="1" si="176"/>
        <v>0</v>
      </c>
      <c r="V411" s="306">
        <f t="shared" ca="1" si="177"/>
        <v>1.0609676179407626</v>
      </c>
      <c r="W411" s="304">
        <f t="shared" ca="1" si="178"/>
        <v>14.279623501744348</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5.7437754960607261</v>
      </c>
      <c r="AH411" s="304">
        <f t="shared" ca="1" si="202"/>
        <v>-3.8420483104012408</v>
      </c>
    </row>
    <row r="412" spans="1:34" x14ac:dyDescent="0.2">
      <c r="A412" s="347">
        <f t="shared" ca="1" si="180"/>
        <v>0.1</v>
      </c>
      <c r="B412" s="304">
        <f t="shared" ca="1" si="181"/>
        <v>22.800000000000058</v>
      </c>
      <c r="D412" s="306">
        <f t="shared" ca="1" si="182"/>
        <v>-0.81952352326507294</v>
      </c>
      <c r="E412" s="307">
        <f t="shared" ca="1" si="183"/>
        <v>-5.9845731646689417</v>
      </c>
      <c r="F412" s="304">
        <f t="shared" ca="1" si="184"/>
        <v>6.0404250486584496</v>
      </c>
      <c r="G412" s="306">
        <f t="shared" ca="1" si="185"/>
        <v>13.773452229559386</v>
      </c>
      <c r="H412" s="307">
        <f t="shared" ca="1" si="186"/>
        <v>-65.273643564624805</v>
      </c>
      <c r="I412" s="304">
        <f t="shared" ca="1" si="187"/>
        <v>66.710992576348616</v>
      </c>
      <c r="J412" s="306">
        <f t="shared" ca="1" si="188"/>
        <v>572.01761499877477</v>
      </c>
      <c r="K412" s="307">
        <f t="shared" ca="1" si="189"/>
        <v>1428.6268426144929</v>
      </c>
      <c r="L412" s="304">
        <f t="shared" ca="1" si="174"/>
        <v>1538.8888222699982</v>
      </c>
      <c r="M412" s="306">
        <f t="shared" ca="1" si="190"/>
        <v>-1.3628360987453931</v>
      </c>
      <c r="N412" s="304">
        <f t="shared" ca="1" si="191"/>
        <v>-78.084756626185339</v>
      </c>
      <c r="P412" s="310">
        <f t="shared" ca="1" si="192"/>
        <v>23</v>
      </c>
      <c r="Q412" s="304">
        <f t="shared" ca="1" si="193"/>
        <v>0</v>
      </c>
      <c r="R412" s="306">
        <f t="shared" ca="1" si="194"/>
        <v>0</v>
      </c>
      <c r="S412" s="307">
        <f t="shared" ca="1" si="195"/>
        <v>3.650000000000003</v>
      </c>
      <c r="T412" s="304">
        <f t="shared" ca="1" si="175"/>
        <v>35.806500000000028</v>
      </c>
      <c r="U412" s="311">
        <f t="shared" ca="1" si="176"/>
        <v>0</v>
      </c>
      <c r="V412" s="306">
        <f t="shared" ca="1" si="177"/>
        <v>1.0616607533878519</v>
      </c>
      <c r="W412" s="304">
        <f t="shared" ca="1" si="178"/>
        <v>14.535562242494688</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5.6801243468309828</v>
      </c>
      <c r="AH412" s="304">
        <f t="shared" ca="1" si="202"/>
        <v>-3.9122256169162566</v>
      </c>
    </row>
    <row r="413" spans="1:34" x14ac:dyDescent="0.2">
      <c r="A413" s="347">
        <f t="shared" ca="1" si="180"/>
        <v>0.1</v>
      </c>
      <c r="B413" s="304">
        <f t="shared" ca="1" si="181"/>
        <v>22.900000000000059</v>
      </c>
      <c r="D413" s="306">
        <f t="shared" ca="1" si="182"/>
        <v>-0.82221306853849885</v>
      </c>
      <c r="E413" s="307">
        <f t="shared" ca="1" si="183"/>
        <v>-5.9134574429510822</v>
      </c>
      <c r="F413" s="304">
        <f t="shared" ca="1" si="184"/>
        <v>5.9703444841708295</v>
      </c>
      <c r="G413" s="306">
        <f t="shared" ca="1" si="185"/>
        <v>13.691230922705536</v>
      </c>
      <c r="H413" s="307">
        <f t="shared" ca="1" si="186"/>
        <v>-65.864989308919917</v>
      </c>
      <c r="I413" s="304">
        <f t="shared" ca="1" si="187"/>
        <v>67.272926358550677</v>
      </c>
      <c r="J413" s="306">
        <f t="shared" ca="1" si="188"/>
        <v>573.39084915638807</v>
      </c>
      <c r="K413" s="307">
        <f t="shared" ca="1" si="189"/>
        <v>1422.0699109708157</v>
      </c>
      <c r="L413" s="304">
        <f t="shared" ca="1" si="174"/>
        <v>1533.3166331794707</v>
      </c>
      <c r="M413" s="306">
        <f t="shared" ca="1" si="190"/>
        <v>-1.3658468491148377</v>
      </c>
      <c r="N413" s="304">
        <f t="shared" ca="1" si="191"/>
        <v>-78.257259915521956</v>
      </c>
      <c r="P413" s="310">
        <f t="shared" ca="1" si="192"/>
        <v>23</v>
      </c>
      <c r="Q413" s="304">
        <f t="shared" ca="1" si="193"/>
        <v>0</v>
      </c>
      <c r="R413" s="306">
        <f t="shared" ca="1" si="194"/>
        <v>0</v>
      </c>
      <c r="S413" s="307">
        <f t="shared" ca="1" si="195"/>
        <v>3.650000000000003</v>
      </c>
      <c r="T413" s="304">
        <f t="shared" ca="1" si="175"/>
        <v>35.806500000000028</v>
      </c>
      <c r="U413" s="311">
        <f t="shared" ca="1" si="176"/>
        <v>0</v>
      </c>
      <c r="V413" s="306">
        <f t="shared" ca="1" si="177"/>
        <v>1.0623606613946204</v>
      </c>
      <c r="W413" s="304">
        <f t="shared" ca="1" si="178"/>
        <v>14.791216281553258</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5.616288807499549</v>
      </c>
      <c r="AH413" s="304">
        <f t="shared" ca="1" si="202"/>
        <v>-3.9823458198615551</v>
      </c>
    </row>
    <row r="414" spans="1:34" x14ac:dyDescent="0.2">
      <c r="A414" s="347">
        <f t="shared" ca="1" si="180"/>
        <v>0.1</v>
      </c>
      <c r="B414" s="304">
        <f t="shared" ca="1" si="181"/>
        <v>23.00000000000006</v>
      </c>
      <c r="D414" s="306">
        <f t="shared" ca="1" si="182"/>
        <v>-0.82473267041484777</v>
      </c>
      <c r="E414" s="307">
        <f t="shared" ca="1" si="183"/>
        <v>-5.8424233207180105</v>
      </c>
      <c r="F414" s="304">
        <f t="shared" ca="1" si="184"/>
        <v>5.9003469589609105</v>
      </c>
      <c r="G414" s="306">
        <f t="shared" ca="1" si="185"/>
        <v>13.608757655664052</v>
      </c>
      <c r="H414" s="307">
        <f t="shared" ca="1" si="186"/>
        <v>-66.449231640991712</v>
      </c>
      <c r="I414" s="304">
        <f t="shared" ca="1" si="187"/>
        <v>67.828450303753584</v>
      </c>
      <c r="J414" s="306">
        <f t="shared" ca="1" si="188"/>
        <v>574.75584858530658</v>
      </c>
      <c r="K414" s="307">
        <f t="shared" ca="1" si="189"/>
        <v>1415.4541999233202</v>
      </c>
      <c r="L414" s="304">
        <f t="shared" ca="1" si="174"/>
        <v>1527.695937535864</v>
      </c>
      <c r="M414" s="306">
        <f t="shared" ca="1" si="190"/>
        <v>-1.368790321159483</v>
      </c>
      <c r="N414" s="304">
        <f t="shared" ca="1" si="191"/>
        <v>-78.425908440794871</v>
      </c>
      <c r="P414" s="310">
        <f t="shared" ca="1" si="192"/>
        <v>23</v>
      </c>
      <c r="Q414" s="304">
        <f t="shared" ca="1" si="193"/>
        <v>0</v>
      </c>
      <c r="R414" s="306">
        <f t="shared" ca="1" si="194"/>
        <v>0</v>
      </c>
      <c r="S414" s="307">
        <f t="shared" ca="1" si="195"/>
        <v>3.650000000000003</v>
      </c>
      <c r="T414" s="304">
        <f t="shared" ca="1" si="175"/>
        <v>35.806500000000028</v>
      </c>
      <c r="U414" s="311">
        <f t="shared" ca="1" si="176"/>
        <v>0</v>
      </c>
      <c r="V414" s="306">
        <f t="shared" ca="1" si="177"/>
        <v>1.0630672780769439</v>
      </c>
      <c r="W414" s="304">
        <f t="shared" ca="1" si="178"/>
        <v>15.046511006517555</v>
      </c>
      <c r="Y414" s="314" t="str">
        <f t="shared" ca="1" si="196"/>
        <v/>
      </c>
      <c r="Z414" s="315" t="str">
        <f t="shared" ca="1" si="197"/>
        <v/>
      </c>
      <c r="AA414" s="316" t="str">
        <f t="shared" ca="1" si="198"/>
        <v/>
      </c>
      <c r="AC414" s="310">
        <f t="shared" ca="1" si="199"/>
        <v>23.00000000000006</v>
      </c>
      <c r="AD414" s="323">
        <f t="shared" ca="1" si="200"/>
        <v>574.75584858530658</v>
      </c>
      <c r="AE414" s="324" t="e">
        <f t="shared" ca="1" si="179"/>
        <v>#N/A</v>
      </c>
      <c r="AG414" s="306">
        <f t="shared" ca="1" si="201"/>
        <v>5.5523011162967046</v>
      </c>
      <c r="AH414" s="304">
        <f t="shared" ca="1" si="202"/>
        <v>-4.0523880223433553</v>
      </c>
    </row>
    <row r="415" spans="1:34" x14ac:dyDescent="0.2">
      <c r="A415" s="347">
        <f t="shared" ca="1" si="180"/>
        <v>0.1</v>
      </c>
      <c r="B415" s="304">
        <f t="shared" ca="1" si="181"/>
        <v>23.100000000000062</v>
      </c>
      <c r="D415" s="306">
        <f t="shared" ca="1" si="182"/>
        <v>-0.8270838262486907</v>
      </c>
      <c r="E415" s="307">
        <f t="shared" ca="1" si="183"/>
        <v>-5.7714914052023927</v>
      </c>
      <c r="F415" s="304">
        <f t="shared" ca="1" si="184"/>
        <v>5.8304528722876467</v>
      </c>
      <c r="G415" s="306">
        <f t="shared" ca="1" si="185"/>
        <v>13.526049273039183</v>
      </c>
      <c r="H415" s="307">
        <f t="shared" ca="1" si="186"/>
        <v>-67.026380781511946</v>
      </c>
      <c r="I415" s="304">
        <f t="shared" ca="1" si="187"/>
        <v>68.377552819656515</v>
      </c>
      <c r="J415" s="306">
        <f t="shared" ca="1" si="188"/>
        <v>576.1125889317417</v>
      </c>
      <c r="K415" s="307">
        <f t="shared" ca="1" si="189"/>
        <v>1408.780419302195</v>
      </c>
      <c r="L415" s="304">
        <f t="shared" ca="1" si="174"/>
        <v>1522.0275900702004</v>
      </c>
      <c r="M415" s="306">
        <f t="shared" ca="1" si="190"/>
        <v>-1.3716687973330619</v>
      </c>
      <c r="N415" s="304">
        <f t="shared" ca="1" si="191"/>
        <v>-78.590832976969921</v>
      </c>
      <c r="P415" s="310">
        <f t="shared" ca="1" si="192"/>
        <v>23</v>
      </c>
      <c r="Q415" s="304">
        <f t="shared" ca="1" si="193"/>
        <v>0</v>
      </c>
      <c r="R415" s="306">
        <f t="shared" ca="1" si="194"/>
        <v>0</v>
      </c>
      <c r="S415" s="307">
        <f t="shared" ca="1" si="195"/>
        <v>3.650000000000003</v>
      </c>
      <c r="T415" s="304">
        <f t="shared" ca="1" si="175"/>
        <v>35.806500000000028</v>
      </c>
      <c r="U415" s="311">
        <f t="shared" ca="1" si="176"/>
        <v>0</v>
      </c>
      <c r="V415" s="306">
        <f t="shared" ca="1" si="177"/>
        <v>1.0637805395874635</v>
      </c>
      <c r="W415" s="304">
        <f t="shared" ca="1" si="178"/>
        <v>15.301373484917317</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5.4881924071520256</v>
      </c>
      <c r="AH415" s="304">
        <f t="shared" ca="1" si="202"/>
        <v>-4.1223317826075458</v>
      </c>
    </row>
    <row r="416" spans="1:34" x14ac:dyDescent="0.2">
      <c r="A416" s="347">
        <f t="shared" ca="1" si="180"/>
        <v>0.1</v>
      </c>
      <c r="B416" s="304">
        <f t="shared" ca="1" si="181"/>
        <v>23.200000000000063</v>
      </c>
      <c r="D416" s="306">
        <f t="shared" ca="1" si="182"/>
        <v>-0.82926810650231031</v>
      </c>
      <c r="E416" s="307">
        <f t="shared" ca="1" si="183"/>
        <v>-5.700681842540833</v>
      </c>
      <c r="F416" s="304">
        <f t="shared" ca="1" si="184"/>
        <v>5.7606821698768167</v>
      </c>
      <c r="G416" s="306">
        <f t="shared" ca="1" si="185"/>
        <v>13.443122462388951</v>
      </c>
      <c r="H416" s="307">
        <f t="shared" ca="1" si="186"/>
        <v>-67.596448965766029</v>
      </c>
      <c r="I416" s="304">
        <f t="shared" ca="1" si="187"/>
        <v>68.92022529214627</v>
      </c>
      <c r="J416" s="306">
        <f t="shared" ca="1" si="188"/>
        <v>577.46104751851306</v>
      </c>
      <c r="K416" s="307">
        <f t="shared" ca="1" si="189"/>
        <v>1402.0492778148312</v>
      </c>
      <c r="L416" s="304">
        <f t="shared" ca="1" si="174"/>
        <v>1516.3124476249175</v>
      </c>
      <c r="M416" s="306">
        <f t="shared" ca="1" si="190"/>
        <v>-1.3744844579365729</v>
      </c>
      <c r="N416" s="304">
        <f t="shared" ca="1" si="191"/>
        <v>-78.752158446092352</v>
      </c>
      <c r="P416" s="310">
        <f t="shared" ca="1" si="192"/>
        <v>23</v>
      </c>
      <c r="Q416" s="304">
        <f t="shared" ca="1" si="193"/>
        <v>0</v>
      </c>
      <c r="R416" s="306">
        <f t="shared" ca="1" si="194"/>
        <v>0</v>
      </c>
      <c r="S416" s="307">
        <f t="shared" ca="1" si="195"/>
        <v>3.650000000000003</v>
      </c>
      <c r="T416" s="304">
        <f t="shared" ca="1" si="175"/>
        <v>35.806500000000028</v>
      </c>
      <c r="U416" s="311">
        <f t="shared" ca="1" si="176"/>
        <v>0</v>
      </c>
      <c r="V416" s="306">
        <f t="shared" ca="1" si="177"/>
        <v>1.0645003821336376</v>
      </c>
      <c r="W416" s="304">
        <f t="shared" ca="1" si="178"/>
        <v>15.555732480599586</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5.4239927480508792</v>
      </c>
      <c r="AH416" s="304">
        <f t="shared" ca="1" si="202"/>
        <v>-4.1921571191554259</v>
      </c>
    </row>
    <row r="417" spans="1:34" x14ac:dyDescent="0.2">
      <c r="A417" s="347">
        <f t="shared" ca="1" si="180"/>
        <v>0.1</v>
      </c>
      <c r="B417" s="304">
        <f t="shared" ca="1" si="181"/>
        <v>23.300000000000065</v>
      </c>
      <c r="D417" s="306">
        <f t="shared" ca="1" si="182"/>
        <v>-0.83128715106599349</v>
      </c>
      <c r="E417" s="307">
        <f t="shared" ca="1" si="183"/>
        <v>-5.6300143128842954</v>
      </c>
      <c r="F417" s="304">
        <f t="shared" ca="1" si="184"/>
        <v>5.6910543391193729</v>
      </c>
      <c r="G417" s="306">
        <f t="shared" ca="1" si="185"/>
        <v>13.359993747282351</v>
      </c>
      <c r="H417" s="307">
        <f t="shared" ca="1" si="186"/>
        <v>-68.159450397054457</v>
      </c>
      <c r="I417" s="304">
        <f t="shared" ca="1" si="187"/>
        <v>69.456461984151986</v>
      </c>
      <c r="J417" s="306">
        <f t="shared" ca="1" si="188"/>
        <v>578.80120332899662</v>
      </c>
      <c r="K417" s="307">
        <f t="shared" ca="1" si="189"/>
        <v>1395.2614828466901</v>
      </c>
      <c r="L417" s="304">
        <f t="shared" ca="1" si="174"/>
        <v>1510.5513690340488</v>
      </c>
      <c r="M417" s="306">
        <f t="shared" ca="1" si="190"/>
        <v>-1.3772393866533401</v>
      </c>
      <c r="N417" s="304">
        <f t="shared" ca="1" si="191"/>
        <v>-78.910004234422502</v>
      </c>
      <c r="P417" s="310">
        <f t="shared" ca="1" si="192"/>
        <v>23</v>
      </c>
      <c r="Q417" s="304">
        <f t="shared" ca="1" si="193"/>
        <v>0</v>
      </c>
      <c r="R417" s="306">
        <f t="shared" ca="1" si="194"/>
        <v>0</v>
      </c>
      <c r="S417" s="307">
        <f t="shared" ca="1" si="195"/>
        <v>3.650000000000003</v>
      </c>
      <c r="T417" s="304">
        <f t="shared" ca="1" si="175"/>
        <v>35.806500000000028</v>
      </c>
      <c r="U417" s="311">
        <f t="shared" ca="1" si="176"/>
        <v>0</v>
      </c>
      <c r="V417" s="306">
        <f t="shared" ca="1" si="177"/>
        <v>1.0652267419954164</v>
      </c>
      <c r="W417" s="304">
        <f t="shared" ca="1" si="178"/>
        <v>15.809518467872467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5.3597311767104596</v>
      </c>
      <c r="AH417" s="304">
        <f t="shared" ca="1" si="202"/>
        <v>-4.2618445152327595</v>
      </c>
    </row>
    <row r="418" spans="1:34" x14ac:dyDescent="0.2">
      <c r="A418" s="347">
        <f t="shared" ca="1" si="180"/>
        <v>0.1</v>
      </c>
      <c r="B418" s="304">
        <f t="shared" ca="1" si="181"/>
        <v>23.400000000000066</v>
      </c>
      <c r="D418" s="306">
        <f t="shared" ca="1" si="182"/>
        <v>-0.83314266565543049</v>
      </c>
      <c r="E418" s="307">
        <f t="shared" ca="1" si="183"/>
        <v>-5.559508026157391</v>
      </c>
      <c r="F418" s="304">
        <f t="shared" ca="1" si="184"/>
        <v>5.6215884049122531</v>
      </c>
      <c r="G418" s="306">
        <f t="shared" ca="1" si="185"/>
        <v>13.276679480716808</v>
      </c>
      <c r="H418" s="307">
        <f t="shared" ca="1" si="186"/>
        <v>-68.715401199670197</v>
      </c>
      <c r="I418" s="304">
        <f t="shared" ca="1" si="187"/>
        <v>69.986259937685787</v>
      </c>
      <c r="J418" s="306">
        <f t="shared" ca="1" si="188"/>
        <v>580.13303699039659</v>
      </c>
      <c r="K418" s="307">
        <f t="shared" ca="1" si="189"/>
        <v>1388.4177402668538</v>
      </c>
      <c r="L418" s="304">
        <f t="shared" ca="1" si="174"/>
        <v>1504.7452150099755</v>
      </c>
      <c r="M418" s="306">
        <f t="shared" ca="1" si="190"/>
        <v>-1.3799355757358438</v>
      </c>
      <c r="N418" s="304">
        <f t="shared" ca="1" si="191"/>
        <v>-79.064484489619218</v>
      </c>
      <c r="P418" s="310">
        <f t="shared" ca="1" si="192"/>
        <v>23</v>
      </c>
      <c r="Q418" s="304">
        <f t="shared" ca="1" si="193"/>
        <v>0</v>
      </c>
      <c r="R418" s="306">
        <f t="shared" ca="1" si="194"/>
        <v>0</v>
      </c>
      <c r="S418" s="307">
        <f t="shared" ca="1" si="195"/>
        <v>3.650000000000003</v>
      </c>
      <c r="T418" s="304">
        <f t="shared" ca="1" si="175"/>
        <v>35.806500000000028</v>
      </c>
      <c r="U418" s="311">
        <f t="shared" ca="1" si="176"/>
        <v>0</v>
      </c>
      <c r="V418" s="306">
        <f t="shared" ca="1" si="177"/>
        <v>1.0659595555425434</v>
      </c>
      <c r="W418" s="304">
        <f t="shared" ca="1" si="178"/>
        <v>16.062663643456947</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5.2954357338424813</v>
      </c>
      <c r="AH418" s="304">
        <f t="shared" ca="1" si="202"/>
        <v>-4.3313749227047822</v>
      </c>
    </row>
    <row r="419" spans="1:34" x14ac:dyDescent="0.2">
      <c r="A419" s="347">
        <f t="shared" ca="1" si="180"/>
        <v>0.1</v>
      </c>
      <c r="B419" s="304">
        <f t="shared" ca="1" si="181"/>
        <v>23.500000000000068</v>
      </c>
      <c r="D419" s="306">
        <f t="shared" ca="1" si="182"/>
        <v>-0.83483641828506849</v>
      </c>
      <c r="E419" s="307">
        <f t="shared" ca="1" si="183"/>
        <v>-5.4891817184505118</v>
      </c>
      <c r="F419" s="304">
        <f t="shared" ca="1" si="184"/>
        <v>5.5523029261259111</v>
      </c>
      <c r="G419" s="306">
        <f t="shared" ca="1" si="185"/>
        <v>13.193195838888302</v>
      </c>
      <c r="H419" s="307">
        <f t="shared" ca="1" si="186"/>
        <v>-69.264319371515242</v>
      </c>
      <c r="I419" s="304">
        <f t="shared" ca="1" si="187"/>
        <v>70.509618878863051</v>
      </c>
      <c r="J419" s="306">
        <f t="shared" ca="1" si="188"/>
        <v>581.45653075637688</v>
      </c>
      <c r="K419" s="307">
        <f t="shared" ca="1" si="189"/>
        <v>1381.5187542382946</v>
      </c>
      <c r="L419" s="304">
        <f t="shared" ca="1" si="174"/>
        <v>1498.8948480368365</v>
      </c>
      <c r="M419" s="306">
        <f t="shared" ca="1" si="190"/>
        <v>-1.38257493086904</v>
      </c>
      <c r="N419" s="304">
        <f t="shared" ca="1" si="191"/>
        <v>-79.215708399387552</v>
      </c>
      <c r="P419" s="310">
        <f t="shared" ca="1" si="192"/>
        <v>23</v>
      </c>
      <c r="Q419" s="304">
        <f t="shared" ca="1" si="193"/>
        <v>0</v>
      </c>
      <c r="R419" s="306">
        <f t="shared" ca="1" si="194"/>
        <v>0</v>
      </c>
      <c r="S419" s="307">
        <f t="shared" ca="1" si="195"/>
        <v>3.650000000000003</v>
      </c>
      <c r="T419" s="304">
        <f t="shared" ca="1" si="175"/>
        <v>35.806500000000028</v>
      </c>
      <c r="U419" s="311">
        <f t="shared" ca="1" si="176"/>
        <v>0</v>
      </c>
      <c r="V419" s="306">
        <f t="shared" ca="1" si="177"/>
        <v>1.0666987592514729</v>
      </c>
      <c r="W419" s="304">
        <f t="shared" ca="1" si="178"/>
        <v>16.315101936297442</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5.2311334942429468</v>
      </c>
      <c r="AH419" s="304">
        <f t="shared" ca="1" si="202"/>
        <v>-4.4007297653306665</v>
      </c>
    </row>
    <row r="420" spans="1:34" x14ac:dyDescent="0.2">
      <c r="A420" s="347">
        <f t="shared" ca="1" si="180"/>
        <v>0.1</v>
      </c>
      <c r="B420" s="304">
        <f t="shared" ca="1" si="181"/>
        <v>23.600000000000069</v>
      </c>
      <c r="D420" s="306">
        <f t="shared" ca="1" si="182"/>
        <v>-0.83637023581641801</v>
      </c>
      <c r="E420" s="307">
        <f t="shared" ca="1" si="183"/>
        <v>-5.4190536490285792</v>
      </c>
      <c r="F420" s="304">
        <f t="shared" ca="1" si="184"/>
        <v>5.4832159926825401</v>
      </c>
      <c r="G420" s="306">
        <f t="shared" ca="1" si="185"/>
        <v>13.109558815306661</v>
      </c>
      <c r="H420" s="307">
        <f t="shared" ca="1" si="186"/>
        <v>-69.806224736418102</v>
      </c>
      <c r="I420" s="304">
        <f t="shared" ca="1" si="187"/>
        <v>71.026541125717884</v>
      </c>
      <c r="J420" s="306">
        <f t="shared" ca="1" si="188"/>
        <v>582.77166848908666</v>
      </c>
      <c r="K420" s="307">
        <f t="shared" ca="1" si="189"/>
        <v>1374.5652270328978</v>
      </c>
      <c r="L420" s="304">
        <f t="shared" ca="1" si="174"/>
        <v>1493.0011322706878</v>
      </c>
      <c r="M420" s="306">
        <f t="shared" ca="1" si="190"/>
        <v>-1.3851592757329432</v>
      </c>
      <c r="N420" s="304">
        <f t="shared" ca="1" si="191"/>
        <v>-79.363780452895512</v>
      </c>
      <c r="P420" s="310">
        <f t="shared" ca="1" si="192"/>
        <v>23</v>
      </c>
      <c r="Q420" s="304">
        <f t="shared" ca="1" si="193"/>
        <v>0</v>
      </c>
      <c r="R420" s="306">
        <f t="shared" ca="1" si="194"/>
        <v>0</v>
      </c>
      <c r="S420" s="307">
        <f t="shared" ca="1" si="195"/>
        <v>3.650000000000003</v>
      </c>
      <c r="T420" s="304">
        <f t="shared" ca="1" si="175"/>
        <v>35.806500000000028</v>
      </c>
      <c r="U420" s="311">
        <f t="shared" ca="1" si="176"/>
        <v>0</v>
      </c>
      <c r="V420" s="306">
        <f t="shared" ca="1" si="177"/>
        <v>1.067444289721907</v>
      </c>
      <c r="W420" s="304">
        <f t="shared" ca="1" si="178"/>
        <v>16.566769015284699</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5.1668505959256983</v>
      </c>
      <c r="AH420" s="304">
        <f t="shared" ca="1" si="202"/>
        <v>-4.4698909414513501</v>
      </c>
    </row>
    <row r="421" spans="1:34" x14ac:dyDescent="0.2">
      <c r="A421" s="347">
        <f t="shared" ca="1" si="180"/>
        <v>0.1</v>
      </c>
      <c r="B421" s="304">
        <f t="shared" ca="1" si="181"/>
        <v>23.70000000000007</v>
      </c>
      <c r="D421" s="306">
        <f t="shared" ca="1" si="182"/>
        <v>-0.837746000580601</v>
      </c>
      <c r="E421" s="307">
        <f t="shared" ca="1" si="183"/>
        <v>-5.3491415979396626</v>
      </c>
      <c r="F421" s="304">
        <f t="shared" ca="1" si="184"/>
        <v>5.4143452232285005</v>
      </c>
      <c r="G421" s="306">
        <f t="shared" ca="1" si="185"/>
        <v>13.025784215248601</v>
      </c>
      <c r="H421" s="307">
        <f t="shared" ca="1" si="186"/>
        <v>-70.341138896212072</v>
      </c>
      <c r="I421" s="304">
        <f t="shared" ca="1" si="187"/>
        <v>71.537031498647039</v>
      </c>
      <c r="J421" s="306">
        <f t="shared" ca="1" si="188"/>
        <v>584.07843564061443</v>
      </c>
      <c r="K421" s="307">
        <f t="shared" ca="1" si="189"/>
        <v>1367.5578588512662</v>
      </c>
      <c r="L421" s="304">
        <f t="shared" ca="1" si="174"/>
        <v>1487.0649334465013</v>
      </c>
      <c r="M421" s="306">
        <f t="shared" ca="1" si="190"/>
        <v>-1.3876903562854905</v>
      </c>
      <c r="N421" s="304">
        <f t="shared" ca="1" si="191"/>
        <v>-79.508800686164122</v>
      </c>
      <c r="P421" s="310">
        <f t="shared" ca="1" si="192"/>
        <v>23</v>
      </c>
      <c r="Q421" s="304">
        <f t="shared" ca="1" si="193"/>
        <v>0</v>
      </c>
      <c r="R421" s="306">
        <f t="shared" ca="1" si="194"/>
        <v>0</v>
      </c>
      <c r="S421" s="307">
        <f t="shared" ca="1" si="195"/>
        <v>3.650000000000003</v>
      </c>
      <c r="T421" s="304">
        <f t="shared" ca="1" si="175"/>
        <v>35.806500000000028</v>
      </c>
      <c r="U421" s="311">
        <f t="shared" ca="1" si="176"/>
        <v>0</v>
      </c>
      <c r="V421" s="306">
        <f t="shared" ca="1" si="177"/>
        <v>1.0681960836929389</v>
      </c>
      <c r="W421" s="304">
        <f t="shared" ca="1" si="178"/>
        <v>16.817602294945836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5.1026122674946235</v>
      </c>
      <c r="AH421" s="304">
        <f t="shared" ca="1" si="202"/>
        <v>-4.5388408261053934</v>
      </c>
    </row>
    <row r="422" spans="1:34" x14ac:dyDescent="0.2">
      <c r="A422" s="347">
        <f t="shared" ca="1" si="180"/>
        <v>0.1</v>
      </c>
      <c r="B422" s="304">
        <f t="shared" ca="1" si="181"/>
        <v>23.800000000000072</v>
      </c>
      <c r="D422" s="306">
        <f t="shared" ca="1" si="182"/>
        <v>-0.83896564707448718</v>
      </c>
      <c r="E422" s="307">
        <f t="shared" ca="1" si="183"/>
        <v>-5.2794628642064714</v>
      </c>
      <c r="F422" s="304">
        <f t="shared" ca="1" si="184"/>
        <v>5.3457077633842189</v>
      </c>
      <c r="G422" s="306">
        <f t="shared" ca="1" si="185"/>
        <v>12.941887650541153</v>
      </c>
      <c r="H422" s="307">
        <f t="shared" ca="1" si="186"/>
        <v>-70.869085182632716</v>
      </c>
      <c r="I422" s="304">
        <f t="shared" ca="1" si="187"/>
        <v>72.041097233332593</v>
      </c>
      <c r="J422" s="306">
        <f t="shared" ca="1" si="188"/>
        <v>585.37681923390392</v>
      </c>
      <c r="K422" s="307">
        <f t="shared" ca="1" si="189"/>
        <v>1360.497347647324</v>
      </c>
      <c r="L422" s="304">
        <f t="shared" ca="1" si="174"/>
        <v>1481.0871187920736</v>
      </c>
      <c r="M422" s="306">
        <f t="shared" ca="1" si="190"/>
        <v>-1.3901698447850745</v>
      </c>
      <c r="N422" s="304">
        <f t="shared" ca="1" si="191"/>
        <v>-79.650864912541508</v>
      </c>
      <c r="P422" s="310">
        <f t="shared" ca="1" si="192"/>
        <v>23</v>
      </c>
      <c r="Q422" s="304">
        <f t="shared" ca="1" si="193"/>
        <v>0</v>
      </c>
      <c r="R422" s="306">
        <f t="shared" ca="1" si="194"/>
        <v>0</v>
      </c>
      <c r="S422" s="307">
        <f t="shared" ca="1" si="195"/>
        <v>3.650000000000003</v>
      </c>
      <c r="T422" s="304">
        <f t="shared" ca="1" si="175"/>
        <v>35.806500000000028</v>
      </c>
      <c r="U422" s="311">
        <f t="shared" ca="1" si="176"/>
        <v>0</v>
      </c>
      <c r="V422" s="306">
        <f t="shared" ca="1" si="177"/>
        <v>1.0689540780588112</v>
      </c>
      <c r="W422" s="304">
        <f t="shared" ca="1" si="178"/>
        <v>17.067540939158466</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5.0384428539302624</v>
      </c>
      <c r="AH422" s="304">
        <f t="shared" ca="1" si="202"/>
        <v>-4.607562272587896</v>
      </c>
    </row>
    <row r="423" spans="1:34" x14ac:dyDescent="0.2">
      <c r="A423" s="347">
        <f t="shared" ca="1" si="180"/>
        <v>0.1</v>
      </c>
      <c r="B423" s="304">
        <f t="shared" ca="1" si="181"/>
        <v>23.900000000000073</v>
      </c>
      <c r="D423" s="306">
        <f t="shared" ca="1" si="182"/>
        <v>-0.84003115872998635</v>
      </c>
      <c r="E423" s="307">
        <f t="shared" ca="1" si="183"/>
        <v>-5.2100342645833599</v>
      </c>
      <c r="F423" s="304">
        <f t="shared" ca="1" si="184"/>
        <v>5.2773202845544551</v>
      </c>
      <c r="G423" s="306">
        <f t="shared" ca="1" si="185"/>
        <v>12.857884534668154</v>
      </c>
      <c r="H423" s="307">
        <f t="shared" ca="1" si="186"/>
        <v>-71.390088609091052</v>
      </c>
      <c r="I423" s="304">
        <f t="shared" ca="1" si="187"/>
        <v>72.538747896008857</v>
      </c>
      <c r="J423" s="306">
        <f t="shared" ca="1" si="188"/>
        <v>586.66680784316441</v>
      </c>
      <c r="K423" s="307">
        <f t="shared" ca="1" si="189"/>
        <v>1353.3843889577379</v>
      </c>
      <c r="L423" s="304">
        <f t="shared" ca="1" si="174"/>
        <v>1475.0685569489297</v>
      </c>
      <c r="M423" s="306">
        <f t="shared" ca="1" si="190"/>
        <v>-1.3925993435706538</v>
      </c>
      <c r="N423" s="304">
        <f t="shared" ca="1" si="191"/>
        <v>-79.790064939287362</v>
      </c>
      <c r="P423" s="310">
        <f t="shared" ca="1" si="192"/>
        <v>23</v>
      </c>
      <c r="Q423" s="304">
        <f t="shared" ca="1" si="193"/>
        <v>0</v>
      </c>
      <c r="R423" s="306">
        <f t="shared" ca="1" si="194"/>
        <v>0</v>
      </c>
      <c r="S423" s="307">
        <f t="shared" ca="1" si="195"/>
        <v>3.650000000000003</v>
      </c>
      <c r="T423" s="304">
        <f t="shared" ca="1" si="175"/>
        <v>35.806500000000028</v>
      </c>
      <c r="U423" s="311">
        <f t="shared" ca="1" si="176"/>
        <v>0</v>
      </c>
      <c r="V423" s="306">
        <f t="shared" ca="1" si="177"/>
        <v>1.0697182098842788</v>
      </c>
      <c r="W423" s="304">
        <f t="shared" ca="1" si="178"/>
        <v>17.316525862947099</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4.9743658409487317</v>
      </c>
      <c r="AH423" s="304">
        <f t="shared" ca="1" si="202"/>
        <v>-4.6760386134680694</v>
      </c>
    </row>
    <row r="424" spans="1:34" x14ac:dyDescent="0.2">
      <c r="A424" s="347">
        <f t="shared" ca="1" si="180"/>
        <v>0.1</v>
      </c>
      <c r="B424" s="304">
        <f t="shared" ca="1" si="181"/>
        <v>24.000000000000075</v>
      </c>
      <c r="D424" s="306">
        <f t="shared" ca="1" si="182"/>
        <v>-0.8409445647560938</v>
      </c>
      <c r="E424" s="307">
        <f t="shared" ca="1" si="183"/>
        <v>-5.1408721328612774</v>
      </c>
      <c r="F424" s="304">
        <f t="shared" ca="1" si="184"/>
        <v>5.2091989832816408</v>
      </c>
      <c r="G424" s="306">
        <f t="shared" ca="1" si="185"/>
        <v>12.773790078192544</v>
      </c>
      <c r="H424" s="307">
        <f t="shared" ca="1" si="186"/>
        <v>-71.904175822377184</v>
      </c>
      <c r="I424" s="304">
        <f t="shared" ca="1" si="187"/>
        <v>73.029995300951938</v>
      </c>
      <c r="J424" s="306">
        <f t="shared" ca="1" si="188"/>
        <v>587.94839157380738</v>
      </c>
      <c r="K424" s="307">
        <f t="shared" ca="1" si="189"/>
        <v>1346.2196757361644</v>
      </c>
      <c r="L424" s="304">
        <f t="shared" ca="1" si="174"/>
        <v>1469.0101179002854</v>
      </c>
      <c r="M424" s="306">
        <f t="shared" ca="1" si="190"/>
        <v>-1.3949803886159822</v>
      </c>
      <c r="N424" s="304">
        <f t="shared" ca="1" si="191"/>
        <v>-79.926488771215205</v>
      </c>
      <c r="P424" s="310">
        <f t="shared" ca="1" si="192"/>
        <v>23</v>
      </c>
      <c r="Q424" s="304">
        <f t="shared" ca="1" si="193"/>
        <v>0</v>
      </c>
      <c r="R424" s="306">
        <f t="shared" ca="1" si="194"/>
        <v>0</v>
      </c>
      <c r="S424" s="307">
        <f t="shared" ca="1" si="195"/>
        <v>3.650000000000003</v>
      </c>
      <c r="T424" s="304">
        <f t="shared" ca="1" si="175"/>
        <v>35.806500000000028</v>
      </c>
      <c r="U424" s="311">
        <f t="shared" ca="1" si="176"/>
        <v>0</v>
      </c>
      <c r="V424" s="306">
        <f t="shared" ca="1" si="177"/>
        <v>1.070488416419576</v>
      </c>
      <c r="W424" s="304">
        <f t="shared" ca="1" si="178"/>
        <v>17.564499732421176</v>
      </c>
      <c r="Y424" s="314" t="str">
        <f t="shared" ca="1" si="196"/>
        <v/>
      </c>
      <c r="Z424" s="315" t="str">
        <f t="shared" ca="1" si="197"/>
        <v/>
      </c>
      <c r="AA424" s="316" t="str">
        <f t="shared" ca="1" si="198"/>
        <v/>
      </c>
      <c r="AC424" s="310">
        <f t="shared" ca="1" si="199"/>
        <v>24.000000000000075</v>
      </c>
      <c r="AD424" s="323">
        <f t="shared" ca="1" si="200"/>
        <v>587.94839157380738</v>
      </c>
      <c r="AE424" s="324" t="e">
        <f t="shared" ca="1" si="179"/>
        <v>#N/A</v>
      </c>
      <c r="AG424" s="306">
        <f t="shared" ca="1" si="201"/>
        <v>4.9104038780752255</v>
      </c>
      <c r="AH424" s="304">
        <f t="shared" ca="1" si="202"/>
        <v>-4.7442536610813928</v>
      </c>
    </row>
    <row r="425" spans="1:34" x14ac:dyDescent="0.2">
      <c r="A425" s="347">
        <f t="shared" ca="1" si="180"/>
        <v>0.1</v>
      </c>
      <c r="B425" s="304">
        <f t="shared" ca="1" si="181"/>
        <v>24.100000000000076</v>
      </c>
      <c r="D425" s="306">
        <f t="shared" ca="1" si="182"/>
        <v>-0.84170793705342362</v>
      </c>
      <c r="E425" s="307">
        <f t="shared" ca="1" si="183"/>
        <v>-5.0719923197028516</v>
      </c>
      <c r="F425" s="304">
        <f t="shared" ca="1" si="184"/>
        <v>5.1413595811247674</v>
      </c>
      <c r="G425" s="306">
        <f t="shared" ca="1" si="185"/>
        <v>12.689619284487202</v>
      </c>
      <c r="H425" s="307">
        <f t="shared" ca="1" si="186"/>
        <v>-72.411375054347474</v>
      </c>
      <c r="I425" s="304">
        <f t="shared" ca="1" si="187"/>
        <v>73.514853430083122</v>
      </c>
      <c r="J425" s="306">
        <f t="shared" ca="1" si="188"/>
        <v>589.22156204194141</v>
      </c>
      <c r="K425" s="307">
        <f t="shared" ca="1" si="189"/>
        <v>1339.0038981923281</v>
      </c>
      <c r="L425" s="304">
        <f t="shared" ca="1" si="174"/>
        <v>1462.9126729061431</v>
      </c>
      <c r="M425" s="306">
        <f t="shared" ca="1" si="190"/>
        <v>-1.397314452873254</v>
      </c>
      <c r="N425" s="304">
        <f t="shared" ca="1" si="191"/>
        <v>-80.060220802269214</v>
      </c>
      <c r="P425" s="310">
        <f t="shared" ca="1" si="192"/>
        <v>23</v>
      </c>
      <c r="Q425" s="304">
        <f t="shared" ca="1" si="193"/>
        <v>0</v>
      </c>
      <c r="R425" s="306">
        <f t="shared" ca="1" si="194"/>
        <v>0</v>
      </c>
      <c r="S425" s="307">
        <f t="shared" ca="1" si="195"/>
        <v>3.650000000000003</v>
      </c>
      <c r="T425" s="304">
        <f t="shared" ca="1" si="175"/>
        <v>35.806500000000028</v>
      </c>
      <c r="U425" s="311">
        <f t="shared" ca="1" si="176"/>
        <v>0</v>
      </c>
      <c r="V425" s="306">
        <f t="shared" ca="1" si="177"/>
        <v>1.0712646351149921</v>
      </c>
      <c r="W425" s="304">
        <f t="shared" ca="1" si="178"/>
        <v>17.811406962915548</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4.8465788005600219</v>
      </c>
      <c r="AH425" s="304">
        <f t="shared" ca="1" si="202"/>
        <v>-4.812191707512647</v>
      </c>
    </row>
    <row r="426" spans="1:34" x14ac:dyDescent="0.2">
      <c r="A426" s="347">
        <f t="shared" ca="1" si="180"/>
        <v>0.1</v>
      </c>
      <c r="B426" s="304">
        <f t="shared" ca="1" si="181"/>
        <v>24.200000000000077</v>
      </c>
      <c r="D426" s="306">
        <f t="shared" ca="1" si="182"/>
        <v>-0.84232338720098587</v>
      </c>
      <c r="E426" s="307">
        <f t="shared" ca="1" si="183"/>
        <v>-5.0034101929895849</v>
      </c>
      <c r="F426" s="304">
        <f t="shared" ca="1" si="184"/>
        <v>5.0738173250460861</v>
      </c>
      <c r="G426" s="306">
        <f t="shared" ca="1" si="185"/>
        <v>12.605386945767103</v>
      </c>
      <c r="H426" s="307">
        <f t="shared" ca="1" si="186"/>
        <v>-72.911716073646431</v>
      </c>
      <c r="I426" s="304">
        <f t="shared" ca="1" si="187"/>
        <v>73.993338354588019</v>
      </c>
      <c r="J426" s="306">
        <f t="shared" ca="1" si="188"/>
        <v>590.48631235345408</v>
      </c>
      <c r="K426" s="307">
        <f t="shared" ca="1" si="189"/>
        <v>1331.7377436359284</v>
      </c>
      <c r="L426" s="304">
        <f t="shared" ca="1" si="174"/>
        <v>1456.777094445576</v>
      </c>
      <c r="M426" s="306">
        <f t="shared" ca="1" si="190"/>
        <v>-1.3996029494203095</v>
      </c>
      <c r="N426" s="304">
        <f t="shared" ca="1" si="191"/>
        <v>-80.191341995845761</v>
      </c>
      <c r="P426" s="310">
        <f t="shared" ca="1" si="192"/>
        <v>23</v>
      </c>
      <c r="Q426" s="304">
        <f t="shared" ca="1" si="193"/>
        <v>0</v>
      </c>
      <c r="R426" s="306">
        <f t="shared" ca="1" si="194"/>
        <v>0</v>
      </c>
      <c r="S426" s="307">
        <f t="shared" ca="1" si="195"/>
        <v>3.650000000000003</v>
      </c>
      <c r="T426" s="304">
        <f t="shared" ca="1" si="175"/>
        <v>35.806500000000028</v>
      </c>
      <c r="U426" s="311">
        <f t="shared" ca="1" si="176"/>
        <v>0</v>
      </c>
      <c r="V426" s="306">
        <f t="shared" ca="1" si="177"/>
        <v>1.0720468036350472</v>
      </c>
      <c r="W426" s="304">
        <f t="shared" ca="1" si="178"/>
        <v>18.057193715394863</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4.7829116502520144</v>
      </c>
      <c r="AH426" s="304">
        <f t="shared" ca="1" si="202"/>
        <v>-4.8798375240864473</v>
      </c>
    </row>
    <row r="427" spans="1:34" x14ac:dyDescent="0.2">
      <c r="A427" s="347">
        <f t="shared" ca="1" si="180"/>
        <v>0.1</v>
      </c>
      <c r="B427" s="304">
        <f t="shared" ca="1" si="181"/>
        <v>24.300000000000079</v>
      </c>
      <c r="D427" s="306">
        <f t="shared" ca="1" si="182"/>
        <v>-0.84279306351504835</v>
      </c>
      <c r="E427" s="307">
        <f t="shared" ca="1" si="183"/>
        <v>-4.9351406386630066</v>
      </c>
      <c r="F427" s="304">
        <f t="shared" ca="1" si="184"/>
        <v>5.006586988287749</v>
      </c>
      <c r="G427" s="306">
        <f t="shared" ca="1" si="185"/>
        <v>12.521107639415598</v>
      </c>
      <c r="H427" s="307">
        <f t="shared" ca="1" si="186"/>
        <v>-73.405230137512731</v>
      </c>
      <c r="I427" s="304">
        <f t="shared" ca="1" si="187"/>
        <v>74.465468158462812</v>
      </c>
      <c r="J427" s="306">
        <f t="shared" ca="1" si="188"/>
        <v>591.74263708271326</v>
      </c>
      <c r="K427" s="307">
        <f t="shared" ca="1" si="189"/>
        <v>1324.4218963253704</v>
      </c>
      <c r="L427" s="304">
        <f t="shared" ca="1" si="174"/>
        <v>1450.6042561662689</v>
      </c>
      <c r="M427" s="306">
        <f t="shared" ca="1" si="190"/>
        <v>-1.4018472344244954</v>
      </c>
      <c r="N427" s="304">
        <f t="shared" ca="1" si="191"/>
        <v>-80.319930054610111</v>
      </c>
      <c r="P427" s="310">
        <f t="shared" ca="1" si="192"/>
        <v>23</v>
      </c>
      <c r="Q427" s="304">
        <f t="shared" ca="1" si="193"/>
        <v>0</v>
      </c>
      <c r="R427" s="306">
        <f t="shared" ca="1" si="194"/>
        <v>0</v>
      </c>
      <c r="S427" s="307">
        <f t="shared" ca="1" si="195"/>
        <v>3.650000000000003</v>
      </c>
      <c r="T427" s="304">
        <f t="shared" ca="1" si="175"/>
        <v>35.806500000000028</v>
      </c>
      <c r="U427" s="311">
        <f t="shared" ca="1" si="176"/>
        <v>0</v>
      </c>
      <c r="V427" s="306">
        <f t="shared" ca="1" si="177"/>
        <v>1.0728348598722715</v>
      </c>
      <c r="W427" s="304">
        <f t="shared" ca="1" si="178"/>
        <v>18.301807891184019</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4.7194226955330079</v>
      </c>
      <c r="AH427" s="304">
        <f t="shared" ca="1" si="202"/>
        <v>-4.9471763603821506</v>
      </c>
    </row>
    <row r="428" spans="1:34" x14ac:dyDescent="0.2">
      <c r="A428" s="347">
        <f t="shared" ca="1" si="180"/>
        <v>0.1</v>
      </c>
      <c r="B428" s="304">
        <f t="shared" ca="1" si="181"/>
        <v>24.40000000000008</v>
      </c>
      <c r="D428" s="306">
        <f t="shared" ca="1" si="182"/>
        <v>-0.84311914817990552</v>
      </c>
      <c r="E428" s="307">
        <f t="shared" ca="1" si="183"/>
        <v>-4.8671980620415596</v>
      </c>
      <c r="F428" s="304">
        <f t="shared" ca="1" si="184"/>
        <v>4.9396828717204837</v>
      </c>
      <c r="G428" s="306">
        <f t="shared" ca="1" si="185"/>
        <v>12.436795724597609</v>
      </c>
      <c r="H428" s="307">
        <f t="shared" ca="1" si="186"/>
        <v>-73.891949943716881</v>
      </c>
      <c r="I428" s="304">
        <f t="shared" ca="1" si="187"/>
        <v>74.931262863908344</v>
      </c>
      <c r="J428" s="306">
        <f t="shared" ca="1" si="188"/>
        <v>592.99053225091393</v>
      </c>
      <c r="K428" s="307">
        <f t="shared" ca="1" si="189"/>
        <v>1317.0570373213091</v>
      </c>
      <c r="L428" s="304">
        <f t="shared" ca="1" si="174"/>
        <v>1444.3950328413644</v>
      </c>
      <c r="M428" s="306">
        <f t="shared" ca="1" si="190"/>
        <v>-1.4040486099353044</v>
      </c>
      <c r="N428" s="304">
        <f t="shared" ca="1" si="191"/>
        <v>-80.446059580502933</v>
      </c>
      <c r="P428" s="310">
        <f t="shared" ca="1" si="192"/>
        <v>23</v>
      </c>
      <c r="Q428" s="304">
        <f t="shared" ca="1" si="193"/>
        <v>0</v>
      </c>
      <c r="R428" s="306">
        <f t="shared" ca="1" si="194"/>
        <v>0</v>
      </c>
      <c r="S428" s="307">
        <f t="shared" ca="1" si="195"/>
        <v>3.650000000000003</v>
      </c>
      <c r="T428" s="304">
        <f t="shared" ca="1" si="175"/>
        <v>35.806500000000028</v>
      </c>
      <c r="U428" s="311">
        <f t="shared" ca="1" si="176"/>
        <v>0</v>
      </c>
      <c r="V428" s="306">
        <f t="shared" ca="1" si="177"/>
        <v>1.073628741960589</v>
      </c>
      <c r="W428" s="304">
        <f t="shared" ca="1" si="178"/>
        <v>18.545199125087706</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4.6561314504057112</v>
      </c>
      <c r="AH428" s="304">
        <f t="shared" ca="1" si="202"/>
        <v>-5.0141939427901381</v>
      </c>
    </row>
    <row r="429" spans="1:34" x14ac:dyDescent="0.2">
      <c r="A429" s="347">
        <f t="shared" ca="1" si="180"/>
        <v>0.1</v>
      </c>
      <c r="B429" s="304">
        <f t="shared" ca="1" si="181"/>
        <v>24.500000000000082</v>
      </c>
      <c r="D429" s="306">
        <f t="shared" ca="1" si="182"/>
        <v>-0.84330385445044154</v>
      </c>
      <c r="E429" s="307">
        <f t="shared" ca="1" si="183"/>
        <v>-4.7995963895948233</v>
      </c>
      <c r="F429" s="304">
        <f t="shared" ca="1" si="184"/>
        <v>4.8731188056461985</v>
      </c>
      <c r="G429" s="306">
        <f t="shared" ca="1" si="185"/>
        <v>12.352465339152564</v>
      </c>
      <c r="H429" s="307">
        <f t="shared" ca="1" si="186"/>
        <v>-74.371909582676366</v>
      </c>
      <c r="I429" s="304">
        <f t="shared" ca="1" si="187"/>
        <v>75.39074435850037</v>
      </c>
      <c r="J429" s="306">
        <f t="shared" ca="1" si="188"/>
        <v>594.22999530410141</v>
      </c>
      <c r="K429" s="307">
        <f t="shared" ca="1" si="189"/>
        <v>1309.6438443449895</v>
      </c>
      <c r="L429" s="304">
        <f t="shared" ca="1" si="174"/>
        <v>1438.1503003336736</v>
      </c>
      <c r="M429" s="306">
        <f t="shared" ca="1" si="190"/>
        <v>-1.406208326517028</v>
      </c>
      <c r="N429" s="304">
        <f t="shared" ca="1" si="191"/>
        <v>-80.569802225580105</v>
      </c>
      <c r="P429" s="310">
        <f t="shared" ca="1" si="192"/>
        <v>23</v>
      </c>
      <c r="Q429" s="304">
        <f t="shared" ca="1" si="193"/>
        <v>0</v>
      </c>
      <c r="R429" s="306">
        <f t="shared" ca="1" si="194"/>
        <v>0</v>
      </c>
      <c r="S429" s="307">
        <f t="shared" ca="1" si="195"/>
        <v>3.650000000000003</v>
      </c>
      <c r="T429" s="304">
        <f t="shared" ca="1" si="175"/>
        <v>35.806500000000028</v>
      </c>
      <c r="U429" s="311">
        <f t="shared" ca="1" si="176"/>
        <v>0</v>
      </c>
      <c r="V429" s="306">
        <f t="shared" ca="1" si="177"/>
        <v>1.0744283882883054</v>
      </c>
      <c r="W429" s="304">
        <f t="shared" ca="1" si="178"/>
        <v>18.787318776962358</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4.5930566928185321</v>
      </c>
      <c r="AH429" s="304">
        <f t="shared" ca="1" si="202"/>
        <v>-5.0808764726267643</v>
      </c>
    </row>
    <row r="430" spans="1:34" x14ac:dyDescent="0.2">
      <c r="A430" s="347">
        <f t="shared" ca="1" si="180"/>
        <v>0.1</v>
      </c>
      <c r="B430" s="304">
        <f t="shared" ca="1" si="181"/>
        <v>24.600000000000083</v>
      </c>
      <c r="D430" s="306">
        <f t="shared" ca="1" si="182"/>
        <v>-0.84334942392634804</v>
      </c>
      <c r="E430" s="307">
        <f t="shared" ca="1" si="183"/>
        <v>-4.7323490711567091</v>
      </c>
      <c r="F430" s="304">
        <f t="shared" ca="1" si="184"/>
        <v>4.8069081520364696</v>
      </c>
      <c r="G430" s="306">
        <f t="shared" ca="1" si="185"/>
        <v>12.268130396759929</v>
      </c>
      <c r="H430" s="307">
        <f t="shared" ca="1" si="186"/>
        <v>-74.845144489792034</v>
      </c>
      <c r="I430" s="304">
        <f t="shared" ca="1" si="187"/>
        <v>75.843936324071095</v>
      </c>
      <c r="J430" s="306">
        <f t="shared" ca="1" si="188"/>
        <v>595.46102509089701</v>
      </c>
      <c r="K430" s="307">
        <f t="shared" ca="1" si="189"/>
        <v>1302.182991641366</v>
      </c>
      <c r="L430" s="304">
        <f t="shared" ca="1" si="174"/>
        <v>1431.8709355672947</v>
      </c>
      <c r="M430" s="306">
        <f t="shared" ca="1" si="190"/>
        <v>-1.4083275857318389</v>
      </c>
      <c r="N430" s="304">
        <f t="shared" ca="1" si="191"/>
        <v>-80.691226834282986</v>
      </c>
      <c r="P430" s="310">
        <f t="shared" ca="1" si="192"/>
        <v>23</v>
      </c>
      <c r="Q430" s="304">
        <f t="shared" ca="1" si="193"/>
        <v>0</v>
      </c>
      <c r="R430" s="306">
        <f t="shared" ca="1" si="194"/>
        <v>0</v>
      </c>
      <c r="S430" s="307">
        <f t="shared" ca="1" si="195"/>
        <v>3.650000000000003</v>
      </c>
      <c r="T430" s="304">
        <f t="shared" ca="1" si="175"/>
        <v>35.806500000000028</v>
      </c>
      <c r="U430" s="311">
        <f t="shared" ca="1" si="176"/>
        <v>0</v>
      </c>
      <c r="V430" s="306">
        <f t="shared" ca="1" si="177"/>
        <v>1.0752337375106962</v>
      </c>
      <c r="W430" s="304">
        <f t="shared" ca="1" si="178"/>
        <v>19.028119921803714</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4.530216482301868</v>
      </c>
      <c r="AH430" s="304">
        <f t="shared" ca="1" si="202"/>
        <v>-5.1472106238252993</v>
      </c>
    </row>
    <row r="431" spans="1:34" x14ac:dyDescent="0.2">
      <c r="A431" s="347">
        <f t="shared" ca="1" si="180"/>
        <v>0.1</v>
      </c>
      <c r="B431" s="304">
        <f t="shared" ca="1" si="181"/>
        <v>24.700000000000085</v>
      </c>
      <c r="D431" s="306">
        <f t="shared" ca="1" si="182"/>
        <v>-0.84325812389784582</v>
      </c>
      <c r="E431" s="307">
        <f t="shared" ca="1" si="183"/>
        <v>-4.6654690825593219</v>
      </c>
      <c r="F431" s="304">
        <f t="shared" ca="1" si="184"/>
        <v>4.7410638071889135</v>
      </c>
      <c r="G431" s="306">
        <f t="shared" ca="1" si="185"/>
        <v>12.183804584370144</v>
      </c>
      <c r="H431" s="307">
        <f t="shared" ca="1" si="186"/>
        <v>-75.311691398047969</v>
      </c>
      <c r="I431" s="304">
        <f t="shared" ca="1" si="187"/>
        <v>76.290864167244379</v>
      </c>
      <c r="J431" s="306">
        <f t="shared" ca="1" si="188"/>
        <v>596.6836218399535</v>
      </c>
      <c r="K431" s="307">
        <f t="shared" ca="1" si="189"/>
        <v>1294.6751498469739</v>
      </c>
      <c r="L431" s="304">
        <f t="shared" ca="1" si="174"/>
        <v>1425.5578165066927</v>
      </c>
      <c r="M431" s="306">
        <f t="shared" ca="1" si="190"/>
        <v>-1.410407542482965</v>
      </c>
      <c r="N431" s="304">
        <f t="shared" ca="1" si="191"/>
        <v>-80.810399577692252</v>
      </c>
      <c r="P431" s="310">
        <f t="shared" ca="1" si="192"/>
        <v>23</v>
      </c>
      <c r="Q431" s="304">
        <f t="shared" ca="1" si="193"/>
        <v>0</v>
      </c>
      <c r="R431" s="306">
        <f t="shared" ca="1" si="194"/>
        <v>0</v>
      </c>
      <c r="S431" s="307">
        <f t="shared" ca="1" si="195"/>
        <v>3.650000000000003</v>
      </c>
      <c r="T431" s="304">
        <f t="shared" ca="1" si="175"/>
        <v>35.806500000000028</v>
      </c>
      <c r="U431" s="311">
        <f t="shared" ca="1" si="176"/>
        <v>0</v>
      </c>
      <c r="V431" s="306">
        <f t="shared" ca="1" si="177"/>
        <v>1.0760447285622068</v>
      </c>
      <c r="W431" s="304">
        <f t="shared" ca="1" si="178"/>
        <v>19.267557338414331</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4.4676281769827302</v>
      </c>
      <c r="AH431" s="304">
        <f t="shared" ca="1" si="202"/>
        <v>-5.2131835402201911</v>
      </c>
    </row>
    <row r="432" spans="1:34" x14ac:dyDescent="0.2">
      <c r="A432" s="347">
        <f t="shared" ca="1" si="180"/>
        <v>0.1</v>
      </c>
      <c r="B432" s="304">
        <f t="shared" ca="1" si="181"/>
        <v>24.800000000000086</v>
      </c>
      <c r="D432" s="306">
        <f t="shared" ca="1" si="182"/>
        <v>-0.84303224476278416</v>
      </c>
      <c r="E432" s="307">
        <f t="shared" ca="1" si="183"/>
        <v>-4.598968928668957</v>
      </c>
      <c r="F432" s="304">
        <f t="shared" ca="1" si="184"/>
        <v>4.6755982047832418</v>
      </c>
      <c r="G432" s="306">
        <f t="shared" ca="1" si="185"/>
        <v>12.099501359893866</v>
      </c>
      <c r="H432" s="307">
        <f t="shared" ca="1" si="186"/>
        <v>-75.771588290914863</v>
      </c>
      <c r="I432" s="304">
        <f t="shared" ca="1" si="187"/>
        <v>76.731554951571127</v>
      </c>
      <c r="J432" s="306">
        <f t="shared" ca="1" si="188"/>
        <v>597.89778713716669</v>
      </c>
      <c r="K432" s="307">
        <f t="shared" ca="1" si="189"/>
        <v>1287.1209858625257</v>
      </c>
      <c r="L432" s="304">
        <f t="shared" ca="1" si="174"/>
        <v>1419.211822143277</v>
      </c>
      <c r="M432" s="306">
        <f t="shared" ca="1" si="190"/>
        <v>-1.4124493072269197</v>
      </c>
      <c r="N432" s="304">
        <f t="shared" ca="1" si="191"/>
        <v>-80.927384080279467</v>
      </c>
      <c r="P432" s="310">
        <f t="shared" ca="1" si="192"/>
        <v>23</v>
      </c>
      <c r="Q432" s="304">
        <f t="shared" ca="1" si="193"/>
        <v>0</v>
      </c>
      <c r="R432" s="306">
        <f t="shared" ca="1" si="194"/>
        <v>0</v>
      </c>
      <c r="S432" s="307">
        <f t="shared" ca="1" si="195"/>
        <v>3.650000000000003</v>
      </c>
      <c r="T432" s="304">
        <f t="shared" ca="1" si="175"/>
        <v>35.806500000000028</v>
      </c>
      <c r="U432" s="311">
        <f t="shared" ca="1" si="176"/>
        <v>0</v>
      </c>
      <c r="V432" s="306">
        <f t="shared" ca="1" si="177"/>
        <v>1.0768613006682541</v>
      </c>
      <c r="W432" s="304">
        <f t="shared" ca="1" si="178"/>
        <v>19.505587496713911</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4.4053084500373743</v>
      </c>
      <c r="AH432" s="304">
        <f t="shared" ca="1" si="202"/>
        <v>-5.2787828324422783</v>
      </c>
    </row>
    <row r="433" spans="1:34" x14ac:dyDescent="0.2">
      <c r="A433" s="347">
        <f t="shared" ca="1" si="180"/>
        <v>0.1</v>
      </c>
      <c r="B433" s="304">
        <f t="shared" ca="1" si="181"/>
        <v>24.900000000000087</v>
      </c>
      <c r="D433" s="306">
        <f t="shared" ca="1" si="182"/>
        <v>-0.84267409751491196</v>
      </c>
      <c r="E433" s="307">
        <f t="shared" ca="1" si="183"/>
        <v>-4.5328606468061681</v>
      </c>
      <c r="F433" s="304">
        <f t="shared" ca="1" si="184"/>
        <v>4.6105233193192507</v>
      </c>
      <c r="G433" s="306">
        <f t="shared" ca="1" si="185"/>
        <v>12.015233950142374</v>
      </c>
      <c r="H433" s="307">
        <f t="shared" ca="1" si="186"/>
        <v>-76.224874355595475</v>
      </c>
      <c r="I433" s="304">
        <f t="shared" ca="1" si="187"/>
        <v>77.166037331218263</v>
      </c>
      <c r="J433" s="306">
        <f t="shared" ca="1" si="188"/>
        <v>599.10352390266848</v>
      </c>
      <c r="K433" s="307">
        <f t="shared" ca="1" si="189"/>
        <v>1279.5211627302001</v>
      </c>
      <c r="L433" s="304">
        <f t="shared" ca="1" si="174"/>
        <v>1412.8338324895246</v>
      </c>
      <c r="M433" s="306">
        <f t="shared" ca="1" si="190"/>
        <v>-1.4144539480631184</v>
      </c>
      <c r="N433" s="304">
        <f t="shared" ca="1" si="191"/>
        <v>-81.042241539633224</v>
      </c>
      <c r="P433" s="310">
        <f t="shared" ca="1" si="192"/>
        <v>23</v>
      </c>
      <c r="Q433" s="304">
        <f t="shared" ca="1" si="193"/>
        <v>0</v>
      </c>
      <c r="R433" s="306">
        <f t="shared" ca="1" si="194"/>
        <v>0</v>
      </c>
      <c r="S433" s="307">
        <f t="shared" ca="1" si="195"/>
        <v>3.650000000000003</v>
      </c>
      <c r="T433" s="304">
        <f t="shared" ca="1" si="175"/>
        <v>35.806500000000028</v>
      </c>
      <c r="U433" s="311">
        <f t="shared" ca="1" si="176"/>
        <v>0</v>
      </c>
      <c r="V433" s="306">
        <f t="shared" ca="1" si="177"/>
        <v>1.0776833933566394</v>
      </c>
      <c r="W433" s="304">
        <f t="shared" ca="1" si="178"/>
        <v>19.742168543756673</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4.3432733056354449</v>
      </c>
      <c r="AH433" s="304">
        <f t="shared" ca="1" si="202"/>
        <v>-5.3439965744421629</v>
      </c>
    </row>
    <row r="434" spans="1:34" x14ac:dyDescent="0.2">
      <c r="A434" s="347">
        <f t="shared" ca="1" si="180"/>
        <v>0.1</v>
      </c>
      <c r="B434" s="304">
        <f t="shared" ca="1" si="181"/>
        <v>25.000000000000089</v>
      </c>
      <c r="D434" s="306">
        <f t="shared" ca="1" si="182"/>
        <v>-0.84218601130315052</v>
      </c>
      <c r="E434" s="307">
        <f t="shared" ca="1" si="183"/>
        <v>-4.467155810531505</v>
      </c>
      <c r="F434" s="304">
        <f t="shared" ca="1" si="184"/>
        <v>4.5458506699186785</v>
      </c>
      <c r="G434" s="306">
        <f t="shared" ca="1" si="185"/>
        <v>11.931015349012059</v>
      </c>
      <c r="H434" s="307">
        <f t="shared" ca="1" si="186"/>
        <v>-76.67158993664863</v>
      </c>
      <c r="I434" s="304">
        <f t="shared" ca="1" si="187"/>
        <v>77.594341486167409</v>
      </c>
      <c r="J434" s="306">
        <f t="shared" ca="1" si="188"/>
        <v>600.30083636762618</v>
      </c>
      <c r="K434" s="307">
        <f t="shared" ca="1" si="189"/>
        <v>1271.8763395155879</v>
      </c>
      <c r="L434" s="304">
        <f t="shared" ca="1" si="174"/>
        <v>1406.4247285806812</v>
      </c>
      <c r="M434" s="306">
        <f t="shared" ca="1" si="190"/>
        <v>-1.4164224927086182</v>
      </c>
      <c r="N434" s="304">
        <f t="shared" ca="1" si="191"/>
        <v>-81.155030839603441</v>
      </c>
      <c r="P434" s="310">
        <f t="shared" ca="1" si="192"/>
        <v>23</v>
      </c>
      <c r="Q434" s="304">
        <f t="shared" ca="1" si="193"/>
        <v>0</v>
      </c>
      <c r="R434" s="306">
        <f t="shared" ca="1" si="194"/>
        <v>0</v>
      </c>
      <c r="S434" s="307">
        <f t="shared" ca="1" si="195"/>
        <v>3.650000000000003</v>
      </c>
      <c r="T434" s="304">
        <f t="shared" ca="1" si="175"/>
        <v>35.806500000000028</v>
      </c>
      <c r="U434" s="311">
        <f t="shared" ca="1" si="176"/>
        <v>0</v>
      </c>
      <c r="V434" s="306">
        <f t="shared" ca="1" si="177"/>
        <v>1.0785109464685734</v>
      </c>
      <c r="W434" s="304">
        <f t="shared" ca="1" si="178"/>
        <v>19.977260288518544</v>
      </c>
      <c r="Y434" s="314" t="str">
        <f t="shared" ca="1" si="196"/>
        <v/>
      </c>
      <c r="Z434" s="315" t="str">
        <f t="shared" ca="1" si="197"/>
        <v/>
      </c>
      <c r="AA434" s="316" t="str">
        <f t="shared" ca="1" si="198"/>
        <v/>
      </c>
      <c r="AC434" s="310">
        <f t="shared" ca="1" si="199"/>
        <v>25.000000000000089</v>
      </c>
      <c r="AD434" s="323">
        <f t="shared" ca="1" si="200"/>
        <v>600.30083636762618</v>
      </c>
      <c r="AE434" s="324" t="e">
        <f t="shared" ca="1" si="179"/>
        <v>#N/A</v>
      </c>
      <c r="AG434" s="306">
        <f t="shared" ca="1" si="201"/>
        <v>4.2815380944231221</v>
      </c>
      <c r="AH434" s="304">
        <f t="shared" ca="1" si="202"/>
        <v>-5.4088132996593581</v>
      </c>
    </row>
    <row r="435" spans="1:34" x14ac:dyDescent="0.2">
      <c r="A435" s="347">
        <f t="shared" ca="1" si="180"/>
        <v>0.1</v>
      </c>
      <c r="B435" s="304">
        <f t="shared" ca="1" si="181"/>
        <v>25.10000000000009</v>
      </c>
      <c r="D435" s="306">
        <f t="shared" ca="1" si="182"/>
        <v>-0.84157033106159296</v>
      </c>
      <c r="E435" s="307">
        <f t="shared" ca="1" si="183"/>
        <v>-4.4018655337789854</v>
      </c>
      <c r="F435" s="304">
        <f t="shared" ca="1" si="184"/>
        <v>4.4815913244733139</v>
      </c>
      <c r="G435" s="306">
        <f t="shared" ca="1" si="185"/>
        <v>11.8468583159059</v>
      </c>
      <c r="H435" s="307">
        <f t="shared" ca="1" si="186"/>
        <v>-77.111776490026529</v>
      </c>
      <c r="I435" s="304">
        <f t="shared" ca="1" si="187"/>
        <v>78.01649905888469</v>
      </c>
      <c r="J435" s="306">
        <f t="shared" ca="1" si="188"/>
        <v>601.48973005087203</v>
      </c>
      <c r="K435" s="307">
        <f t="shared" ca="1" si="189"/>
        <v>1264.1871711942542</v>
      </c>
      <c r="L435" s="304">
        <f t="shared" ca="1" si="174"/>
        <v>1399.9853924840793</v>
      </c>
      <c r="M435" s="306">
        <f t="shared" ca="1" si="190"/>
        <v>-1.4183559303651729</v>
      </c>
      <c r="N435" s="304">
        <f t="shared" ca="1" si="191"/>
        <v>-81.265808657275699</v>
      </c>
      <c r="P435" s="310">
        <f t="shared" ca="1" si="192"/>
        <v>23</v>
      </c>
      <c r="Q435" s="304">
        <f t="shared" ca="1" si="193"/>
        <v>0</v>
      </c>
      <c r="R435" s="306">
        <f t="shared" ca="1" si="194"/>
        <v>0</v>
      </c>
      <c r="S435" s="307">
        <f t="shared" ca="1" si="195"/>
        <v>3.650000000000003</v>
      </c>
      <c r="T435" s="304">
        <f t="shared" ca="1" si="175"/>
        <v>35.806500000000028</v>
      </c>
      <c r="U435" s="311">
        <f t="shared" ca="1" si="176"/>
        <v>0</v>
      </c>
      <c r="V435" s="306">
        <f t="shared" ca="1" si="177"/>
        <v>1.0793439001693113</v>
      </c>
      <c r="W435" s="304">
        <f t="shared" ca="1" si="178"/>
        <v>20.210824185517129</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4.2201175285877701</v>
      </c>
      <c r="AH435" s="304">
        <f t="shared" ca="1" si="202"/>
        <v>-5.4732219968543907</v>
      </c>
    </row>
    <row r="436" spans="1:34" x14ac:dyDescent="0.2">
      <c r="A436" s="347">
        <f t="shared" ca="1" si="180"/>
        <v>0.1</v>
      </c>
      <c r="B436" s="304">
        <f t="shared" ca="1" si="181"/>
        <v>25.200000000000092</v>
      </c>
      <c r="D436" s="306">
        <f t="shared" ca="1" si="182"/>
        <v>-0.84082941520998589</v>
      </c>
      <c r="E436" s="307">
        <f t="shared" ca="1" si="183"/>
        <v>-4.3370004753193339</v>
      </c>
      <c r="F436" s="304">
        <f t="shared" ca="1" si="184"/>
        <v>4.4177559041217398</v>
      </c>
      <c r="G436" s="306">
        <f t="shared" ca="1" si="185"/>
        <v>11.762775374384901</v>
      </c>
      <c r="H436" s="307">
        <f t="shared" ca="1" si="186"/>
        <v>-77.545476537558457</v>
      </c>
      <c r="I436" s="304">
        <f t="shared" ca="1" si="187"/>
        <v>78.432543092426016</v>
      </c>
      <c r="J436" s="306">
        <f t="shared" ca="1" si="188"/>
        <v>602.6702117353866</v>
      </c>
      <c r="K436" s="307">
        <f t="shared" ca="1" si="189"/>
        <v>1256.454308542875</v>
      </c>
      <c r="L436" s="304">
        <f t="shared" ca="1" si="174"/>
        <v>1393.516707316109</v>
      </c>
      <c r="M436" s="306">
        <f t="shared" ca="1" si="190"/>
        <v>-1.4202552134852953</v>
      </c>
      <c r="N436" s="304">
        <f t="shared" ca="1" si="191"/>
        <v>-81.374629564159136</v>
      </c>
      <c r="P436" s="310">
        <f t="shared" ca="1" si="192"/>
        <v>23</v>
      </c>
      <c r="Q436" s="304">
        <f t="shared" ca="1" si="193"/>
        <v>0</v>
      </c>
      <c r="R436" s="306">
        <f t="shared" ca="1" si="194"/>
        <v>0</v>
      </c>
      <c r="S436" s="307">
        <f t="shared" ca="1" si="195"/>
        <v>3.650000000000003</v>
      </c>
      <c r="T436" s="304">
        <f t="shared" ca="1" si="175"/>
        <v>35.806500000000028</v>
      </c>
      <c r="U436" s="311">
        <f t="shared" ca="1" si="176"/>
        <v>0</v>
      </c>
      <c r="V436" s="306">
        <f t="shared" ca="1" si="177"/>
        <v>1.0801821949584094</v>
      </c>
      <c r="W436" s="304">
        <f t="shared" ca="1" si="178"/>
        <v>20.442823317326933</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4.1590256965417236</v>
      </c>
      <c r="AH436" s="304">
        <f t="shared" ca="1" si="202"/>
        <v>-5.5372121056211263</v>
      </c>
    </row>
    <row r="437" spans="1:34" x14ac:dyDescent="0.2">
      <c r="A437" s="347">
        <f t="shared" ca="1" si="180"/>
        <v>0.1</v>
      </c>
      <c r="B437" s="304">
        <f t="shared" ca="1" si="181"/>
        <v>25.300000000000093</v>
      </c>
      <c r="D437" s="306">
        <f t="shared" ca="1" si="182"/>
        <v>-0.8399656334243667</v>
      </c>
      <c r="E437" s="307">
        <f t="shared" ca="1" si="183"/>
        <v>-4.2725708435352372</v>
      </c>
      <c r="F437" s="304">
        <f t="shared" ca="1" si="184"/>
        <v>4.3543545880372907</v>
      </c>
      <c r="G437" s="306">
        <f t="shared" ca="1" si="185"/>
        <v>11.678778811042465</v>
      </c>
      <c r="H437" s="307">
        <f t="shared" ca="1" si="186"/>
        <v>-77.972733621911985</v>
      </c>
      <c r="I437" s="304">
        <f t="shared" ca="1" si="187"/>
        <v>78.842507969945359</v>
      </c>
      <c r="J437" s="306">
        <f t="shared" ca="1" si="188"/>
        <v>603.84228944465792</v>
      </c>
      <c r="K437" s="307">
        <f t="shared" ca="1" si="189"/>
        <v>1248.6783980349014</v>
      </c>
      <c r="L437" s="304">
        <f t="shared" ca="1" si="174"/>
        <v>1387.0195572668663</v>
      </c>
      <c r="M437" s="306">
        <f t="shared" ca="1" si="190"/>
        <v>-1.4221212594435551</v>
      </c>
      <c r="N437" s="304">
        <f t="shared" ca="1" si="191"/>
        <v>-81.481546121944874</v>
      </c>
      <c r="P437" s="310">
        <f t="shared" ca="1" si="192"/>
        <v>23</v>
      </c>
      <c r="Q437" s="304">
        <f t="shared" ca="1" si="193"/>
        <v>0</v>
      </c>
      <c r="R437" s="306">
        <f t="shared" ca="1" si="194"/>
        <v>0</v>
      </c>
      <c r="S437" s="307">
        <f t="shared" ca="1" si="195"/>
        <v>3.650000000000003</v>
      </c>
      <c r="T437" s="304">
        <f t="shared" ca="1" si="175"/>
        <v>35.806500000000028</v>
      </c>
      <c r="U437" s="311">
        <f t="shared" ca="1" si="176"/>
        <v>0</v>
      </c>
      <c r="V437" s="306">
        <f t="shared" ca="1" si="177"/>
        <v>1.0810257716795961</v>
      </c>
      <c r="W437" s="304">
        <f t="shared" ca="1" si="178"/>
        <v>20.673222376051253</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4.0982760772586069</v>
      </c>
      <c r="AH437" s="304">
        <f t="shared" ca="1" si="202"/>
        <v>-5.6007735115964152</v>
      </c>
    </row>
    <row r="438" spans="1:34" x14ac:dyDescent="0.2">
      <c r="A438" s="347">
        <f t="shared" ca="1" si="180"/>
        <v>0.1</v>
      </c>
      <c r="B438" s="304">
        <f t="shared" ca="1" si="181"/>
        <v>25.400000000000095</v>
      </c>
      <c r="D438" s="306">
        <f t="shared" ca="1" si="182"/>
        <v>-0.83898136447747584</v>
      </c>
      <c r="E438" s="307">
        <f t="shared" ca="1" si="183"/>
        <v>-4.2085864014911349</v>
      </c>
      <c r="F438" s="304">
        <f t="shared" ca="1" si="184"/>
        <v>4.2913971185100772</v>
      </c>
      <c r="G438" s="306">
        <f t="shared" ca="1" si="185"/>
        <v>11.594880674594718</v>
      </c>
      <c r="H438" s="307">
        <f t="shared" ca="1" si="186"/>
        <v>-78.393592262061105</v>
      </c>
      <c r="I438" s="304">
        <f t="shared" ca="1" si="187"/>
        <v>79.246429355576495</v>
      </c>
      <c r="J438" s="306">
        <f t="shared" ca="1" si="188"/>
        <v>605.00597241893979</v>
      </c>
      <c r="K438" s="307">
        <f t="shared" ca="1" si="189"/>
        <v>1240.8600817407028</v>
      </c>
      <c r="L438" s="304">
        <f t="shared" ca="1" si="174"/>
        <v>1380.494827632516</v>
      </c>
      <c r="M438" s="306">
        <f t="shared" ca="1" si="190"/>
        <v>-1.4239549521189085</v>
      </c>
      <c r="N438" s="304">
        <f t="shared" ca="1" si="191"/>
        <v>-81.586608973166676</v>
      </c>
      <c r="P438" s="310">
        <f t="shared" ca="1" si="192"/>
        <v>23</v>
      </c>
      <c r="Q438" s="304">
        <f t="shared" ca="1" si="193"/>
        <v>0</v>
      </c>
      <c r="R438" s="306">
        <f t="shared" ca="1" si="194"/>
        <v>0</v>
      </c>
      <c r="S438" s="307">
        <f t="shared" ca="1" si="195"/>
        <v>3.650000000000003</v>
      </c>
      <c r="T438" s="304">
        <f t="shared" ca="1" si="175"/>
        <v>35.806500000000028</v>
      </c>
      <c r="U438" s="311">
        <f t="shared" ca="1" si="176"/>
        <v>0</v>
      </c>
      <c r="V438" s="306">
        <f t="shared" ca="1" si="177"/>
        <v>1.08187457153027</v>
      </c>
      <c r="W438" s="304">
        <f t="shared" ca="1" si="178"/>
        <v>20.901987643811946</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4.0378815542918485</v>
      </c>
      <c r="AH438" s="304">
        <f t="shared" ca="1" si="202"/>
        <v>-5.6638965413839006</v>
      </c>
    </row>
    <row r="439" spans="1:34" x14ac:dyDescent="0.2">
      <c r="A439" s="347">
        <f t="shared" ca="1" si="180"/>
        <v>0.1</v>
      </c>
      <c r="B439" s="304">
        <f t="shared" ca="1" si="181"/>
        <v>25.500000000000096</v>
      </c>
      <c r="D439" s="306">
        <f t="shared" ca="1" si="182"/>
        <v>-0.83787899414856548</v>
      </c>
      <c r="E439" s="307">
        <f t="shared" ca="1" si="183"/>
        <v>-4.1450564722802197</v>
      </c>
      <c r="F439" s="304">
        <f t="shared" ca="1" si="184"/>
        <v>4.2288928063061082</v>
      </c>
      <c r="G439" s="306">
        <f t="shared" ca="1" si="185"/>
        <v>11.511092775179861</v>
      </c>
      <c r="H439" s="307">
        <f t="shared" ca="1" si="186"/>
        <v>-78.808097909289131</v>
      </c>
      <c r="I439" s="304">
        <f t="shared" ca="1" si="187"/>
        <v>79.644344136661076</v>
      </c>
      <c r="J439" s="306">
        <f t="shared" ca="1" si="188"/>
        <v>606.16127109142849</v>
      </c>
      <c r="K439" s="307">
        <f t="shared" ca="1" si="189"/>
        <v>1232.9999972321352</v>
      </c>
      <c r="L439" s="304">
        <f t="shared" ca="1" si="174"/>
        <v>1373.9434048553899</v>
      </c>
      <c r="M439" s="306">
        <f t="shared" ca="1" si="190"/>
        <v>-1.4257571433934648</v>
      </c>
      <c r="N439" s="304">
        <f t="shared" ca="1" si="191"/>
        <v>-81.689866927074064</v>
      </c>
      <c r="P439" s="310">
        <f t="shared" ca="1" si="192"/>
        <v>23</v>
      </c>
      <c r="Q439" s="304">
        <f t="shared" ca="1" si="193"/>
        <v>0</v>
      </c>
      <c r="R439" s="306">
        <f t="shared" ca="1" si="194"/>
        <v>0</v>
      </c>
      <c r="S439" s="307">
        <f t="shared" ca="1" si="195"/>
        <v>3.650000000000003</v>
      </c>
      <c r="T439" s="304">
        <f t="shared" ca="1" si="175"/>
        <v>35.806500000000028</v>
      </c>
      <c r="U439" s="311">
        <f t="shared" ca="1" si="176"/>
        <v>0</v>
      </c>
      <c r="V439" s="306">
        <f t="shared" ca="1" si="177"/>
        <v>1.0827285360706205</v>
      </c>
      <c r="W439" s="304">
        <f t="shared" ca="1" si="178"/>
        <v>21.129086972317115</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3.9778544295014147</v>
      </c>
      <c r="AH439" s="304">
        <f t="shared" ca="1" si="202"/>
        <v>-5.7265719572087477</v>
      </c>
    </row>
    <row r="440" spans="1:34" x14ac:dyDescent="0.2">
      <c r="A440" s="347">
        <f t="shared" ca="1" si="180"/>
        <v>0.1</v>
      </c>
      <c r="B440" s="304">
        <f t="shared" ca="1" si="181"/>
        <v>25.600000000000097</v>
      </c>
      <c r="D440" s="306">
        <f t="shared" ca="1" si="182"/>
        <v>-0.8366609132021271</v>
      </c>
      <c r="E440" s="307">
        <f t="shared" ca="1" si="183"/>
        <v>-4.0819899446316228</v>
      </c>
      <c r="F440" s="304">
        <f t="shared" ca="1" si="184"/>
        <v>4.1668505362868364</v>
      </c>
      <c r="G440" s="306">
        <f t="shared" ca="1" si="185"/>
        <v>11.427426683859649</v>
      </c>
      <c r="H440" s="307">
        <f t="shared" ca="1" si="186"/>
        <v>-79.216296903752294</v>
      </c>
      <c r="I440" s="304">
        <f t="shared" ca="1" si="187"/>
        <v>80.036290367297909</v>
      </c>
      <c r="J440" s="306">
        <f t="shared" ca="1" si="188"/>
        <v>607.30819706438047</v>
      </c>
      <c r="K440" s="307">
        <f t="shared" ca="1" si="189"/>
        <v>1225.0987774914831</v>
      </c>
      <c r="L440" s="304">
        <f t="shared" ca="1" si="174"/>
        <v>1367.3661765718482</v>
      </c>
      <c r="M440" s="306">
        <f t="shared" ca="1" si="190"/>
        <v>-1.4275286545727226</v>
      </c>
      <c r="N440" s="304">
        <f t="shared" ca="1" si="191"/>
        <v>-81.79136704100577</v>
      </c>
      <c r="P440" s="310">
        <f t="shared" ca="1" si="192"/>
        <v>23</v>
      </c>
      <c r="Q440" s="304">
        <f t="shared" ca="1" si="193"/>
        <v>0</v>
      </c>
      <c r="R440" s="306">
        <f t="shared" ca="1" si="194"/>
        <v>0</v>
      </c>
      <c r="S440" s="307">
        <f t="shared" ca="1" si="195"/>
        <v>3.650000000000003</v>
      </c>
      <c r="T440" s="304">
        <f t="shared" ca="1" si="175"/>
        <v>35.806500000000028</v>
      </c>
      <c r="U440" s="311">
        <f t="shared" ca="1" si="176"/>
        <v>0</v>
      </c>
      <c r="V440" s="306">
        <f t="shared" ca="1" si="177"/>
        <v>1.0835876072323811</v>
      </c>
      <c r="W440" s="304">
        <f t="shared" ca="1" si="178"/>
        <v>21.354489761566033</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3.9182064365118006</v>
      </c>
      <c r="AH440" s="304">
        <f t="shared" ca="1" si="202"/>
        <v>-5.7887909513197524</v>
      </c>
    </row>
    <row r="441" spans="1:34" x14ac:dyDescent="0.2">
      <c r="A441" s="347">
        <f t="shared" ca="1" si="180"/>
        <v>0.1</v>
      </c>
      <c r="B441" s="304">
        <f t="shared" ca="1" si="181"/>
        <v>25.700000000000099</v>
      </c>
      <c r="D441" s="306">
        <f t="shared" ca="1" si="182"/>
        <v>-0.83532951543504386</v>
      </c>
      <c r="E441" s="307">
        <f t="shared" ca="1" si="183"/>
        <v>-4.0193952787610163</v>
      </c>
      <c r="F441" s="304">
        <f t="shared" ca="1" si="184"/>
        <v>4.1052787732726861</v>
      </c>
      <c r="G441" s="306">
        <f t="shared" ca="1" si="185"/>
        <v>11.343893732316143</v>
      </c>
      <c r="H441" s="307">
        <f t="shared" ca="1" si="186"/>
        <v>-79.618236431628389</v>
      </c>
      <c r="I441" s="304">
        <f t="shared" ca="1" si="187"/>
        <v>80.422307213190294</v>
      </c>
      <c r="J441" s="306">
        <f t="shared" ca="1" si="188"/>
        <v>608.44676308518922</v>
      </c>
      <c r="K441" s="307">
        <f t="shared" ca="1" si="189"/>
        <v>1217.1570508247141</v>
      </c>
      <c r="L441" s="304">
        <f t="shared" ca="1" si="174"/>
        <v>1360.7640316679303</v>
      </c>
      <c r="M441" s="306">
        <f t="shared" ca="1" si="190"/>
        <v>-1.4292702777319763</v>
      </c>
      <c r="N441" s="304">
        <f t="shared" ca="1" si="191"/>
        <v>-81.891154697533253</v>
      </c>
      <c r="P441" s="310">
        <f t="shared" ca="1" si="192"/>
        <v>23</v>
      </c>
      <c r="Q441" s="304">
        <f t="shared" ca="1" si="193"/>
        <v>0</v>
      </c>
      <c r="R441" s="306">
        <f t="shared" ca="1" si="194"/>
        <v>0</v>
      </c>
      <c r="S441" s="307">
        <f t="shared" ca="1" si="195"/>
        <v>3.650000000000003</v>
      </c>
      <c r="T441" s="304">
        <f t="shared" ca="1" si="175"/>
        <v>35.806500000000028</v>
      </c>
      <c r="U441" s="311">
        <f t="shared" ca="1" si="176"/>
        <v>0</v>
      </c>
      <c r="V441" s="306">
        <f t="shared" ca="1" si="177"/>
        <v>1.0844517273272183</v>
      </c>
      <c r="W441" s="304">
        <f t="shared" ca="1" si="178"/>
        <v>21.578166937749558</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3.8589487539213918</v>
      </c>
      <c r="AH441" s="304">
        <f t="shared" ca="1" si="202"/>
        <v>-5.8505451401550728</v>
      </c>
    </row>
    <row r="442" spans="1:34" x14ac:dyDescent="0.2">
      <c r="A442" s="347">
        <f t="shared" ca="1" si="180"/>
        <v>0.1</v>
      </c>
      <c r="B442" s="304">
        <f t="shared" ca="1" si="181"/>
        <v>25.8000000000001</v>
      </c>
      <c r="D442" s="306">
        <f t="shared" ca="1" si="182"/>
        <v>-0.83388719579160497</v>
      </c>
      <c r="E442" s="307">
        <f t="shared" ca="1" si="183"/>
        <v>-3.9572805124481834</v>
      </c>
      <c r="F442" s="304">
        <f t="shared" ca="1" si="184"/>
        <v>4.0441855681344965</v>
      </c>
      <c r="G442" s="306">
        <f t="shared" ca="1" si="185"/>
        <v>11.260505012736983</v>
      </c>
      <c r="H442" s="307">
        <f t="shared" ca="1" si="186"/>
        <v>-80.013964482873206</v>
      </c>
      <c r="I442" s="304">
        <f t="shared" ca="1" si="187"/>
        <v>80.80243489777007</v>
      </c>
      <c r="J442" s="306">
        <f t="shared" ca="1" si="188"/>
        <v>609.57698302244182</v>
      </c>
      <c r="K442" s="307">
        <f t="shared" ca="1" si="189"/>
        <v>1209.175440778989</v>
      </c>
      <c r="L442" s="304">
        <f t="shared" ca="1" si="174"/>
        <v>1354.1378603428104</v>
      </c>
      <c r="M442" s="306">
        <f t="shared" ca="1" si="190"/>
        <v>-1.430982776993273</v>
      </c>
      <c r="N442" s="304">
        <f t="shared" ca="1" si="191"/>
        <v>-81.989273677624823</v>
      </c>
      <c r="P442" s="310">
        <f t="shared" ca="1" si="192"/>
        <v>23</v>
      </c>
      <c r="Q442" s="304">
        <f t="shared" ca="1" si="193"/>
        <v>0</v>
      </c>
      <c r="R442" s="306">
        <f t="shared" ca="1" si="194"/>
        <v>0</v>
      </c>
      <c r="S442" s="307">
        <f t="shared" ca="1" si="195"/>
        <v>3.650000000000003</v>
      </c>
      <c r="T442" s="304">
        <f t="shared" ca="1" si="175"/>
        <v>35.806500000000028</v>
      </c>
      <c r="U442" s="311">
        <f t="shared" ca="1" si="176"/>
        <v>0</v>
      </c>
      <c r="V442" s="306">
        <f t="shared" ca="1" si="177"/>
        <v>1.0853208390547544</v>
      </c>
      <c r="W442" s="304">
        <f t="shared" ca="1" si="178"/>
        <v>21.800090930403286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3.800092018280866</v>
      </c>
      <c r="AH442" s="304">
        <f t="shared" ca="1" si="202"/>
        <v>-5.9118265582875456</v>
      </c>
    </row>
    <row r="443" spans="1:34" x14ac:dyDescent="0.2">
      <c r="A443" s="347">
        <f t="shared" ca="1" si="180"/>
        <v>0.1</v>
      </c>
      <c r="B443" s="304">
        <f t="shared" ca="1" si="181"/>
        <v>25.900000000000102</v>
      </c>
      <c r="D443" s="306">
        <f t="shared" ca="1" si="182"/>
        <v>-0.83233634854578731</v>
      </c>
      <c r="E443" s="307">
        <f t="shared" ca="1" si="183"/>
        <v>-3.8956532673253914</v>
      </c>
      <c r="F443" s="304">
        <f t="shared" ca="1" si="184"/>
        <v>3.9835785640970522</v>
      </c>
      <c r="G443" s="306">
        <f t="shared" ca="1" si="185"/>
        <v>11.177271377882404</v>
      </c>
      <c r="H443" s="307">
        <f t="shared" ca="1" si="186"/>
        <v>-80.403529809605743</v>
      </c>
      <c r="I443" s="304">
        <f t="shared" ca="1" si="187"/>
        <v>81.17671464957786</v>
      </c>
      <c r="J443" s="306">
        <f t="shared" ca="1" si="188"/>
        <v>610.69887184197285</v>
      </c>
      <c r="K443" s="307">
        <f t="shared" ca="1" si="189"/>
        <v>1201.1545660643651</v>
      </c>
      <c r="L443" s="304">
        <f t="shared" ca="1" si="174"/>
        <v>1347.4885541800834</v>
      </c>
      <c r="M443" s="306">
        <f t="shared" ca="1" si="190"/>
        <v>-1.4326668897370101</v>
      </c>
      <c r="N443" s="304">
        <f t="shared" ca="1" si="191"/>
        <v>-82.085766230065147</v>
      </c>
      <c r="P443" s="310">
        <f t="shared" ca="1" si="192"/>
        <v>23</v>
      </c>
      <c r="Q443" s="304">
        <f t="shared" ca="1" si="193"/>
        <v>0</v>
      </c>
      <c r="R443" s="306">
        <f t="shared" ca="1" si="194"/>
        <v>0</v>
      </c>
      <c r="S443" s="307">
        <f t="shared" ca="1" si="195"/>
        <v>3.650000000000003</v>
      </c>
      <c r="T443" s="304">
        <f t="shared" ca="1" si="175"/>
        <v>35.806500000000028</v>
      </c>
      <c r="U443" s="311">
        <f t="shared" ca="1" si="176"/>
        <v>0</v>
      </c>
      <c r="V443" s="306">
        <f t="shared" ca="1" si="177"/>
        <v>1.0861948855102386</v>
      </c>
      <c r="W443" s="304">
        <f t="shared" ca="1" si="178"/>
        <v>22.020235648869448</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3.7416463368559132</v>
      </c>
      <c r="AH443" s="304">
        <f t="shared" ca="1" si="202"/>
        <v>-5.9726276521652792</v>
      </c>
    </row>
    <row r="444" spans="1:34" x14ac:dyDescent="0.2">
      <c r="A444" s="347">
        <f t="shared" ca="1" si="180"/>
        <v>0.1</v>
      </c>
      <c r="B444" s="304">
        <f t="shared" ca="1" si="181"/>
        <v>26.000000000000103</v>
      </c>
      <c r="D444" s="306">
        <f t="shared" ca="1" si="182"/>
        <v>-0.83067936555015509</v>
      </c>
      <c r="E444" s="307">
        <f t="shared" ca="1" si="183"/>
        <v>-3.8345207553607858</v>
      </c>
      <c r="F444" s="304">
        <f t="shared" ca="1" si="184"/>
        <v>3.9234650032392873</v>
      </c>
      <c r="G444" s="306">
        <f t="shared" ca="1" si="185"/>
        <v>11.094203441327389</v>
      </c>
      <c r="H444" s="307">
        <f t="shared" ca="1" si="186"/>
        <v>-80.786981885141827</v>
      </c>
      <c r="I444" s="304">
        <f t="shared" ca="1" si="187"/>
        <v>81.545188650881144</v>
      </c>
      <c r="J444" s="306">
        <f t="shared" ca="1" si="188"/>
        <v>611.81244558293338</v>
      </c>
      <c r="K444" s="307">
        <f t="shared" ca="1" si="189"/>
        <v>1193.0950404796276</v>
      </c>
      <c r="L444" s="304">
        <f t="shared" ca="1" si="174"/>
        <v>1340.8170062268953</v>
      </c>
      <c r="M444" s="306">
        <f t="shared" ca="1" si="190"/>
        <v>-1.4343233277519998</v>
      </c>
      <c r="N444" s="304">
        <f t="shared" ca="1" si="191"/>
        <v>-82.180673137349089</v>
      </c>
      <c r="P444" s="310">
        <f t="shared" ca="1" si="192"/>
        <v>23</v>
      </c>
      <c r="Q444" s="304">
        <f t="shared" ca="1" si="193"/>
        <v>0</v>
      </c>
      <c r="R444" s="306">
        <f t="shared" ca="1" si="194"/>
        <v>0</v>
      </c>
      <c r="S444" s="307">
        <f t="shared" ca="1" si="195"/>
        <v>3.650000000000003</v>
      </c>
      <c r="T444" s="304">
        <f t="shared" ca="1" si="175"/>
        <v>35.806500000000028</v>
      </c>
      <c r="U444" s="311">
        <f t="shared" ca="1" si="176"/>
        <v>0</v>
      </c>
      <c r="V444" s="306">
        <f t="shared" ca="1" si="177"/>
        <v>1.0870738101918627</v>
      </c>
      <c r="W444" s="304">
        <f t="shared" ca="1" si="178"/>
        <v>22.238576458122651</v>
      </c>
      <c r="Y444" s="314" t="str">
        <f t="shared" ca="1" si="196"/>
        <v/>
      </c>
      <c r="Z444" s="315" t="str">
        <f t="shared" ca="1" si="197"/>
        <v/>
      </c>
      <c r="AA444" s="316" t="str">
        <f t="shared" ca="1" si="198"/>
        <v/>
      </c>
      <c r="AC444" s="310">
        <f t="shared" ca="1" si="199"/>
        <v>26.000000000000103</v>
      </c>
      <c r="AD444" s="323">
        <f t="shared" ca="1" si="200"/>
        <v>611.81244558293338</v>
      </c>
      <c r="AE444" s="324" t="e">
        <f t="shared" ca="1" si="179"/>
        <v>#N/A</v>
      </c>
      <c r="AG444" s="306">
        <f t="shared" ca="1" si="201"/>
        <v>3.6836213001876734</v>
      </c>
      <c r="AH444" s="304">
        <f t="shared" ca="1" si="202"/>
        <v>-6.0329412736628578</v>
      </c>
    </row>
    <row r="445" spans="1:34" x14ac:dyDescent="0.2">
      <c r="A445" s="347">
        <f t="shared" ca="1" si="180"/>
        <v>0.1</v>
      </c>
      <c r="B445" s="304">
        <f t="shared" ca="1" si="181"/>
        <v>26.100000000000104</v>
      </c>
      <c r="D445" s="306">
        <f t="shared" ca="1" si="182"/>
        <v>-0.82891863455066439</v>
      </c>
      <c r="E445" s="307">
        <f t="shared" ca="1" si="183"/>
        <v>-3.7738897855212938</v>
      </c>
      <c r="F445" s="304">
        <f t="shared" ca="1" si="184"/>
        <v>3.8638517331760149</v>
      </c>
      <c r="G445" s="306">
        <f t="shared" ca="1" si="185"/>
        <v>11.011311577872323</v>
      </c>
      <c r="H445" s="307">
        <f t="shared" ca="1" si="186"/>
        <v>-81.164370863693961</v>
      </c>
      <c r="I445" s="304">
        <f t="shared" ca="1" si="187"/>
        <v>81.907899987511811</v>
      </c>
      <c r="J445" s="306">
        <f t="shared" ca="1" si="188"/>
        <v>612.91772133389338</v>
      </c>
      <c r="K445" s="307">
        <f t="shared" ca="1" si="189"/>
        <v>1184.9974728421857</v>
      </c>
      <c r="L445" s="304">
        <f t="shared" ca="1" si="174"/>
        <v>1334.1241110809365</v>
      </c>
      <c r="M445" s="306">
        <f t="shared" ca="1" si="190"/>
        <v>-1.4359527783275672</v>
      </c>
      <c r="N445" s="304">
        <f t="shared" ca="1" si="191"/>
        <v>-82.274033778254264</v>
      </c>
      <c r="P445" s="310">
        <f t="shared" ca="1" si="192"/>
        <v>23</v>
      </c>
      <c r="Q445" s="304">
        <f t="shared" ca="1" si="193"/>
        <v>0</v>
      </c>
      <c r="R445" s="306">
        <f t="shared" ca="1" si="194"/>
        <v>0</v>
      </c>
      <c r="S445" s="307">
        <f t="shared" ca="1" si="195"/>
        <v>3.650000000000003</v>
      </c>
      <c r="T445" s="304">
        <f t="shared" ca="1" si="175"/>
        <v>35.806500000000028</v>
      </c>
      <c r="U445" s="311">
        <f t="shared" ca="1" si="176"/>
        <v>0</v>
      </c>
      <c r="V445" s="306">
        <f t="shared" ca="1" si="177"/>
        <v>1.0879575570077302</v>
      </c>
      <c r="W445" s="304">
        <f t="shared" ca="1" si="178"/>
        <v>22.455090154012883</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3.626025994462192</v>
      </c>
      <c r="AH445" s="304">
        <f t="shared" ca="1" si="202"/>
        <v>-6.0927606734582556</v>
      </c>
    </row>
    <row r="446" spans="1:34" x14ac:dyDescent="0.2">
      <c r="A446" s="347">
        <f t="shared" ca="1" si="180"/>
        <v>0.1</v>
      </c>
      <c r="B446" s="304">
        <f t="shared" ca="1" si="181"/>
        <v>26.200000000000106</v>
      </c>
      <c r="D446" s="306">
        <f t="shared" ca="1" si="182"/>
        <v>-0.82705653756665043</v>
      </c>
      <c r="E446" s="307">
        <f t="shared" ca="1" si="183"/>
        <v>-3.7137667705999924</v>
      </c>
      <c r="F446" s="304">
        <f t="shared" ca="1" si="184"/>
        <v>3.8047452139065019</v>
      </c>
      <c r="G446" s="306">
        <f t="shared" ca="1" si="185"/>
        <v>10.928605924115658</v>
      </c>
      <c r="H446" s="307">
        <f t="shared" ca="1" si="186"/>
        <v>-81.53574754075396</v>
      </c>
      <c r="I446" s="304">
        <f t="shared" ca="1" si="187"/>
        <v>82.264892599906688</v>
      </c>
      <c r="J446" s="306">
        <f t="shared" ca="1" si="188"/>
        <v>614.01471720899281</v>
      </c>
      <c r="K446" s="307">
        <f t="shared" ca="1" si="189"/>
        <v>1176.8624669219635</v>
      </c>
      <c r="L446" s="304">
        <f t="shared" ca="1" si="174"/>
        <v>1327.4107649853113</v>
      </c>
      <c r="M446" s="306">
        <f t="shared" ca="1" si="190"/>
        <v>-1.4375559052910261</v>
      </c>
      <c r="N446" s="304">
        <f t="shared" ca="1" si="191"/>
        <v>-82.365886187284076</v>
      </c>
      <c r="P446" s="310">
        <f t="shared" ca="1" si="192"/>
        <v>23</v>
      </c>
      <c r="Q446" s="304">
        <f t="shared" ca="1" si="193"/>
        <v>0</v>
      </c>
      <c r="R446" s="306">
        <f t="shared" ca="1" si="194"/>
        <v>0</v>
      </c>
      <c r="S446" s="307">
        <f t="shared" ca="1" si="195"/>
        <v>3.650000000000003</v>
      </c>
      <c r="T446" s="304">
        <f t="shared" ca="1" si="175"/>
        <v>35.806500000000028</v>
      </c>
      <c r="U446" s="311">
        <f t="shared" ca="1" si="176"/>
        <v>0</v>
      </c>
      <c r="V446" s="306">
        <f t="shared" ca="1" si="177"/>
        <v>1.0888460702824834</v>
      </c>
      <c r="W446" s="304">
        <f t="shared" ca="1" si="178"/>
        <v>22.66975493797845</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3.5688690136988859</v>
      </c>
      <c r="AH446" s="304">
        <f t="shared" ca="1" si="202"/>
        <v>-6.1520794942501</v>
      </c>
    </row>
    <row r="447" spans="1:34" x14ac:dyDescent="0.2">
      <c r="A447" s="347">
        <f t="shared" ca="1" si="180"/>
        <v>0.1</v>
      </c>
      <c r="B447" s="304">
        <f t="shared" ca="1" si="181"/>
        <v>26.300000000000107</v>
      </c>
      <c r="D447" s="306">
        <f t="shared" ca="1" si="182"/>
        <v>-0.82509544933518142</v>
      </c>
      <c r="E447" s="307">
        <f t="shared" ca="1" si="183"/>
        <v>-3.6541577341931442</v>
      </c>
      <c r="F447" s="304">
        <f t="shared" ca="1" si="184"/>
        <v>3.7461515248154602</v>
      </c>
      <c r="G447" s="306">
        <f t="shared" ca="1" si="185"/>
        <v>10.846096379182139</v>
      </c>
      <c r="H447" s="307">
        <f t="shared" ca="1" si="186"/>
        <v>-81.901163314173274</v>
      </c>
      <c r="I447" s="304">
        <f t="shared" ca="1" si="187"/>
        <v>82.616211235334376</v>
      </c>
      <c r="J447" s="306">
        <f t="shared" ca="1" si="188"/>
        <v>615.10345232415773</v>
      </c>
      <c r="K447" s="307">
        <f t="shared" ca="1" si="189"/>
        <v>1168.6906213792172</v>
      </c>
      <c r="L447" s="304">
        <f t="shared" ca="1" si="174"/>
        <v>1320.6778659312945</v>
      </c>
      <c r="M447" s="306">
        <f t="shared" ca="1" si="190"/>
        <v>-1.4391333499936518</v>
      </c>
      <c r="N447" s="304">
        <f t="shared" ca="1" si="191"/>
        <v>-82.456267111159804</v>
      </c>
      <c r="P447" s="310">
        <f t="shared" ca="1" si="192"/>
        <v>23</v>
      </c>
      <c r="Q447" s="304">
        <f t="shared" ca="1" si="193"/>
        <v>0</v>
      </c>
      <c r="R447" s="306">
        <f t="shared" ca="1" si="194"/>
        <v>0</v>
      </c>
      <c r="S447" s="307">
        <f t="shared" ca="1" si="195"/>
        <v>3.650000000000003</v>
      </c>
      <c r="T447" s="304">
        <f t="shared" ca="1" si="175"/>
        <v>35.806500000000028</v>
      </c>
      <c r="U447" s="311">
        <f t="shared" ca="1" si="176"/>
        <v>0</v>
      </c>
      <c r="V447" s="306">
        <f t="shared" ca="1" si="177"/>
        <v>1.0897392947635924</v>
      </c>
      <c r="W447" s="304">
        <f t="shared" ca="1" si="178"/>
        <v>22.882550391279587</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3.5121584717662202</v>
      </c>
      <c r="AH447" s="304">
        <f t="shared" ca="1" si="202"/>
        <v>-6.2108917638297072</v>
      </c>
    </row>
    <row r="448" spans="1:34" x14ac:dyDescent="0.2">
      <c r="A448" s="347">
        <f t="shared" ca="1" si="180"/>
        <v>0.1</v>
      </c>
      <c r="B448" s="304">
        <f t="shared" ca="1" si="181"/>
        <v>26.400000000000109</v>
      </c>
      <c r="D448" s="306">
        <f t="shared" ca="1" si="182"/>
        <v>-0.823037735818969</v>
      </c>
      <c r="E448" s="307">
        <f t="shared" ca="1" si="183"/>
        <v>-3.5950683178126299</v>
      </c>
      <c r="F448" s="304">
        <f t="shared" ca="1" si="184"/>
        <v>3.6880763718125671</v>
      </c>
      <c r="G448" s="306">
        <f t="shared" ca="1" si="185"/>
        <v>10.763792605600242</v>
      </c>
      <c r="H448" s="307">
        <f t="shared" ca="1" si="186"/>
        <v>-82.260670145954535</v>
      </c>
      <c r="I448" s="304">
        <f t="shared" ca="1" si="187"/>
        <v>82.961901401293289</v>
      </c>
      <c r="J448" s="306">
        <f t="shared" ca="1" si="188"/>
        <v>616.18394677339688</v>
      </c>
      <c r="K448" s="307">
        <f t="shared" ca="1" si="189"/>
        <v>1160.4825297062107</v>
      </c>
      <c r="L448" s="304">
        <f t="shared" ca="1" si="174"/>
        <v>1313.92631376899</v>
      </c>
      <c r="M448" s="306">
        <f t="shared" ca="1" si="190"/>
        <v>-1.4406857322480795</v>
      </c>
      <c r="N448" s="304">
        <f t="shared" ca="1" si="191"/>
        <v>-82.545212062529515</v>
      </c>
      <c r="P448" s="310">
        <f t="shared" ca="1" si="192"/>
        <v>23</v>
      </c>
      <c r="Q448" s="304">
        <f t="shared" ca="1" si="193"/>
        <v>0</v>
      </c>
      <c r="R448" s="306">
        <f t="shared" ca="1" si="194"/>
        <v>0</v>
      </c>
      <c r="S448" s="307">
        <f t="shared" ca="1" si="195"/>
        <v>3.650000000000003</v>
      </c>
      <c r="T448" s="304">
        <f t="shared" ca="1" si="175"/>
        <v>35.806500000000028</v>
      </c>
      <c r="U448" s="311">
        <f t="shared" ca="1" si="176"/>
        <v>0</v>
      </c>
      <c r="V448" s="306">
        <f t="shared" ca="1" si="177"/>
        <v>1.0906371756273134</v>
      </c>
      <c r="W448" s="304">
        <f t="shared" ca="1" si="178"/>
        <v>23.093457448802702</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3.4559020142317287</v>
      </c>
      <c r="AH448" s="304">
        <f t="shared" ca="1" si="202"/>
        <v>-6.2691918880217994</v>
      </c>
    </row>
    <row r="449" spans="1:34" x14ac:dyDescent="0.2">
      <c r="A449" s="347">
        <f t="shared" ca="1" si="180"/>
        <v>0.1</v>
      </c>
      <c r="B449" s="304">
        <f t="shared" ca="1" si="181"/>
        <v>26.50000000000011</v>
      </c>
      <c r="D449" s="306">
        <f t="shared" ca="1" si="182"/>
        <v>-0.82088575277694265</v>
      </c>
      <c r="E449" s="307">
        <f t="shared" ca="1" si="183"/>
        <v>-3.5365037881197559</v>
      </c>
      <c r="F449" s="304">
        <f t="shared" ca="1" si="184"/>
        <v>3.6305250945968615</v>
      </c>
      <c r="G449" s="306">
        <f t="shared" ca="1" si="185"/>
        <v>10.681704030322548</v>
      </c>
      <c r="H449" s="307">
        <f t="shared" ca="1" si="186"/>
        <v>-82.614320524766512</v>
      </c>
      <c r="I449" s="304">
        <f t="shared" ca="1" si="187"/>
        <v>83.302009320065423</v>
      </c>
      <c r="J449" s="306">
        <f t="shared" ca="1" si="188"/>
        <v>617.25622160519299</v>
      </c>
      <c r="K449" s="307">
        <f t="shared" ca="1" si="189"/>
        <v>1152.2387801726748</v>
      </c>
      <c r="L449" s="304">
        <f t="shared" ca="1" si="174"/>
        <v>1307.1570103258953</v>
      </c>
      <c r="M449" s="306">
        <f t="shared" ca="1" si="190"/>
        <v>-1.4422136512198607</v>
      </c>
      <c r="N449" s="304">
        <f t="shared" ca="1" si="191"/>
        <v>-82.63275537105055</v>
      </c>
      <c r="P449" s="310">
        <f t="shared" ca="1" si="192"/>
        <v>23</v>
      </c>
      <c r="Q449" s="304">
        <f t="shared" ca="1" si="193"/>
        <v>0</v>
      </c>
      <c r="R449" s="306">
        <f t="shared" ca="1" si="194"/>
        <v>0</v>
      </c>
      <c r="S449" s="307">
        <f t="shared" ca="1" si="195"/>
        <v>3.650000000000003</v>
      </c>
      <c r="T449" s="304">
        <f t="shared" ca="1" si="175"/>
        <v>35.806500000000028</v>
      </c>
      <c r="U449" s="311">
        <f t="shared" ca="1" si="176"/>
        <v>0</v>
      </c>
      <c r="V449" s="306">
        <f t="shared" ca="1" si="177"/>
        <v>1.09153965848432</v>
      </c>
      <c r="W449" s="304">
        <f t="shared" ca="1" si="178"/>
        <v>23.302458372483294</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3.4001068300522057</v>
      </c>
      <c r="AH449" s="304">
        <f t="shared" ca="1" si="202"/>
        <v>-6.3269746435075849</v>
      </c>
    </row>
    <row r="450" spans="1:34" x14ac:dyDescent="0.2">
      <c r="A450" s="347">
        <f t="shared" ca="1" si="180"/>
        <v>0.1</v>
      </c>
      <c r="B450" s="304">
        <f t="shared" ca="1" si="181"/>
        <v>26.600000000000112</v>
      </c>
      <c r="D450" s="306">
        <f t="shared" ca="1" si="182"/>
        <v>-0.81864184439658627</v>
      </c>
      <c r="E450" s="307">
        <f t="shared" ca="1" si="183"/>
        <v>-3.4784690442669541</v>
      </c>
      <c r="F450" s="304">
        <f t="shared" ca="1" si="184"/>
        <v>3.5735026740329303</v>
      </c>
      <c r="G450" s="306">
        <f t="shared" ca="1" si="185"/>
        <v>10.599839845882888</v>
      </c>
      <c r="H450" s="307">
        <f t="shared" ca="1" si="186"/>
        <v>-82.962167429193201</v>
      </c>
      <c r="I450" s="304">
        <f t="shared" ca="1" si="187"/>
        <v>83.636581884411385</v>
      </c>
      <c r="J450" s="306">
        <f t="shared" ca="1" si="188"/>
        <v>618.32029879900324</v>
      </c>
      <c r="K450" s="307">
        <f t="shared" ca="1" si="189"/>
        <v>1143.9599557749768</v>
      </c>
      <c r="L450" s="304">
        <f t="shared" ca="1" si="174"/>
        <v>1300.3708595333776</v>
      </c>
      <c r="M450" s="306">
        <f t="shared" ca="1" si="190"/>
        <v>-1.4437176862757473</v>
      </c>
      <c r="N450" s="304">
        <f t="shared" ca="1" si="191"/>
        <v>-82.718930231992573</v>
      </c>
      <c r="P450" s="310">
        <f t="shared" ca="1" si="192"/>
        <v>23</v>
      </c>
      <c r="Q450" s="304">
        <f t="shared" ca="1" si="193"/>
        <v>0</v>
      </c>
      <c r="R450" s="306">
        <f t="shared" ca="1" si="194"/>
        <v>0</v>
      </c>
      <c r="S450" s="307">
        <f t="shared" ca="1" si="195"/>
        <v>3.650000000000003</v>
      </c>
      <c r="T450" s="304">
        <f t="shared" ca="1" si="175"/>
        <v>35.806500000000028</v>
      </c>
      <c r="U450" s="311">
        <f t="shared" ca="1" si="176"/>
        <v>0</v>
      </c>
      <c r="V450" s="306">
        <f t="shared" ca="1" si="177"/>
        <v>1.0924466893850131</v>
      </c>
      <c r="W450" s="304">
        <f t="shared" ca="1" si="178"/>
        <v>23.509536724394437</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3.3447796631089464</v>
      </c>
      <c r="AH450" s="304">
        <f t="shared" ca="1" si="202"/>
        <v>-6.3842351705433629</v>
      </c>
    </row>
    <row r="451" spans="1:34" x14ac:dyDescent="0.2">
      <c r="A451" s="347">
        <f t="shared" ca="1" si="180"/>
        <v>0.1</v>
      </c>
      <c r="B451" s="304">
        <f t="shared" ca="1" si="181"/>
        <v>26.700000000000113</v>
      </c>
      <c r="D451" s="306">
        <f t="shared" ca="1" si="182"/>
        <v>-0.81630834198706925</v>
      </c>
      <c r="E451" s="307">
        <f t="shared" ca="1" si="183"/>
        <v>-3.4209686253342131</v>
      </c>
      <c r="F451" s="304">
        <f t="shared" ca="1" si="184"/>
        <v>3.5170137396260954</v>
      </c>
      <c r="G451" s="306">
        <f t="shared" ca="1" si="185"/>
        <v>10.518209011684181</v>
      </c>
      <c r="H451" s="307">
        <f t="shared" ca="1" si="186"/>
        <v>-83.304264291726625</v>
      </c>
      <c r="I451" s="304">
        <f t="shared" ca="1" si="187"/>
        <v>83.965666614392532</v>
      </c>
      <c r="J451" s="306">
        <f t="shared" ca="1" si="188"/>
        <v>619.37620124188163</v>
      </c>
      <c r="K451" s="307">
        <f t="shared" ca="1" si="189"/>
        <v>1135.6466341889309</v>
      </c>
      <c r="L451" s="304">
        <f t="shared" ca="1" si="174"/>
        <v>1293.5687675610723</v>
      </c>
      <c r="M451" s="306">
        <f t="shared" ca="1" si="190"/>
        <v>-1.4451983977911036</v>
      </c>
      <c r="N451" s="304">
        <f t="shared" ca="1" si="191"/>
        <v>-82.803768752498911</v>
      </c>
      <c r="P451" s="310">
        <f t="shared" ca="1" si="192"/>
        <v>23</v>
      </c>
      <c r="Q451" s="304">
        <f t="shared" ca="1" si="193"/>
        <v>0</v>
      </c>
      <c r="R451" s="306">
        <f t="shared" ca="1" si="194"/>
        <v>0</v>
      </c>
      <c r="S451" s="307">
        <f t="shared" ca="1" si="195"/>
        <v>3.650000000000003</v>
      </c>
      <c r="T451" s="304">
        <f t="shared" ca="1" si="175"/>
        <v>35.806500000000028</v>
      </c>
      <c r="U451" s="311">
        <f t="shared" ca="1" si="176"/>
        <v>0</v>
      </c>
      <c r="V451" s="306">
        <f t="shared" ca="1" si="177"/>
        <v>1.0933582148245142</v>
      </c>
      <c r="W451" s="304">
        <f t="shared" ca="1" si="178"/>
        <v>23.714677339546242</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3.289926823591987</v>
      </c>
      <c r="AH451" s="304">
        <f t="shared" ca="1" si="202"/>
        <v>-6.440968965587512</v>
      </c>
    </row>
    <row r="452" spans="1:34" x14ac:dyDescent="0.2">
      <c r="A452" s="347">
        <f t="shared" ca="1" si="180"/>
        <v>0.1</v>
      </c>
      <c r="B452" s="304">
        <f t="shared" ca="1" si="181"/>
        <v>26.800000000000114</v>
      </c>
      <c r="D452" s="306">
        <f t="shared" ca="1" si="182"/>
        <v>-0.81388756273219487</v>
      </c>
      <c r="E452" s="307">
        <f t="shared" ca="1" si="183"/>
        <v>-3.3640067178475093</v>
      </c>
      <c r="F452" s="304">
        <f t="shared" ca="1" si="184"/>
        <v>3.4610625770842867</v>
      </c>
      <c r="G452" s="306">
        <f t="shared" ca="1" si="185"/>
        <v>10.436820255410963</v>
      </c>
      <c r="H452" s="307">
        <f t="shared" ca="1" si="186"/>
        <v>-83.640664963511369</v>
      </c>
      <c r="I452" s="304">
        <f t="shared" ca="1" si="187"/>
        <v>84.289311615305735</v>
      </c>
      <c r="J452" s="306">
        <f t="shared" ca="1" si="188"/>
        <v>620.42395270523639</v>
      </c>
      <c r="K452" s="307">
        <f t="shared" ca="1" si="189"/>
        <v>1127.299387726169</v>
      </c>
      <c r="L452" s="304">
        <f t="shared" ref="L452:L515" ca="1" si="203">SQRT(pos_x^2+pos_z^2)</f>
        <v>1286.751642959194</v>
      </c>
      <c r="M452" s="306">
        <f t="shared" ca="1" si="190"/>
        <v>-1.446656327918701</v>
      </c>
      <c r="N452" s="304">
        <f t="shared" ca="1" si="191"/>
        <v>-82.887301995635212</v>
      </c>
      <c r="P452" s="310">
        <f t="shared" ca="1" si="192"/>
        <v>23</v>
      </c>
      <c r="Q452" s="304">
        <f t="shared" ca="1" si="193"/>
        <v>0</v>
      </c>
      <c r="R452" s="306">
        <f t="shared" ca="1" si="194"/>
        <v>0</v>
      </c>
      <c r="S452" s="307">
        <f t="shared" ca="1" si="195"/>
        <v>3.650000000000003</v>
      </c>
      <c r="T452" s="304">
        <f t="shared" ref="T452:T515" ca="1" si="204">m*g</f>
        <v>35.806500000000028</v>
      </c>
      <c r="U452" s="311">
        <f t="shared" ref="U452:U515" ca="1" si="205">IF(pos_xz&lt;L_rampe,Poids*COS(Beta),0)</f>
        <v>0</v>
      </c>
      <c r="V452" s="306">
        <f t="shared" ref="V452:V515" ca="1" si="206">Rho_moyen*(20000-Alt_rampe-pos_z)/(20000+Alt_rampe+pos_z)</f>
        <v>1.0942741817473549</v>
      </c>
      <c r="W452" s="304">
        <f t="shared" ref="W452:W515" ca="1" si="207">1/2*Rho*Sref*Cx*vit_xz^2</f>
        <v>23.917866298440202</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3.2355541992364492</v>
      </c>
      <c r="AH452" s="304">
        <f t="shared" ca="1" si="202"/>
        <v>-6.4971718738482798</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-0.81138180850214736</v>
      </c>
      <c r="E453" s="307">
        <f t="shared" ref="E453:E516" ca="1" si="212">IF(AND(L452&lt;L_rampe,Poussee&lt;Poids*SIN(M452)),0,(-W452+Poussee)/m*SIN(M452)+U452/m*COS(M452)-Poids/m)</f>
        <v>-3.3075871633669474</v>
      </c>
      <c r="F453" s="304">
        <f t="shared" ref="F453:F516" ca="1" si="213">SQRT(acc_x^2+acc_z^2)</f>
        <v>3.4056531359546915</v>
      </c>
      <c r="G453" s="306">
        <f t="shared" ref="G453:G516" ca="1" si="214">G452+acc_x*pas</f>
        <v>10.355682074560749</v>
      </c>
      <c r="H453" s="307">
        <f t="shared" ref="H453:H516" ca="1" si="215">H452+acc_z*pas</f>
        <v>-83.971423679848058</v>
      </c>
      <c r="I453" s="304">
        <f t="shared" ref="I453:I516" ca="1" si="216">SQRT(vit_x^2+vit_z^2)</f>
        <v>84.607565536717374</v>
      </c>
      <c r="J453" s="306">
        <f t="shared" ref="J453:J516" ca="1" si="217">J452+0.5*(vit_x+G452)*pas*(K452&gt;=0)</f>
        <v>621.46357782173493</v>
      </c>
      <c r="K453" s="307">
        <f t="shared" ref="K453:K516" ca="1" si="218">K452+0.5*(vit_z+H452)*pas</f>
        <v>1118.9187832940011</v>
      </c>
      <c r="L453" s="304">
        <f t="shared" ca="1" si="203"/>
        <v>1279.92039680877</v>
      </c>
      <c r="M453" s="306">
        <f t="shared" ref="M453:M516" ca="1" si="219">IF(AND(L452&gt;L_rampe,G453&gt;0),ATAN2(G453,H453),$M$4)</f>
        <v>-1.4480920013210101</v>
      </c>
      <c r="N453" s="304">
        <f t="shared" ref="N453:N516" ca="1" si="220">DEGREES(Beta)</f>
        <v>-82.969560022346712</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3.650000000000003</v>
      </c>
      <c r="T453" s="304">
        <f t="shared" ca="1" si="204"/>
        <v>35.806500000000028</v>
      </c>
      <c r="U453" s="311">
        <f t="shared" ca="1" si="205"/>
        <v>0</v>
      </c>
      <c r="V453" s="306">
        <f t="shared" ca="1" si="206"/>
        <v>1.0951945375518548</v>
      </c>
      <c r="W453" s="304">
        <f t="shared" ca="1" si="207"/>
        <v>24.119090899420623</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3.1816672664134185</v>
      </c>
      <c r="AH453" s="304">
        <f t="shared" ref="AH453:AH516" ca="1" si="231">IF(AND(L452&lt;L_rampe,Poussee&lt;Poids*SIN(M452)), g*SIN(M452), (-W452+Poussee)/m)</f>
        <v>-6.5528400817644332</v>
      </c>
    </row>
    <row r="454" spans="1:34" x14ac:dyDescent="0.2">
      <c r="A454" s="347">
        <f t="shared" ca="1" si="209"/>
        <v>0.1</v>
      </c>
      <c r="B454" s="304">
        <f t="shared" ca="1" si="210"/>
        <v>27.000000000000117</v>
      </c>
      <c r="D454" s="306">
        <f t="shared" ca="1" si="211"/>
        <v>-0.80879336472296781</v>
      </c>
      <c r="E454" s="307">
        <f t="shared" ca="1" si="212"/>
        <v>-3.251713466132756</v>
      </c>
      <c r="F454" s="304">
        <f t="shared" ca="1" si="213"/>
        <v>3.350789037323747</v>
      </c>
      <c r="G454" s="306">
        <f t="shared" ca="1" si="214"/>
        <v>10.274802738088452</v>
      </c>
      <c r="H454" s="307">
        <f t="shared" ca="1" si="215"/>
        <v>-84.296595026461333</v>
      </c>
      <c r="I454" s="304">
        <f t="shared" ca="1" si="216"/>
        <v>84.920477532582538</v>
      </c>
      <c r="J454" s="306">
        <f t="shared" ca="1" si="217"/>
        <v>622.49510206236744</v>
      </c>
      <c r="K454" s="307">
        <f t="shared" ca="1" si="218"/>
        <v>1110.5053823586857</v>
      </c>
      <c r="L454" s="304">
        <f t="shared" ca="1" si="203"/>
        <v>1273.0759428797828</v>
      </c>
      <c r="M454" s="306">
        <f t="shared" ca="1" si="219"/>
        <v>-1.4495059258679752</v>
      </c>
      <c r="N454" s="304">
        <f t="shared" ca="1" si="220"/>
        <v>-83.050571931437759</v>
      </c>
      <c r="P454" s="310">
        <f t="shared" ca="1" si="221"/>
        <v>23</v>
      </c>
      <c r="Q454" s="304">
        <f t="shared" ca="1" si="222"/>
        <v>0</v>
      </c>
      <c r="R454" s="306">
        <f t="shared" ca="1" si="223"/>
        <v>0</v>
      </c>
      <c r="S454" s="307">
        <f t="shared" ca="1" si="224"/>
        <v>3.650000000000003</v>
      </c>
      <c r="T454" s="304">
        <f t="shared" ca="1" si="204"/>
        <v>35.806500000000028</v>
      </c>
      <c r="U454" s="311">
        <f t="shared" ca="1" si="205"/>
        <v>0</v>
      </c>
      <c r="V454" s="306">
        <f t="shared" ca="1" si="206"/>
        <v>1.0961192300942069</v>
      </c>
      <c r="W454" s="304">
        <f t="shared" ca="1" si="207"/>
        <v>24.318339630864259</v>
      </c>
      <c r="Y454" s="314" t="str">
        <f t="shared" ca="1" si="225"/>
        <v/>
      </c>
      <c r="Z454" s="315" t="str">
        <f t="shared" ca="1" si="226"/>
        <v/>
      </c>
      <c r="AA454" s="316" t="str">
        <f t="shared" ca="1" si="227"/>
        <v/>
      </c>
      <c r="AC454" s="310">
        <f t="shared" ca="1" si="228"/>
        <v>27.000000000000117</v>
      </c>
      <c r="AD454" s="323">
        <f t="shared" ca="1" si="229"/>
        <v>622.49510206236744</v>
      </c>
      <c r="AE454" s="324" t="e">
        <f t="shared" ca="1" si="208"/>
        <v>#N/A</v>
      </c>
      <c r="AG454" s="306">
        <f t="shared" ca="1" si="230"/>
        <v>3.1282711010772877</v>
      </c>
      <c r="AH454" s="304">
        <f t="shared" ca="1" si="231"/>
        <v>-6.6079701094303021</v>
      </c>
    </row>
    <row r="455" spans="1:34" x14ac:dyDescent="0.2">
      <c r="A455" s="347">
        <f t="shared" ca="1" si="209"/>
        <v>0.1</v>
      </c>
      <c r="B455" s="304">
        <f t="shared" ca="1" si="210"/>
        <v>27.100000000000119</v>
      </c>
      <c r="D455" s="306">
        <f t="shared" ca="1" si="211"/>
        <v>-0.8061244993026887</v>
      </c>
      <c r="E455" s="307">
        <f t="shared" ca="1" si="212"/>
        <v>-3.1963888007576591</v>
      </c>
      <c r="F455" s="304">
        <f t="shared" ca="1" si="213"/>
        <v>3.2964735815694013</v>
      </c>
      <c r="G455" s="306">
        <f t="shared" ca="1" si="214"/>
        <v>10.194190288158183</v>
      </c>
      <c r="H455" s="307">
        <f t="shared" ca="1" si="215"/>
        <v>-84.616233906537104</v>
      </c>
      <c r="I455" s="304">
        <f t="shared" ca="1" si="216"/>
        <v>85.228097222435849</v>
      </c>
      <c r="J455" s="306">
        <f t="shared" ca="1" si="217"/>
        <v>623.51855171367981</v>
      </c>
      <c r="K455" s="307">
        <f t="shared" ca="1" si="218"/>
        <v>1102.0597409120357</v>
      </c>
      <c r="L455" s="304">
        <f t="shared" ca="1" si="203"/>
        <v>1266.2191977972172</v>
      </c>
      <c r="M455" s="306">
        <f t="shared" ca="1" si="219"/>
        <v>-1.4508985933021312</v>
      </c>
      <c r="N455" s="304">
        <f t="shared" ca="1" si="220"/>
        <v>-83.130365897680207</v>
      </c>
      <c r="P455" s="310">
        <f t="shared" ca="1" si="221"/>
        <v>23</v>
      </c>
      <c r="Q455" s="304">
        <f t="shared" ca="1" si="222"/>
        <v>0</v>
      </c>
      <c r="R455" s="306">
        <f t="shared" ca="1" si="223"/>
        <v>0</v>
      </c>
      <c r="S455" s="307">
        <f t="shared" ca="1" si="224"/>
        <v>3.650000000000003</v>
      </c>
      <c r="T455" s="304">
        <f t="shared" ca="1" si="204"/>
        <v>35.806500000000028</v>
      </c>
      <c r="U455" s="311">
        <f t="shared" ca="1" si="205"/>
        <v>0</v>
      </c>
      <c r="V455" s="306">
        <f t="shared" ca="1" si="206"/>
        <v>1.0970482076922701</v>
      </c>
      <c r="W455" s="304">
        <f t="shared" ca="1" si="207"/>
        <v>24.515602143247381</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3.0753703895707147</v>
      </c>
      <c r="AH455" s="304">
        <f t="shared" ca="1" si="231"/>
        <v>-6.6625588029765037</v>
      </c>
    </row>
    <row r="456" spans="1:34" x14ac:dyDescent="0.2">
      <c r="A456" s="347">
        <f t="shared" ca="1" si="209"/>
        <v>0.1</v>
      </c>
      <c r="B456" s="304">
        <f t="shared" ca="1" si="210"/>
        <v>27.20000000000012</v>
      </c>
      <c r="D456" s="306">
        <f t="shared" ca="1" si="211"/>
        <v>-0.8033774616130307</v>
      </c>
      <c r="E456" s="307">
        <f t="shared" ca="1" si="212"/>
        <v>-3.1416160199546184</v>
      </c>
      <c r="F456" s="304">
        <f t="shared" ca="1" si="213"/>
        <v>3.2427097561550733</v>
      </c>
      <c r="G456" s="306">
        <f t="shared" ca="1" si="214"/>
        <v>10.113852541996879</v>
      </c>
      <c r="H456" s="307">
        <f t="shared" ca="1" si="215"/>
        <v>-84.93039550853257</v>
      </c>
      <c r="I456" s="304">
        <f t="shared" ca="1" si="216"/>
        <v>85.530474653640411</v>
      </c>
      <c r="J456" s="306">
        <f t="shared" ca="1" si="217"/>
        <v>624.53395385518752</v>
      </c>
      <c r="K456" s="307">
        <f t="shared" ca="1" si="218"/>
        <v>1093.5824094412824</v>
      </c>
      <c r="L456" s="304">
        <f t="shared" ca="1" si="203"/>
        <v>1259.3510812150018</v>
      </c>
      <c r="M456" s="306">
        <f t="shared" ca="1" si="219"/>
        <v>-1.4522704798728179</v>
      </c>
      <c r="N456" s="304">
        <f t="shared" ca="1" si="220"/>
        <v>-83.208969208151231</v>
      </c>
      <c r="P456" s="310">
        <f t="shared" ca="1" si="221"/>
        <v>23</v>
      </c>
      <c r="Q456" s="304">
        <f t="shared" ca="1" si="222"/>
        <v>0</v>
      </c>
      <c r="R456" s="306">
        <f t="shared" ca="1" si="223"/>
        <v>0</v>
      </c>
      <c r="S456" s="307">
        <f t="shared" ca="1" si="224"/>
        <v>3.650000000000003</v>
      </c>
      <c r="T456" s="304">
        <f t="shared" ca="1" si="204"/>
        <v>35.806500000000028</v>
      </c>
      <c r="U456" s="311">
        <f t="shared" ca="1" si="205"/>
        <v>0</v>
      </c>
      <c r="V456" s="306">
        <f t="shared" ca="1" si="206"/>
        <v>1.0979814191290749</v>
      </c>
      <c r="W456" s="304">
        <f t="shared" ca="1" si="207"/>
        <v>24.710869221128213</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3.0229694392881568</v>
      </c>
      <c r="AH456" s="304">
        <f t="shared" ca="1" si="231"/>
        <v>-6.7166033269170855</v>
      </c>
    </row>
    <row r="457" spans="1:34" x14ac:dyDescent="0.2">
      <c r="A457" s="347">
        <f t="shared" ca="1" si="209"/>
        <v>0.1</v>
      </c>
      <c r="B457" s="304">
        <f t="shared" ca="1" si="210"/>
        <v>27.300000000000122</v>
      </c>
      <c r="D457" s="306">
        <f t="shared" ca="1" si="211"/>
        <v>-0.80055448152550368</v>
      </c>
      <c r="E457" s="307">
        <f t="shared" ca="1" si="212"/>
        <v>-3.0873976622893302</v>
      </c>
      <c r="F457" s="304">
        <f t="shared" ca="1" si="213"/>
        <v>3.1895002434551074</v>
      </c>
      <c r="G457" s="306">
        <f t="shared" ca="1" si="214"/>
        <v>10.033797093844329</v>
      </c>
      <c r="H457" s="307">
        <f t="shared" ca="1" si="215"/>
        <v>-85.239135274761509</v>
      </c>
      <c r="I457" s="304">
        <f t="shared" ca="1" si="216"/>
        <v>85.827660264681171</v>
      </c>
      <c r="J457" s="306">
        <f t="shared" ca="1" si="217"/>
        <v>625.54133633697961</v>
      </c>
      <c r="K457" s="307">
        <f t="shared" ca="1" si="218"/>
        <v>1085.0739329021176</v>
      </c>
      <c r="L457" s="304">
        <f t="shared" ca="1" si="203"/>
        <v>1252.4725159978257</v>
      </c>
      <c r="M457" s="306">
        <f t="shared" ca="1" si="219"/>
        <v>-1.4536220469411327</v>
      </c>
      <c r="N457" s="304">
        <f t="shared" ca="1" si="220"/>
        <v>-83.28640829689455</v>
      </c>
      <c r="P457" s="310">
        <f t="shared" ca="1" si="221"/>
        <v>23</v>
      </c>
      <c r="Q457" s="304">
        <f t="shared" ca="1" si="222"/>
        <v>0</v>
      </c>
      <c r="R457" s="306">
        <f t="shared" ca="1" si="223"/>
        <v>0</v>
      </c>
      <c r="S457" s="307">
        <f t="shared" ca="1" si="224"/>
        <v>3.650000000000003</v>
      </c>
      <c r="T457" s="304">
        <f t="shared" ca="1" si="204"/>
        <v>35.806500000000028</v>
      </c>
      <c r="U457" s="311">
        <f t="shared" ca="1" si="205"/>
        <v>0</v>
      </c>
      <c r="V457" s="306">
        <f t="shared" ca="1" si="206"/>
        <v>1.0989188136560506</v>
      </c>
      <c r="W457" s="304">
        <f t="shared" ca="1" si="207"/>
        <v>24.904132755081019</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2.97107218919838</v>
      </c>
      <c r="AH457" s="304">
        <f t="shared" ca="1" si="231"/>
        <v>-6.7701011564734772</v>
      </c>
    </row>
    <row r="458" spans="1:34" x14ac:dyDescent="0.2">
      <c r="A458" s="347">
        <f t="shared" ca="1" si="209"/>
        <v>0.1</v>
      </c>
      <c r="B458" s="304">
        <f t="shared" ca="1" si="210"/>
        <v>27.400000000000123</v>
      </c>
      <c r="D458" s="306">
        <f t="shared" ca="1" si="211"/>
        <v>-0.79765776850077807</v>
      </c>
      <c r="E458" s="307">
        <f t="shared" ca="1" si="212"/>
        <v>-3.0337359599473341</v>
      </c>
      <c r="F458" s="304">
        <f t="shared" ca="1" si="213"/>
        <v>3.1368474286020374</v>
      </c>
      <c r="G458" s="306">
        <f t="shared" ca="1" si="214"/>
        <v>9.9540313169942518</v>
      </c>
      <c r="H458" s="307">
        <f t="shared" ca="1" si="215"/>
        <v>-85.542508870756237</v>
      </c>
      <c r="I458" s="304">
        <f t="shared" ca="1" si="216"/>
        <v>86.119704849489068</v>
      </c>
      <c r="J458" s="306">
        <f t="shared" ca="1" si="217"/>
        <v>626.54072775752149</v>
      </c>
      <c r="K458" s="307">
        <f t="shared" ca="1" si="218"/>
        <v>1076.5348506948417</v>
      </c>
      <c r="L458" s="304">
        <f t="shared" ca="1" si="203"/>
        <v>1245.5844284108121</v>
      </c>
      <c r="M458" s="306">
        <f t="shared" ca="1" si="219"/>
        <v>-1.4549537415571694</v>
      </c>
      <c r="N458" s="304">
        <f t="shared" ca="1" si="220"/>
        <v>-83.362708777993745</v>
      </c>
      <c r="P458" s="310">
        <f t="shared" ca="1" si="221"/>
        <v>23</v>
      </c>
      <c r="Q458" s="304">
        <f t="shared" ca="1" si="222"/>
        <v>0</v>
      </c>
      <c r="R458" s="306">
        <f t="shared" ca="1" si="223"/>
        <v>0</v>
      </c>
      <c r="S458" s="307">
        <f t="shared" ca="1" si="224"/>
        <v>3.650000000000003</v>
      </c>
      <c r="T458" s="304">
        <f t="shared" ca="1" si="204"/>
        <v>35.806500000000028</v>
      </c>
      <c r="U458" s="311">
        <f t="shared" ca="1" si="205"/>
        <v>0</v>
      </c>
      <c r="V458" s="306">
        <f t="shared" ca="1" si="206"/>
        <v>1.0998603409959768</v>
      </c>
      <c r="W458" s="304">
        <f t="shared" ca="1" si="207"/>
        <v>25.095385713616686</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2.9196822202260799</v>
      </c>
      <c r="AH458" s="304">
        <f t="shared" ca="1" si="231"/>
        <v>-6.8230500698852046</v>
      </c>
    </row>
    <row r="459" spans="1:34" x14ac:dyDescent="0.2">
      <c r="A459" s="347">
        <f t="shared" ca="1" si="209"/>
        <v>0.1</v>
      </c>
      <c r="B459" s="304">
        <f t="shared" ca="1" si="210"/>
        <v>27.500000000000124</v>
      </c>
      <c r="D459" s="306">
        <f t="shared" ca="1" si="211"/>
        <v>-0.79468951073015559</v>
      </c>
      <c r="E459" s="307">
        <f t="shared" ca="1" si="212"/>
        <v>-2.9806328465059897</v>
      </c>
      <c r="F459" s="304">
        <f t="shared" ca="1" si="213"/>
        <v>3.0847534073463527</v>
      </c>
      <c r="G459" s="306">
        <f t="shared" ca="1" si="214"/>
        <v>9.8745623659212356</v>
      </c>
      <c r="H459" s="307">
        <f t="shared" ca="1" si="215"/>
        <v>-85.840572155406832</v>
      </c>
      <c r="I459" s="304">
        <f t="shared" ca="1" si="216"/>
        <v>86.40665952278259</v>
      </c>
      <c r="J459" s="306">
        <f t="shared" ca="1" si="217"/>
        <v>627.53215744166732</v>
      </c>
      <c r="K459" s="307">
        <f t="shared" ca="1" si="218"/>
        <v>1067.9656966435334</v>
      </c>
      <c r="L459" s="304">
        <f t="shared" ca="1" si="203"/>
        <v>1238.6877483170249</v>
      </c>
      <c r="M459" s="306">
        <f t="shared" ca="1" si="219"/>
        <v>-1.4562659970109986</v>
      </c>
      <c r="N459" s="304">
        <f t="shared" ca="1" si="220"/>
        <v>-83.437895477141168</v>
      </c>
      <c r="P459" s="310">
        <f t="shared" ca="1" si="221"/>
        <v>23</v>
      </c>
      <c r="Q459" s="304">
        <f t="shared" ca="1" si="222"/>
        <v>0</v>
      </c>
      <c r="R459" s="306">
        <f t="shared" ca="1" si="223"/>
        <v>0</v>
      </c>
      <c r="S459" s="307">
        <f t="shared" ca="1" si="224"/>
        <v>3.650000000000003</v>
      </c>
      <c r="T459" s="304">
        <f t="shared" ca="1" si="204"/>
        <v>35.806500000000028</v>
      </c>
      <c r="U459" s="311">
        <f t="shared" ca="1" si="205"/>
        <v>0</v>
      </c>
      <c r="V459" s="306">
        <f t="shared" ca="1" si="206"/>
        <v>1.1008059513456723</v>
      </c>
      <c r="W459" s="304">
        <f t="shared" ca="1" si="207"/>
        <v>25.284622115123341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2.8688027654924895</v>
      </c>
      <c r="AH459" s="304">
        <f t="shared" ca="1" si="231"/>
        <v>-6.8754481407168946</v>
      </c>
    </row>
    <row r="460" spans="1:34" x14ac:dyDescent="0.2">
      <c r="A460" s="347">
        <f t="shared" ca="1" si="209"/>
        <v>0.1</v>
      </c>
      <c r="B460" s="304">
        <f t="shared" ca="1" si="210"/>
        <v>27.600000000000126</v>
      </c>
      <c r="D460" s="306">
        <f t="shared" ca="1" si="211"/>
        <v>-0.79165187432793316</v>
      </c>
      <c r="E460" s="307">
        <f t="shared" ca="1" si="212"/>
        <v>-2.9280899647019227</v>
      </c>
      <c r="F460" s="304">
        <f t="shared" ca="1" si="213"/>
        <v>3.0332199939198339</v>
      </c>
      <c r="G460" s="306">
        <f t="shared" ca="1" si="214"/>
        <v>9.795397178488443</v>
      </c>
      <c r="H460" s="307">
        <f t="shared" ca="1" si="215"/>
        <v>-86.133381151877018</v>
      </c>
      <c r="I460" s="304">
        <f t="shared" ca="1" si="216"/>
        <v>86.688575686412463</v>
      </c>
      <c r="J460" s="306">
        <f t="shared" ca="1" si="217"/>
        <v>628.51565541888783</v>
      </c>
      <c r="K460" s="307">
        <f t="shared" ca="1" si="218"/>
        <v>1059.3669989781692</v>
      </c>
      <c r="L460" s="304">
        <f t="shared" ca="1" si="203"/>
        <v>1231.7834093827723</v>
      </c>
      <c r="M460" s="306">
        <f t="shared" ca="1" si="219"/>
        <v>-1.4575592333587557</v>
      </c>
      <c r="N460" s="304">
        <f t="shared" ca="1" si="220"/>
        <v>-83.511992461780565</v>
      </c>
      <c r="P460" s="310">
        <f t="shared" ca="1" si="221"/>
        <v>23</v>
      </c>
      <c r="Q460" s="304">
        <f t="shared" ca="1" si="222"/>
        <v>0</v>
      </c>
      <c r="R460" s="306">
        <f t="shared" ca="1" si="223"/>
        <v>0</v>
      </c>
      <c r="S460" s="307">
        <f t="shared" ca="1" si="224"/>
        <v>3.650000000000003</v>
      </c>
      <c r="T460" s="304">
        <f t="shared" ca="1" si="204"/>
        <v>35.806500000000028</v>
      </c>
      <c r="U460" s="311">
        <f t="shared" ca="1" si="205"/>
        <v>0</v>
      </c>
      <c r="V460" s="306">
        <f t="shared" ca="1" si="206"/>
        <v>1.1017555953784153</v>
      </c>
      <c r="W460" s="304">
        <f t="shared" ca="1" si="207"/>
        <v>25.471836999858418</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2.8184367204145566</v>
      </c>
      <c r="AH460" s="304">
        <f t="shared" ca="1" si="231"/>
        <v>-6.9272937301707724</v>
      </c>
    </row>
    <row r="461" spans="1:34" x14ac:dyDescent="0.2">
      <c r="A461" s="347">
        <f t="shared" ca="1" si="209"/>
        <v>0.1</v>
      </c>
      <c r="B461" s="304">
        <f t="shared" ca="1" si="210"/>
        <v>27.700000000000127</v>
      </c>
      <c r="D461" s="306">
        <f t="shared" ca="1" si="211"/>
        <v>-0.7885470025734822</v>
      </c>
      <c r="E461" s="307">
        <f t="shared" ca="1" si="212"/>
        <v>-2.8761086741851809</v>
      </c>
      <c r="F461" s="304">
        <f t="shared" ca="1" si="213"/>
        <v>2.9822487288941648</v>
      </c>
      <c r="G461" s="306">
        <f t="shared" ca="1" si="214"/>
        <v>9.7165424782310943</v>
      </c>
      <c r="H461" s="307">
        <f t="shared" ca="1" si="215"/>
        <v>-86.420992019295539</v>
      </c>
      <c r="I461" s="304">
        <f t="shared" ca="1" si="216"/>
        <v>86.965504996696325</v>
      </c>
      <c r="J461" s="306">
        <f t="shared" ca="1" si="217"/>
        <v>629.49125240172384</v>
      </c>
      <c r="K461" s="307">
        <f t="shared" ca="1" si="218"/>
        <v>1050.7392803196105</v>
      </c>
      <c r="L461" s="304">
        <f t="shared" ca="1" si="203"/>
        <v>1224.8723492906777</v>
      </c>
      <c r="M461" s="306">
        <f t="shared" ca="1" si="219"/>
        <v>-1.4588338579251288</v>
      </c>
      <c r="N461" s="304">
        <f t="shared" ca="1" si="220"/>
        <v>-83.585023069897446</v>
      </c>
      <c r="P461" s="310">
        <f t="shared" ca="1" si="221"/>
        <v>23</v>
      </c>
      <c r="Q461" s="304">
        <f t="shared" ca="1" si="222"/>
        <v>0</v>
      </c>
      <c r="R461" s="306">
        <f t="shared" ca="1" si="223"/>
        <v>0</v>
      </c>
      <c r="S461" s="307">
        <f t="shared" ca="1" si="224"/>
        <v>3.650000000000003</v>
      </c>
      <c r="T461" s="304">
        <f t="shared" ca="1" si="204"/>
        <v>35.806500000000028</v>
      </c>
      <c r="U461" s="311">
        <f t="shared" ca="1" si="205"/>
        <v>0</v>
      </c>
      <c r="V461" s="306">
        <f t="shared" ca="1" si="206"/>
        <v>1.1027092242461161</v>
      </c>
      <c r="W461" s="304">
        <f t="shared" ca="1" si="207"/>
        <v>25.657026402023106</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2.7685866526621963</v>
      </c>
      <c r="AH461" s="304">
        <f t="shared" ca="1" si="231"/>
        <v>-6.9785854794132591</v>
      </c>
    </row>
    <row r="462" spans="1:34" x14ac:dyDescent="0.2">
      <c r="A462" s="347">
        <f t="shared" ca="1" si="209"/>
        <v>0.1</v>
      </c>
      <c r="B462" s="304">
        <f t="shared" ca="1" si="210"/>
        <v>27.800000000000129</v>
      </c>
      <c r="D462" s="306">
        <f t="shared" ca="1" si="211"/>
        <v>-0.78537701520180547</v>
      </c>
      <c r="E462" s="307">
        <f t="shared" ca="1" si="212"/>
        <v>-2.8246900592514352</v>
      </c>
      <c r="F462" s="304">
        <f t="shared" ca="1" si="213"/>
        <v>2.931840887026643</v>
      </c>
      <c r="G462" s="306">
        <f t="shared" ca="1" si="214"/>
        <v>9.6380047767109129</v>
      </c>
      <c r="H462" s="307">
        <f t="shared" ca="1" si="215"/>
        <v>-86.703461025220676</v>
      </c>
      <c r="I462" s="304">
        <f t="shared" ca="1" si="216"/>
        <v>87.237499332728831</v>
      </c>
      <c r="J462" s="306">
        <f t="shared" ca="1" si="217"/>
        <v>630.458979764471</v>
      </c>
      <c r="K462" s="307">
        <f t="shared" ca="1" si="218"/>
        <v>1042.0830576673848</v>
      </c>
      <c r="L462" s="304">
        <f t="shared" ca="1" si="203"/>
        <v>1217.9555099604679</v>
      </c>
      <c r="M462" s="306">
        <f t="shared" ca="1" si="219"/>
        <v>-1.4600902657834562</v>
      </c>
      <c r="N462" s="304">
        <f t="shared" ca="1" si="220"/>
        <v>-83.657009937526681</v>
      </c>
      <c r="P462" s="310">
        <f t="shared" ca="1" si="221"/>
        <v>23</v>
      </c>
      <c r="Q462" s="304">
        <f t="shared" ca="1" si="222"/>
        <v>0</v>
      </c>
      <c r="R462" s="306">
        <f t="shared" ca="1" si="223"/>
        <v>0</v>
      </c>
      <c r="S462" s="307">
        <f t="shared" ca="1" si="224"/>
        <v>3.650000000000003</v>
      </c>
      <c r="T462" s="304">
        <f t="shared" ca="1" si="204"/>
        <v>35.806500000000028</v>
      </c>
      <c r="U462" s="311">
        <f t="shared" ca="1" si="205"/>
        <v>0</v>
      </c>
      <c r="V462" s="306">
        <f t="shared" ca="1" si="206"/>
        <v>1.1036667895812349</v>
      </c>
      <c r="W462" s="304">
        <f t="shared" ca="1" si="207"/>
        <v>25.840187321947511</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2.7192548119728697</v>
      </c>
      <c r="AH462" s="304">
        <f t="shared" ca="1" si="231"/>
        <v>-7.0293223019241333</v>
      </c>
    </row>
    <row r="463" spans="1:34" x14ac:dyDescent="0.2">
      <c r="A463" s="347">
        <f t="shared" ca="1" si="209"/>
        <v>0.1</v>
      </c>
      <c r="B463" s="304">
        <f t="shared" ca="1" si="210"/>
        <v>27.90000000000013</v>
      </c>
      <c r="D463" s="306">
        <f t="shared" ca="1" si="211"/>
        <v>-0.78214400774135351</v>
      </c>
      <c r="E463" s="307">
        <f t="shared" ca="1" si="212"/>
        <v>-2.7738349365443158</v>
      </c>
      <c r="F463" s="304">
        <f t="shared" ca="1" si="213"/>
        <v>2.8819974850855639</v>
      </c>
      <c r="G463" s="306">
        <f t="shared" ca="1" si="214"/>
        <v>9.5597903759367782</v>
      </c>
      <c r="H463" s="307">
        <f t="shared" ca="1" si="215"/>
        <v>-86.980844518875102</v>
      </c>
      <c r="I463" s="304">
        <f t="shared" ca="1" si="216"/>
        <v>87.504610765653823</v>
      </c>
      <c r="J463" s="306">
        <f t="shared" ca="1" si="217"/>
        <v>631.41886952210336</v>
      </c>
      <c r="K463" s="307">
        <f t="shared" ca="1" si="218"/>
        <v>1033.3988423901799</v>
      </c>
      <c r="L463" s="304">
        <f t="shared" ca="1" si="203"/>
        <v>1211.0338377774317</v>
      </c>
      <c r="M463" s="306">
        <f t="shared" ca="1" si="219"/>
        <v>-1.4613288402145788</v>
      </c>
      <c r="N463" s="304">
        <f t="shared" ca="1" si="220"/>
        <v>-83.727975025042809</v>
      </c>
      <c r="P463" s="310">
        <f t="shared" ca="1" si="221"/>
        <v>23</v>
      </c>
      <c r="Q463" s="304">
        <f t="shared" ca="1" si="222"/>
        <v>0</v>
      </c>
      <c r="R463" s="306">
        <f t="shared" ca="1" si="223"/>
        <v>0</v>
      </c>
      <c r="S463" s="307">
        <f t="shared" ca="1" si="224"/>
        <v>3.650000000000003</v>
      </c>
      <c r="T463" s="304">
        <f t="shared" ca="1" si="204"/>
        <v>35.806500000000028</v>
      </c>
      <c r="U463" s="311">
        <f t="shared" ca="1" si="205"/>
        <v>0</v>
      </c>
      <c r="V463" s="306">
        <f t="shared" ca="1" si="206"/>
        <v>1.1046282434984611</v>
      </c>
      <c r="W463" s="304">
        <f t="shared" ca="1" si="207"/>
        <v>26.021317698414613</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2.6704431398227637</v>
      </c>
      <c r="AH463" s="304">
        <f t="shared" ca="1" si="231"/>
        <v>-7.0795033758760244</v>
      </c>
    </row>
    <row r="464" spans="1:34" x14ac:dyDescent="0.2">
      <c r="A464" s="347">
        <f t="shared" ca="1" si="209"/>
        <v>0.1</v>
      </c>
      <c r="B464" s="304">
        <f t="shared" ca="1" si="210"/>
        <v>28.000000000000131</v>
      </c>
      <c r="D464" s="306">
        <f t="shared" ca="1" si="211"/>
        <v>-0.77885005089788761</v>
      </c>
      <c r="E464" s="307">
        <f t="shared" ca="1" si="212"/>
        <v>-2.7235438627200299</v>
      </c>
      <c r="F464" s="304">
        <f t="shared" ca="1" si="213"/>
        <v>2.8327192896479492</v>
      </c>
      <c r="G464" s="306">
        <f t="shared" ca="1" si="214"/>
        <v>9.4819053708469898</v>
      </c>
      <c r="H464" s="307">
        <f t="shared" ca="1" si="215"/>
        <v>-87.253198905147102</v>
      </c>
      <c r="I464" s="304">
        <f t="shared" ca="1" si="216"/>
        <v>87.766891528883832</v>
      </c>
      <c r="J464" s="306">
        <f t="shared" ca="1" si="217"/>
        <v>632.3709543094426</v>
      </c>
      <c r="K464" s="307">
        <f t="shared" ca="1" si="218"/>
        <v>1024.6871402189788</v>
      </c>
      <c r="L464" s="304">
        <f t="shared" ca="1" si="203"/>
        <v>1204.1082838284869</v>
      </c>
      <c r="M464" s="306">
        <f t="shared" ca="1" si="219"/>
        <v>-1.4625499531455237</v>
      </c>
      <c r="N464" s="304">
        <f t="shared" ca="1" si="220"/>
        <v>-83.797939642294807</v>
      </c>
      <c r="P464" s="310">
        <f t="shared" ca="1" si="221"/>
        <v>23</v>
      </c>
      <c r="Q464" s="304">
        <f t="shared" ca="1" si="222"/>
        <v>0</v>
      </c>
      <c r="R464" s="306">
        <f t="shared" ca="1" si="223"/>
        <v>0</v>
      </c>
      <c r="S464" s="307">
        <f t="shared" ca="1" si="224"/>
        <v>3.650000000000003</v>
      </c>
      <c r="T464" s="304">
        <f t="shared" ca="1" si="204"/>
        <v>35.806500000000028</v>
      </c>
      <c r="U464" s="311">
        <f t="shared" ca="1" si="205"/>
        <v>0</v>
      </c>
      <c r="V464" s="306">
        <f t="shared" ca="1" si="206"/>
        <v>1.1055935385961539</v>
      </c>
      <c r="W464" s="304">
        <f t="shared" ca="1" si="207"/>
        <v>26.200416381148511</v>
      </c>
      <c r="Y464" s="314" t="str">
        <f t="shared" ca="1" si="225"/>
        <v/>
      </c>
      <c r="Z464" s="315" t="str">
        <f t="shared" ca="1" si="226"/>
        <v/>
      </c>
      <c r="AA464" s="316" t="str">
        <f t="shared" ca="1" si="227"/>
        <v/>
      </c>
      <c r="AC464" s="310">
        <f t="shared" ca="1" si="228"/>
        <v>28.000000000000131</v>
      </c>
      <c r="AD464" s="323">
        <f t="shared" ca="1" si="229"/>
        <v>632.3709543094426</v>
      </c>
      <c r="AE464" s="324" t="e">
        <f t="shared" ca="1" si="208"/>
        <v>#N/A</v>
      </c>
      <c r="AG464" s="306">
        <f t="shared" ca="1" si="230"/>
        <v>2.6221532789535811</v>
      </c>
      <c r="AH464" s="304">
        <f t="shared" ca="1" si="231"/>
        <v>-7.1291281365519428</v>
      </c>
    </row>
    <row r="465" spans="1:34" x14ac:dyDescent="0.2">
      <c r="A465" s="347">
        <f t="shared" ca="1" si="209"/>
        <v>0.1</v>
      </c>
      <c r="B465" s="304">
        <f t="shared" ca="1" si="210"/>
        <v>28.100000000000133</v>
      </c>
      <c r="D465" s="306">
        <f t="shared" ca="1" si="211"/>
        <v>-0.77549718998311745</v>
      </c>
      <c r="E465" s="307">
        <f t="shared" ca="1" si="212"/>
        <v>-2.6738171420671542</v>
      </c>
      <c r="F465" s="304">
        <f t="shared" ca="1" si="213"/>
        <v>2.7840068248630203</v>
      </c>
      <c r="G465" s="306">
        <f t="shared" ca="1" si="214"/>
        <v>9.4043556518486788</v>
      </c>
      <c r="H465" s="307">
        <f t="shared" ca="1" si="215"/>
        <v>-87.520580619353822</v>
      </c>
      <c r="I465" s="304">
        <f t="shared" ca="1" si="216"/>
        <v>88.02439398925317</v>
      </c>
      <c r="J465" s="306">
        <f t="shared" ca="1" si="217"/>
        <v>633.31526736057742</v>
      </c>
      <c r="K465" s="307">
        <f t="shared" ca="1" si="218"/>
        <v>1015.9484512427538</v>
      </c>
      <c r="L465" s="304">
        <f t="shared" ca="1" si="203"/>
        <v>1197.1798041457889</v>
      </c>
      <c r="M465" s="306">
        <f t="shared" ca="1" si="219"/>
        <v>-1.4637539655690373</v>
      </c>
      <c r="N465" s="304">
        <f t="shared" ca="1" si="220"/>
        <v>-83.866924472643447</v>
      </c>
      <c r="P465" s="310">
        <f t="shared" ca="1" si="221"/>
        <v>23</v>
      </c>
      <c r="Q465" s="304">
        <f t="shared" ca="1" si="222"/>
        <v>0</v>
      </c>
      <c r="R465" s="306">
        <f t="shared" ca="1" si="223"/>
        <v>0</v>
      </c>
      <c r="S465" s="307">
        <f t="shared" ca="1" si="224"/>
        <v>3.650000000000003</v>
      </c>
      <c r="T465" s="304">
        <f t="shared" ca="1" si="204"/>
        <v>35.806500000000028</v>
      </c>
      <c r="U465" s="311">
        <f t="shared" ca="1" si="205"/>
        <v>0</v>
      </c>
      <c r="V465" s="306">
        <f t="shared" ca="1" si="206"/>
        <v>1.106562627957552</v>
      </c>
      <c r="W465" s="304">
        <f t="shared" ca="1" si="207"/>
        <v>26.377483103491965</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2.574386582754177</v>
      </c>
      <c r="AH465" s="304">
        <f t="shared" ca="1" si="231"/>
        <v>-7.1781962688078051</v>
      </c>
    </row>
    <row r="466" spans="1:34" x14ac:dyDescent="0.2">
      <c r="A466" s="347">
        <f t="shared" ca="1" si="209"/>
        <v>0.1</v>
      </c>
      <c r="B466" s="304">
        <f t="shared" ca="1" si="210"/>
        <v>28.200000000000134</v>
      </c>
      <c r="D466" s="306">
        <f t="shared" ca="1" si="211"/>
        <v>-0.7720874443868968</v>
      </c>
      <c r="E466" s="307">
        <f t="shared" ca="1" si="212"/>
        <v>-2.6246548340745823</v>
      </c>
      <c r="F466" s="304">
        <f t="shared" ca="1" si="213"/>
        <v>2.7358603801749393</v>
      </c>
      <c r="G466" s="306">
        <f t="shared" ca="1" si="214"/>
        <v>9.3271469074099898</v>
      </c>
      <c r="H466" s="307">
        <f t="shared" ca="1" si="215"/>
        <v>-87.783046102761276</v>
      </c>
      <c r="I466" s="304">
        <f t="shared" ca="1" si="216"/>
        <v>88.277170619089958</v>
      </c>
      <c r="J466" s="306">
        <f t="shared" ca="1" si="217"/>
        <v>634.25184248854032</v>
      </c>
      <c r="K466" s="307">
        <f t="shared" ca="1" si="218"/>
        <v>1007.183269906648</v>
      </c>
      <c r="L466" s="304">
        <f t="shared" ca="1" si="203"/>
        <v>1190.2493599578013</v>
      </c>
      <c r="M466" s="306">
        <f t="shared" ca="1" si="219"/>
        <v>-1.4649412279449228</v>
      </c>
      <c r="N466" s="304">
        <f t="shared" ca="1" si="220"/>
        <v>-83.934949595956368</v>
      </c>
      <c r="P466" s="310">
        <f t="shared" ca="1" si="221"/>
        <v>23</v>
      </c>
      <c r="Q466" s="304">
        <f t="shared" ca="1" si="222"/>
        <v>0</v>
      </c>
      <c r="R466" s="306">
        <f t="shared" ca="1" si="223"/>
        <v>0</v>
      </c>
      <c r="S466" s="307">
        <f t="shared" ca="1" si="224"/>
        <v>3.650000000000003</v>
      </c>
      <c r="T466" s="304">
        <f t="shared" ca="1" si="204"/>
        <v>35.806500000000028</v>
      </c>
      <c r="U466" s="311">
        <f t="shared" ca="1" si="205"/>
        <v>0</v>
      </c>
      <c r="V466" s="306">
        <f t="shared" ca="1" si="206"/>
        <v>1.1075354651517615</v>
      </c>
      <c r="W466" s="304">
        <f t="shared" ca="1" si="207"/>
        <v>26.552518455296418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2.527144124495976</v>
      </c>
      <c r="AH466" s="304">
        <f t="shared" ca="1" si="231"/>
        <v>-7.226707699586834</v>
      </c>
    </row>
    <row r="467" spans="1:34" x14ac:dyDescent="0.2">
      <c r="A467" s="347">
        <f t="shared" ca="1" si="209"/>
        <v>0.1</v>
      </c>
      <c r="B467" s="304">
        <f t="shared" ca="1" si="210"/>
        <v>28.300000000000136</v>
      </c>
      <c r="D467" s="306">
        <f t="shared" ca="1" si="211"/>
        <v>-0.76862280709172615</v>
      </c>
      <c r="E467" s="307">
        <f t="shared" ca="1" si="212"/>
        <v>-2.576056760941194</v>
      </c>
      <c r="F467" s="304">
        <f t="shared" ca="1" si="213"/>
        <v>2.6882800179989434</v>
      </c>
      <c r="G467" s="306">
        <f t="shared" ca="1" si="214"/>
        <v>9.2502846267008163</v>
      </c>
      <c r="H467" s="307">
        <f t="shared" ca="1" si="215"/>
        <v>-88.040651778855391</v>
      </c>
      <c r="I467" s="304">
        <f t="shared" ca="1" si="216"/>
        <v>88.525273969192838</v>
      </c>
      <c r="J467" s="306">
        <f t="shared" ca="1" si="217"/>
        <v>635.18071406524587</v>
      </c>
      <c r="K467" s="307">
        <f t="shared" ca="1" si="218"/>
        <v>998.39208501256712</v>
      </c>
      <c r="L467" s="304">
        <f t="shared" ca="1" si="203"/>
        <v>1183.3179179477411</v>
      </c>
      <c r="M467" s="306">
        <f t="shared" ca="1" si="219"/>
        <v>-1.4661120805840895</v>
      </c>
      <c r="N467" s="304">
        <f t="shared" ca="1" si="220"/>
        <v>-84.002034510612376</v>
      </c>
      <c r="P467" s="310">
        <f t="shared" ca="1" si="221"/>
        <v>23</v>
      </c>
      <c r="Q467" s="304">
        <f t="shared" ca="1" si="222"/>
        <v>0</v>
      </c>
      <c r="R467" s="306">
        <f t="shared" ca="1" si="223"/>
        <v>0</v>
      </c>
      <c r="S467" s="307">
        <f t="shared" ca="1" si="224"/>
        <v>3.650000000000003</v>
      </c>
      <c r="T467" s="304">
        <f t="shared" ca="1" si="204"/>
        <v>35.806500000000028</v>
      </c>
      <c r="U467" s="311">
        <f t="shared" ca="1" si="205"/>
        <v>0</v>
      </c>
      <c r="V467" s="306">
        <f t="shared" ca="1" si="206"/>
        <v>1.1085120042345218</v>
      </c>
      <c r="W467" s="304">
        <f t="shared" ca="1" si="207"/>
        <v>26.725523856046365</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2.4804267064212988</v>
      </c>
      <c r="AH467" s="304">
        <f t="shared" ca="1" si="231"/>
        <v>-7.2746625904921638</v>
      </c>
    </row>
    <row r="468" spans="1:34" x14ac:dyDescent="0.2">
      <c r="A468" s="347">
        <f t="shared" ca="1" si="209"/>
        <v>0.1</v>
      </c>
      <c r="B468" s="304">
        <f t="shared" ca="1" si="210"/>
        <v>28.400000000000137</v>
      </c>
      <c r="D468" s="306">
        <f t="shared" ca="1" si="211"/>
        <v>-0.76510524422832216</v>
      </c>
      <c r="E468" s="307">
        <f t="shared" ca="1" si="212"/>
        <v>-2.5280225150210907</v>
      </c>
      <c r="F468" s="304">
        <f t="shared" ca="1" si="213"/>
        <v>2.6412655813452841</v>
      </c>
      <c r="G468" s="306">
        <f t="shared" ca="1" si="214"/>
        <v>9.1737741022779833</v>
      </c>
      <c r="H468" s="307">
        <f t="shared" ca="1" si="215"/>
        <v>-88.293454030357495</v>
      </c>
      <c r="I468" s="304">
        <f t="shared" ca="1" si="216"/>
        <v>88.768756642697653</v>
      </c>
      <c r="J468" s="306">
        <f t="shared" ca="1" si="217"/>
        <v>636.1019170016948</v>
      </c>
      <c r="K468" s="307">
        <f t="shared" ca="1" si="218"/>
        <v>989.5753797221065</v>
      </c>
      <c r="L468" s="304">
        <f t="shared" ca="1" si="203"/>
        <v>1176.3864505192935</v>
      </c>
      <c r="M468" s="306">
        <f t="shared" ca="1" si="219"/>
        <v>-1.4672668540161646</v>
      </c>
      <c r="N468" s="304">
        <f t="shared" ca="1" si="220"/>
        <v>-84.068198154564115</v>
      </c>
      <c r="P468" s="310">
        <f t="shared" ca="1" si="221"/>
        <v>23</v>
      </c>
      <c r="Q468" s="304">
        <f t="shared" ca="1" si="222"/>
        <v>0</v>
      </c>
      <c r="R468" s="306">
        <f t="shared" ca="1" si="223"/>
        <v>0</v>
      </c>
      <c r="S468" s="307">
        <f t="shared" ca="1" si="224"/>
        <v>3.650000000000003</v>
      </c>
      <c r="T468" s="304">
        <f t="shared" ca="1" si="204"/>
        <v>35.806500000000028</v>
      </c>
      <c r="U468" s="311">
        <f t="shared" ca="1" si="205"/>
        <v>0</v>
      </c>
      <c r="V468" s="306">
        <f t="shared" ca="1" si="206"/>
        <v>1.1094921997487659</v>
      </c>
      <c r="W468" s="304">
        <f t="shared" ca="1" si="207"/>
        <v>26.896501528238886</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2.4342348686836788</v>
      </c>
      <c r="AH468" s="304">
        <f t="shared" ca="1" si="231"/>
        <v>-7.3220613304236553</v>
      </c>
    </row>
    <row r="469" spans="1:34" x14ac:dyDescent="0.2">
      <c r="A469" s="347">
        <f t="shared" ca="1" si="209"/>
        <v>0.1</v>
      </c>
      <c r="B469" s="304">
        <f t="shared" ca="1" si="210"/>
        <v>28.500000000000139</v>
      </c>
      <c r="D469" s="306">
        <f t="shared" ca="1" si="211"/>
        <v>-0.76153669467102325</v>
      </c>
      <c r="E469" s="307">
        <f t="shared" ca="1" si="212"/>
        <v>-2.4805514661986248</v>
      </c>
      <c r="F469" s="304">
        <f t="shared" ca="1" si="213"/>
        <v>2.5948167013857866</v>
      </c>
      <c r="G469" s="306">
        <f t="shared" ca="1" si="214"/>
        <v>9.0976204328108814</v>
      </c>
      <c r="H469" s="307">
        <f t="shared" ca="1" si="215"/>
        <v>-88.541509176977357</v>
      </c>
      <c r="I469" s="304">
        <f t="shared" ca="1" si="216"/>
        <v>89.007671269819568</v>
      </c>
      <c r="J469" s="306">
        <f t="shared" ca="1" si="217"/>
        <v>637.01548672844922</v>
      </c>
      <c r="K469" s="307">
        <f t="shared" ca="1" si="218"/>
        <v>980.7336315617398</v>
      </c>
      <c r="L469" s="304">
        <f t="shared" ca="1" si="203"/>
        <v>1169.4559360694875</v>
      </c>
      <c r="M469" s="306">
        <f t="shared" ca="1" si="219"/>
        <v>-1.4684058693414783</v>
      </c>
      <c r="N469" s="304">
        <f t="shared" ca="1" si="220"/>
        <v>-84.133458925505309</v>
      </c>
      <c r="P469" s="310">
        <f t="shared" ca="1" si="221"/>
        <v>23</v>
      </c>
      <c r="Q469" s="304">
        <f t="shared" ca="1" si="222"/>
        <v>0</v>
      </c>
      <c r="R469" s="306">
        <f t="shared" ca="1" si="223"/>
        <v>0</v>
      </c>
      <c r="S469" s="307">
        <f t="shared" ca="1" si="224"/>
        <v>3.650000000000003</v>
      </c>
      <c r="T469" s="304">
        <f t="shared" ca="1" si="204"/>
        <v>35.806500000000028</v>
      </c>
      <c r="U469" s="311">
        <f t="shared" ca="1" si="205"/>
        <v>0</v>
      </c>
      <c r="V469" s="306">
        <f t="shared" ca="1" si="206"/>
        <v>1.1104760067249659</v>
      </c>
      <c r="W469" s="304">
        <f t="shared" ca="1" si="207"/>
        <v>27.065454471037306</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2.3885688981392175</v>
      </c>
      <c r="AH469" s="304">
        <f t="shared" ca="1" si="231"/>
        <v>-7.3689045282846202</v>
      </c>
    </row>
    <row r="470" spans="1:34" x14ac:dyDescent="0.2">
      <c r="A470" s="347">
        <f t="shared" ca="1" si="209"/>
        <v>0.1</v>
      </c>
      <c r="B470" s="304">
        <f t="shared" ca="1" si="210"/>
        <v>28.60000000000014</v>
      </c>
      <c r="D470" s="306">
        <f t="shared" ca="1" si="211"/>
        <v>-0.75791906967176226</v>
      </c>
      <c r="E470" s="307">
        <f t="shared" ca="1" si="212"/>
        <v>-2.4336427691879026</v>
      </c>
      <c r="F470" s="304">
        <f t="shared" ca="1" si="213"/>
        <v>2.5489328049583166</v>
      </c>
      <c r="G470" s="306">
        <f t="shared" ca="1" si="214"/>
        <v>9.0218285258437056</v>
      </c>
      <c r="H470" s="307">
        <f t="shared" ca="1" si="215"/>
        <v>-88.784873453896154</v>
      </c>
      <c r="I470" s="304">
        <f t="shared" ca="1" si="216"/>
        <v>89.242070483455734</v>
      </c>
      <c r="J470" s="306">
        <f t="shared" ca="1" si="217"/>
        <v>637.92145917638197</v>
      </c>
      <c r="K470" s="307">
        <f t="shared" ca="1" si="218"/>
        <v>971.86731243019608</v>
      </c>
      <c r="L470" s="304">
        <f t="shared" ca="1" si="203"/>
        <v>1162.5273592685967</v>
      </c>
      <c r="M470" s="306">
        <f t="shared" ca="1" si="219"/>
        <v>-1.4695294385681783</v>
      </c>
      <c r="N470" s="304">
        <f t="shared" ca="1" si="220"/>
        <v>-84.197834700185993</v>
      </c>
      <c r="P470" s="310">
        <f t="shared" ca="1" si="221"/>
        <v>23</v>
      </c>
      <c r="Q470" s="304">
        <f t="shared" ca="1" si="222"/>
        <v>0</v>
      </c>
      <c r="R470" s="306">
        <f t="shared" ca="1" si="223"/>
        <v>0</v>
      </c>
      <c r="S470" s="307">
        <f t="shared" ca="1" si="224"/>
        <v>3.650000000000003</v>
      </c>
      <c r="T470" s="304">
        <f t="shared" ca="1" si="204"/>
        <v>35.806500000000028</v>
      </c>
      <c r="U470" s="311">
        <f t="shared" ca="1" si="205"/>
        <v>0</v>
      </c>
      <c r="V470" s="306">
        <f t="shared" ca="1" si="206"/>
        <v>1.1114633806812855</v>
      </c>
      <c r="W470" s="304">
        <f t="shared" ca="1" si="207"/>
        <v>27.232386434217442</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2.343428836988326</v>
      </c>
      <c r="AH470" s="304">
        <f t="shared" ca="1" si="231"/>
        <v>-7.4151930057636397</v>
      </c>
    </row>
    <row r="471" spans="1:34" x14ac:dyDescent="0.2">
      <c r="A471" s="347">
        <f t="shared" ca="1" si="209"/>
        <v>0.1</v>
      </c>
      <c r="B471" s="304">
        <f t="shared" ca="1" si="210"/>
        <v>28.700000000000141</v>
      </c>
      <c r="D471" s="306">
        <f t="shared" ca="1" si="211"/>
        <v>-0.7542542525314212</v>
      </c>
      <c r="E471" s="307">
        <f t="shared" ca="1" si="212"/>
        <v>-2.387295370751608</v>
      </c>
      <c r="F471" s="304">
        <f t="shared" ca="1" si="213"/>
        <v>2.503613122004634</v>
      </c>
      <c r="G471" s="306">
        <f t="shared" ca="1" si="214"/>
        <v>8.9464031005905635</v>
      </c>
      <c r="H471" s="307">
        <f t="shared" ca="1" si="215"/>
        <v>-89.023602990971312</v>
      </c>
      <c r="I471" s="304">
        <f t="shared" ca="1" si="216"/>
        <v>89.472006895633754</v>
      </c>
      <c r="J471" s="306">
        <f t="shared" ca="1" si="217"/>
        <v>638.81987075770371</v>
      </c>
      <c r="K471" s="307">
        <f t="shared" ca="1" si="218"/>
        <v>962.97688860795267</v>
      </c>
      <c r="L471" s="304">
        <f t="shared" ca="1" si="203"/>
        <v>1155.6017113469254</v>
      </c>
      <c r="M471" s="306">
        <f t="shared" ca="1" si="219"/>
        <v>-1.470637864935197</v>
      </c>
      <c r="N471" s="304">
        <f t="shared" ca="1" si="220"/>
        <v>-84.261342852917181</v>
      </c>
      <c r="P471" s="310">
        <f t="shared" ca="1" si="221"/>
        <v>23</v>
      </c>
      <c r="Q471" s="304">
        <f t="shared" ca="1" si="222"/>
        <v>0</v>
      </c>
      <c r="R471" s="306">
        <f t="shared" ca="1" si="223"/>
        <v>0</v>
      </c>
      <c r="S471" s="307">
        <f t="shared" ca="1" si="224"/>
        <v>3.650000000000003</v>
      </c>
      <c r="T471" s="304">
        <f t="shared" ca="1" si="204"/>
        <v>35.806500000000028</v>
      </c>
      <c r="U471" s="311">
        <f t="shared" ca="1" si="205"/>
        <v>0</v>
      </c>
      <c r="V471" s="306">
        <f t="shared" ca="1" si="206"/>
        <v>1.1124542776235371</v>
      </c>
      <c r="W471" s="304">
        <f t="shared" ca="1" si="207"/>
        <v>27.397301892423059</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2.298814491266862</v>
      </c>
      <c r="AH471" s="304">
        <f t="shared" ca="1" si="231"/>
        <v>-7.4609277901965534</v>
      </c>
    </row>
    <row r="472" spans="1:34" x14ac:dyDescent="0.2">
      <c r="A472" s="347">
        <f t="shared" ca="1" si="209"/>
        <v>0.1</v>
      </c>
      <c r="B472" s="304">
        <f t="shared" ca="1" si="210"/>
        <v>28.800000000000143</v>
      </c>
      <c r="D472" s="306">
        <f t="shared" ca="1" si="211"/>
        <v>-0.75054409830732227</v>
      </c>
      <c r="E472" s="307">
        <f t="shared" ca="1" si="212"/>
        <v>-2.3415080168345028</v>
      </c>
      <c r="F472" s="304">
        <f t="shared" ca="1" si="213"/>
        <v>2.4588566929376339</v>
      </c>
      <c r="G472" s="306">
        <f t="shared" ca="1" si="214"/>
        <v>8.8713486907598309</v>
      </c>
      <c r="H472" s="307">
        <f t="shared" ca="1" si="215"/>
        <v>-89.257753792654768</v>
      </c>
      <c r="I472" s="304">
        <f t="shared" ca="1" si="216"/>
        <v>89.697533074790982</v>
      </c>
      <c r="J472" s="306">
        <f t="shared" ca="1" si="217"/>
        <v>639.71075834727128</v>
      </c>
      <c r="K472" s="307">
        <f t="shared" ca="1" si="218"/>
        <v>954.06282076877142</v>
      </c>
      <c r="L472" s="304">
        <f t="shared" ca="1" si="203"/>
        <v>1148.6799903883177</v>
      </c>
      <c r="M472" s="306">
        <f t="shared" ca="1" si="219"/>
        <v>-1.4717314432217525</v>
      </c>
      <c r="N472" s="304">
        <f t="shared" ca="1" si="220"/>
        <v>-84.324000273303966</v>
      </c>
      <c r="P472" s="310">
        <f t="shared" ca="1" si="221"/>
        <v>23</v>
      </c>
      <c r="Q472" s="304">
        <f t="shared" ca="1" si="222"/>
        <v>0</v>
      </c>
      <c r="R472" s="306">
        <f t="shared" ca="1" si="223"/>
        <v>0</v>
      </c>
      <c r="S472" s="307">
        <f t="shared" ca="1" si="224"/>
        <v>3.650000000000003</v>
      </c>
      <c r="T472" s="304">
        <f t="shared" ca="1" si="204"/>
        <v>35.806500000000028</v>
      </c>
      <c r="U472" s="311">
        <f t="shared" ca="1" si="205"/>
        <v>0</v>
      </c>
      <c r="V472" s="306">
        <f t="shared" ca="1" si="206"/>
        <v>1.1134486540449473</v>
      </c>
      <c r="W472" s="304">
        <f t="shared" ca="1" si="207"/>
        <v>27.560206019746126</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2.2547254391861582</v>
      </c>
      <c r="AH472" s="304">
        <f t="shared" ca="1" si="231"/>
        <v>-7.5061101075131607</v>
      </c>
    </row>
    <row r="473" spans="1:34" x14ac:dyDescent="0.2">
      <c r="A473" s="347">
        <f t="shared" ca="1" si="209"/>
        <v>0.1</v>
      </c>
      <c r="B473" s="304">
        <f t="shared" ca="1" si="210"/>
        <v>28.900000000000144</v>
      </c>
      <c r="D473" s="306">
        <f t="shared" ca="1" si="211"/>
        <v>-0.74679043355562658</v>
      </c>
      <c r="E473" s="307">
        <f t="shared" ca="1" si="212"/>
        <v>-2.296279259607263</v>
      </c>
      <c r="F473" s="304">
        <f t="shared" ca="1" si="213"/>
        <v>2.4146623759343004</v>
      </c>
      <c r="G473" s="306">
        <f t="shared" ca="1" si="214"/>
        <v>8.7966696474042685</v>
      </c>
      <c r="H473" s="307">
        <f t="shared" ca="1" si="215"/>
        <v>-89.487381718615495</v>
      </c>
      <c r="I473" s="304">
        <f t="shared" ca="1" si="216"/>
        <v>89.918701523869672</v>
      </c>
      <c r="J473" s="306">
        <f t="shared" ca="1" si="217"/>
        <v>640.59415926417944</v>
      </c>
      <c r="K473" s="307">
        <f t="shared" ca="1" si="218"/>
        <v>945.12556399320795</v>
      </c>
      <c r="L473" s="304">
        <f t="shared" ca="1" si="203"/>
        <v>1141.7632016302068</v>
      </c>
      <c r="M473" s="306">
        <f t="shared" ca="1" si="219"/>
        <v>-1.4728104600440233</v>
      </c>
      <c r="N473" s="304">
        <f t="shared" ca="1" si="220"/>
        <v>-84.385823383243704</v>
      </c>
      <c r="P473" s="310">
        <f t="shared" ca="1" si="221"/>
        <v>23</v>
      </c>
      <c r="Q473" s="304">
        <f t="shared" ca="1" si="222"/>
        <v>0</v>
      </c>
      <c r="R473" s="306">
        <f t="shared" ca="1" si="223"/>
        <v>0</v>
      </c>
      <c r="S473" s="307">
        <f t="shared" ca="1" si="224"/>
        <v>3.650000000000003</v>
      </c>
      <c r="T473" s="304">
        <f t="shared" ca="1" si="204"/>
        <v>35.806500000000028</v>
      </c>
      <c r="U473" s="311">
        <f t="shared" ca="1" si="205"/>
        <v>0</v>
      </c>
      <c r="V473" s="306">
        <f t="shared" ca="1" si="206"/>
        <v>1.1144464669257443</v>
      </c>
      <c r="W473" s="304">
        <f t="shared" ca="1" si="207"/>
        <v>27.721104664646553</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2.2111610393212739</v>
      </c>
      <c r="AH473" s="304">
        <f t="shared" ca="1" si="231"/>
        <v>-7.5507413752729047</v>
      </c>
    </row>
    <row r="474" spans="1:34" x14ac:dyDescent="0.2">
      <c r="A474" s="347">
        <f t="shared" ca="1" si="209"/>
        <v>0.1</v>
      </c>
      <c r="B474" s="304">
        <f t="shared" ca="1" si="210"/>
        <v>29.000000000000146</v>
      </c>
      <c r="D474" s="306">
        <f t="shared" ca="1" si="211"/>
        <v>-0.74299505610747951</v>
      </c>
      <c r="E474" s="307">
        <f t="shared" ca="1" si="212"/>
        <v>-2.25160746441653</v>
      </c>
      <c r="F474" s="304">
        <f t="shared" ca="1" si="213"/>
        <v>2.3710288541509557</v>
      </c>
      <c r="G474" s="306">
        <f t="shared" ca="1" si="214"/>
        <v>8.7223701417935207</v>
      </c>
      <c r="H474" s="307">
        <f t="shared" ca="1" si="215"/>
        <v>-89.712542465057155</v>
      </c>
      <c r="I474" s="304">
        <f t="shared" ca="1" si="216"/>
        <v>90.135564659212818</v>
      </c>
      <c r="J474" s="306">
        <f t="shared" ca="1" si="217"/>
        <v>641.47011125363929</v>
      </c>
      <c r="K474" s="307">
        <f t="shared" ca="1" si="218"/>
        <v>936.16556778402435</v>
      </c>
      <c r="L474" s="304">
        <f t="shared" ca="1" si="203"/>
        <v>1134.8523577700057</v>
      </c>
      <c r="M474" s="306">
        <f t="shared" ca="1" si="219"/>
        <v>-1.4738751941396109</v>
      </c>
      <c r="N474" s="304">
        <f t="shared" ca="1" si="220"/>
        <v>-84.446828153224544</v>
      </c>
      <c r="P474" s="310">
        <f t="shared" ca="1" si="221"/>
        <v>23</v>
      </c>
      <c r="Q474" s="304">
        <f t="shared" ca="1" si="222"/>
        <v>0</v>
      </c>
      <c r="R474" s="306">
        <f t="shared" ca="1" si="223"/>
        <v>0</v>
      </c>
      <c r="S474" s="307">
        <f t="shared" ca="1" si="224"/>
        <v>3.650000000000003</v>
      </c>
      <c r="T474" s="304">
        <f t="shared" ca="1" si="204"/>
        <v>35.806500000000028</v>
      </c>
      <c r="U474" s="311">
        <f t="shared" ca="1" si="205"/>
        <v>0</v>
      </c>
      <c r="V474" s="306">
        <f t="shared" ca="1" si="206"/>
        <v>1.1154476737325676</v>
      </c>
      <c r="W474" s="304">
        <f t="shared" ca="1" si="207"/>
        <v>27.880004325224551</v>
      </c>
      <c r="Y474" s="314" t="str">
        <f t="shared" ca="1" si="225"/>
        <v/>
      </c>
      <c r="Z474" s="315" t="str">
        <f t="shared" ca="1" si="226"/>
        <v/>
      </c>
      <c r="AA474" s="316" t="str">
        <f t="shared" ca="1" si="227"/>
        <v/>
      </c>
      <c r="AC474" s="310">
        <f t="shared" ca="1" si="228"/>
        <v>29.000000000000146</v>
      </c>
      <c r="AD474" s="323">
        <f t="shared" ca="1" si="229"/>
        <v>641.47011125363929</v>
      </c>
      <c r="AE474" s="324" t="e">
        <f t="shared" ca="1" si="208"/>
        <v>#N/A</v>
      </c>
      <c r="AG474" s="306">
        <f t="shared" ca="1" si="230"/>
        <v>2.1681204386469215</v>
      </c>
      <c r="AH474" s="304">
        <f t="shared" ca="1" si="231"/>
        <v>-7.5948231957935697</v>
      </c>
    </row>
    <row r="475" spans="1:34" x14ac:dyDescent="0.2">
      <c r="A475" s="347">
        <f t="shared" ca="1" si="209"/>
        <v>0.1</v>
      </c>
      <c r="B475" s="304">
        <f t="shared" ca="1" si="210"/>
        <v>29.100000000000147</v>
      </c>
      <c r="D475" s="306">
        <f t="shared" ca="1" si="211"/>
        <v>-0.73915973487765496</v>
      </c>
      <c r="E475" s="307">
        <f t="shared" ca="1" si="212"/>
        <v>-2.2074908166375184</v>
      </c>
      <c r="F475" s="304">
        <f t="shared" ca="1" si="213"/>
        <v>2.3279546428578421</v>
      </c>
      <c r="G475" s="306">
        <f t="shared" ca="1" si="214"/>
        <v>8.6484541683057543</v>
      </c>
      <c r="H475" s="307">
        <f t="shared" ca="1" si="215"/>
        <v>-89.933291546720909</v>
      </c>
      <c r="I475" s="304">
        <f t="shared" ca="1" si="216"/>
        <v>90.348174790245693</v>
      </c>
      <c r="J475" s="306">
        <f t="shared" ca="1" si="217"/>
        <v>642.33865246914422</v>
      </c>
      <c r="K475" s="307">
        <f t="shared" ca="1" si="218"/>
        <v>927.18327608343543</v>
      </c>
      <c r="L475" s="304">
        <f t="shared" ca="1" si="203"/>
        <v>1127.9484792776168</v>
      </c>
      <c r="M475" s="306">
        <f t="shared" ca="1" si="219"/>
        <v>-1.474925916640361</v>
      </c>
      <c r="N475" s="304">
        <f t="shared" ca="1" si="220"/>
        <v>-84.507030117956958</v>
      </c>
      <c r="P475" s="310">
        <f t="shared" ca="1" si="221"/>
        <v>23</v>
      </c>
      <c r="Q475" s="304">
        <f t="shared" ca="1" si="222"/>
        <v>0</v>
      </c>
      <c r="R475" s="306">
        <f t="shared" ca="1" si="223"/>
        <v>0</v>
      </c>
      <c r="S475" s="307">
        <f t="shared" ca="1" si="224"/>
        <v>3.650000000000003</v>
      </c>
      <c r="T475" s="304">
        <f t="shared" ca="1" si="204"/>
        <v>35.806500000000028</v>
      </c>
      <c r="U475" s="311">
        <f t="shared" ca="1" si="205"/>
        <v>0</v>
      </c>
      <c r="V475" s="306">
        <f t="shared" ca="1" si="206"/>
        <v>1.116452232417704</v>
      </c>
      <c r="W475" s="304">
        <f t="shared" ca="1" si="207"/>
        <v>28.036912124857874</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2.1256025804207512</v>
      </c>
      <c r="AH475" s="304">
        <f t="shared" ca="1" si="231"/>
        <v>-7.6383573493765828</v>
      </c>
    </row>
    <row r="476" spans="1:34" x14ac:dyDescent="0.2">
      <c r="A476" s="347">
        <f t="shared" ca="1" si="209"/>
        <v>0.1</v>
      </c>
      <c r="B476" s="304">
        <f t="shared" ca="1" si="210"/>
        <v>29.200000000000149</v>
      </c>
      <c r="D476" s="306">
        <f t="shared" ca="1" si="211"/>
        <v>-0.73528620970457592</v>
      </c>
      <c r="E476" s="307">
        <f t="shared" ca="1" si="212"/>
        <v>-2.1639273284257499</v>
      </c>
      <c r="F476" s="304">
        <f t="shared" ca="1" si="213"/>
        <v>2.2854380964903696</v>
      </c>
      <c r="G476" s="306">
        <f t="shared" ca="1" si="214"/>
        <v>8.5749255473352974</v>
      </c>
      <c r="H476" s="307">
        <f t="shared" ca="1" si="215"/>
        <v>-90.149684279563488</v>
      </c>
      <c r="I476" s="304">
        <f t="shared" ca="1" si="216"/>
        <v>90.556584099927932</v>
      </c>
      <c r="J476" s="306">
        <f t="shared" ca="1" si="217"/>
        <v>643.19982145492622</v>
      </c>
      <c r="K476" s="307">
        <f t="shared" ca="1" si="218"/>
        <v>918.17912729212117</v>
      </c>
      <c r="L476" s="304">
        <f t="shared" ca="1" si="203"/>
        <v>1121.0525947138119</v>
      </c>
      <c r="M476" s="306">
        <f t="shared" ca="1" si="219"/>
        <v>-1.4759628913340932</v>
      </c>
      <c r="N476" s="304">
        <f t="shared" ca="1" si="220"/>
        <v>-84.566444391369686</v>
      </c>
      <c r="P476" s="310">
        <f t="shared" ca="1" si="221"/>
        <v>23</v>
      </c>
      <c r="Q476" s="304">
        <f t="shared" ca="1" si="222"/>
        <v>0</v>
      </c>
      <c r="R476" s="306">
        <f t="shared" ca="1" si="223"/>
        <v>0</v>
      </c>
      <c r="S476" s="307">
        <f t="shared" ca="1" si="224"/>
        <v>3.650000000000003</v>
      </c>
      <c r="T476" s="304">
        <f t="shared" ca="1" si="204"/>
        <v>35.806500000000028</v>
      </c>
      <c r="U476" s="311">
        <f t="shared" ca="1" si="205"/>
        <v>0</v>
      </c>
      <c r="V476" s="306">
        <f t="shared" ca="1" si="206"/>
        <v>1.1174601014181629</v>
      </c>
      <c r="W476" s="304">
        <f t="shared" ca="1" si="207"/>
        <v>28.191835788215393</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2.0836062119136125</v>
      </c>
      <c r="AH476" s="304">
        <f t="shared" ca="1" si="231"/>
        <v>-7.6813457876322877</v>
      </c>
    </row>
    <row r="477" spans="1:34" x14ac:dyDescent="0.2">
      <c r="A477" s="347">
        <f t="shared" ca="1" si="209"/>
        <v>0.1</v>
      </c>
      <c r="B477" s="304">
        <f t="shared" ca="1" si="210"/>
        <v>29.30000000000015</v>
      </c>
      <c r="D477" s="306">
        <f t="shared" ca="1" si="211"/>
        <v>-0.73137619122051001</v>
      </c>
      <c r="E477" s="307">
        <f t="shared" ca="1" si="212"/>
        <v>-2.1209148453647222</v>
      </c>
      <c r="F477" s="304">
        <f t="shared" ca="1" si="213"/>
        <v>2.2434774156145818</v>
      </c>
      <c r="G477" s="306">
        <f t="shared" ca="1" si="214"/>
        <v>8.5017879282132469</v>
      </c>
      <c r="H477" s="307">
        <f t="shared" ca="1" si="215"/>
        <v>-90.36177576409996</v>
      </c>
      <c r="I477" s="304">
        <f t="shared" ca="1" si="216"/>
        <v>90.760844625960786</v>
      </c>
      <c r="J477" s="306">
        <f t="shared" ca="1" si="217"/>
        <v>644.05365712870366</v>
      </c>
      <c r="K477" s="307">
        <f t="shared" ca="1" si="218"/>
        <v>909.15355428993803</v>
      </c>
      <c r="L477" s="304">
        <f t="shared" ca="1" si="203"/>
        <v>1114.1657410542136</v>
      </c>
      <c r="M477" s="306">
        <f t="shared" ca="1" si="219"/>
        <v>-1.4769863749157555</v>
      </c>
      <c r="N477" s="304">
        <f t="shared" ca="1" si="220"/>
        <v>-84.625085680999874</v>
      </c>
      <c r="P477" s="310">
        <f t="shared" ca="1" si="221"/>
        <v>23</v>
      </c>
      <c r="Q477" s="304">
        <f t="shared" ca="1" si="222"/>
        <v>0</v>
      </c>
      <c r="R477" s="306">
        <f t="shared" ca="1" si="223"/>
        <v>0</v>
      </c>
      <c r="S477" s="307">
        <f t="shared" ca="1" si="224"/>
        <v>3.650000000000003</v>
      </c>
      <c r="T477" s="304">
        <f t="shared" ca="1" si="204"/>
        <v>35.806500000000028</v>
      </c>
      <c r="U477" s="311">
        <f t="shared" ca="1" si="205"/>
        <v>0</v>
      </c>
      <c r="V477" s="306">
        <f t="shared" ca="1" si="206"/>
        <v>1.1184712396545893</v>
      </c>
      <c r="W477" s="304">
        <f t="shared" ca="1" si="207"/>
        <v>28.344783617656709</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2.042129891986578</v>
      </c>
      <c r="AH477" s="304">
        <f t="shared" ca="1" si="231"/>
        <v>-7.7237906269083201</v>
      </c>
    </row>
    <row r="478" spans="1:34" x14ac:dyDescent="0.2">
      <c r="A478" s="347">
        <f t="shared" ca="1" si="209"/>
        <v>0.1</v>
      </c>
      <c r="B478" s="304">
        <f t="shared" ca="1" si="210"/>
        <v>29.400000000000151</v>
      </c>
      <c r="D478" s="306">
        <f t="shared" ca="1" si="211"/>
        <v>-0.72743136075078707</v>
      </c>
      <c r="E478" s="307">
        <f t="shared" ca="1" si="212"/>
        <v>-2.0784510530067788</v>
      </c>
      <c r="F478" s="304">
        <f t="shared" ca="1" si="213"/>
        <v>2.2020706538048977</v>
      </c>
      <c r="G478" s="306">
        <f t="shared" ca="1" si="214"/>
        <v>8.4290447921381677</v>
      </c>
      <c r="H478" s="307">
        <f t="shared" ca="1" si="215"/>
        <v>-90.569620869400637</v>
      </c>
      <c r="I478" s="304">
        <f t="shared" ca="1" si="216"/>
        <v>90.961008242734664</v>
      </c>
      <c r="J478" s="306">
        <f t="shared" ca="1" si="217"/>
        <v>644.90019876472127</v>
      </c>
      <c r="K478" s="307">
        <f t="shared" ca="1" si="218"/>
        <v>900.10698445826301</v>
      </c>
      <c r="L478" s="304">
        <f t="shared" ca="1" si="203"/>
        <v>1107.2889640185729</v>
      </c>
      <c r="M478" s="306">
        <f t="shared" ca="1" si="219"/>
        <v>-1.4779966172284895</v>
      </c>
      <c r="N478" s="304">
        <f t="shared" ca="1" si="220"/>
        <v>-84.682968301805062</v>
      </c>
      <c r="P478" s="310">
        <f t="shared" ca="1" si="221"/>
        <v>23</v>
      </c>
      <c r="Q478" s="304">
        <f t="shared" ca="1" si="222"/>
        <v>0</v>
      </c>
      <c r="R478" s="306">
        <f t="shared" ca="1" si="223"/>
        <v>0</v>
      </c>
      <c r="S478" s="307">
        <f t="shared" ca="1" si="224"/>
        <v>3.650000000000003</v>
      </c>
      <c r="T478" s="304">
        <f t="shared" ca="1" si="204"/>
        <v>35.806500000000028</v>
      </c>
      <c r="U478" s="311">
        <f t="shared" ca="1" si="205"/>
        <v>0</v>
      </c>
      <c r="V478" s="306">
        <f t="shared" ca="1" si="206"/>
        <v>1.1194856065300229</v>
      </c>
      <c r="W478" s="304">
        <f t="shared" ca="1" si="207"/>
        <v>28.495764470027439</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2.0011719985147574</v>
      </c>
      <c r="AH478" s="304">
        <f t="shared" ca="1" si="231"/>
        <v>-7.76569414182375</v>
      </c>
    </row>
    <row r="479" spans="1:34" x14ac:dyDescent="0.2">
      <c r="A479" s="347">
        <f t="shared" ca="1" si="209"/>
        <v>0.1</v>
      </c>
      <c r="B479" s="304">
        <f t="shared" ca="1" si="210"/>
        <v>29.500000000000153</v>
      </c>
      <c r="D479" s="306">
        <f t="shared" ca="1" si="211"/>
        <v>-0.72345337024094358</v>
      </c>
      <c r="E479" s="307">
        <f t="shared" ca="1" si="212"/>
        <v>-2.0365334833045248</v>
      </c>
      <c r="F479" s="304">
        <f t="shared" ca="1" si="213"/>
        <v>2.161215724432302</v>
      </c>
      <c r="G479" s="306">
        <f t="shared" ca="1" si="214"/>
        <v>8.3566994551140734</v>
      </c>
      <c r="H479" s="307">
        <f t="shared" ca="1" si="215"/>
        <v>-90.773274217731085</v>
      </c>
      <c r="I479" s="304">
        <f t="shared" ca="1" si="216"/>
        <v>91.15712664400138</v>
      </c>
      <c r="J479" s="306">
        <f t="shared" ca="1" si="217"/>
        <v>645.73948597708386</v>
      </c>
      <c r="K479" s="307">
        <f t="shared" ca="1" si="218"/>
        <v>891.03983970390641</v>
      </c>
      <c r="L479" s="304">
        <f t="shared" ca="1" si="203"/>
        <v>1100.4233184050181</v>
      </c>
      <c r="M479" s="306">
        <f t="shared" ca="1" si="219"/>
        <v>-1.4789938614950768</v>
      </c>
      <c r="N479" s="304">
        <f t="shared" ca="1" si="220"/>
        <v>-84.740106189424139</v>
      </c>
      <c r="P479" s="310">
        <f t="shared" ca="1" si="221"/>
        <v>23</v>
      </c>
      <c r="Q479" s="304">
        <f t="shared" ca="1" si="222"/>
        <v>0</v>
      </c>
      <c r="R479" s="306">
        <f t="shared" ca="1" si="223"/>
        <v>0</v>
      </c>
      <c r="S479" s="307">
        <f t="shared" ca="1" si="224"/>
        <v>3.650000000000003</v>
      </c>
      <c r="T479" s="304">
        <f t="shared" ca="1" si="204"/>
        <v>35.806500000000028</v>
      </c>
      <c r="U479" s="311">
        <f t="shared" ca="1" si="205"/>
        <v>0</v>
      </c>
      <c r="V479" s="306">
        <f t="shared" ca="1" si="206"/>
        <v>1.1205031619285108</v>
      </c>
      <c r="W479" s="304">
        <f t="shared" ca="1" si="207"/>
        <v>28.644787733858028</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1.9607307356577346</v>
      </c>
      <c r="AH479" s="304">
        <f t="shared" ca="1" si="231"/>
        <v>-7.8070587589116203</v>
      </c>
    </row>
    <row r="480" spans="1:34" x14ac:dyDescent="0.2">
      <c r="A480" s="347">
        <f t="shared" ca="1" si="209"/>
        <v>0.1</v>
      </c>
      <c r="B480" s="304">
        <f t="shared" ca="1" si="210"/>
        <v>29.600000000000154</v>
      </c>
      <c r="D480" s="306">
        <f t="shared" ca="1" si="211"/>
        <v>-0.71944384221062596</v>
      </c>
      <c r="E480" s="307">
        <f t="shared" ca="1" si="212"/>
        <v>-1.9951595209305371</v>
      </c>
      <c r="F480" s="304">
        <f t="shared" ca="1" si="213"/>
        <v>2.1209104073615554</v>
      </c>
      <c r="G480" s="306">
        <f t="shared" ca="1" si="214"/>
        <v>8.2847550708930111</v>
      </c>
      <c r="H480" s="307">
        <f t="shared" ca="1" si="215"/>
        <v>-90.972790169824137</v>
      </c>
      <c r="I480" s="304">
        <f t="shared" ca="1" si="216"/>
        <v>91.349251326256294</v>
      </c>
      <c r="J480" s="306">
        <f t="shared" ca="1" si="217"/>
        <v>646.5715587033842</v>
      </c>
      <c r="K480" s="307">
        <f t="shared" ca="1" si="218"/>
        <v>881.95253648452865</v>
      </c>
      <c r="L480" s="304">
        <f t="shared" ca="1" si="203"/>
        <v>1093.5698684289073</v>
      </c>
      <c r="M480" s="306">
        <f t="shared" ca="1" si="219"/>
        <v>-1.4799783445402002</v>
      </c>
      <c r="N480" s="304">
        <f t="shared" ca="1" si="220"/>
        <v>-84.796512912911894</v>
      </c>
      <c r="P480" s="310">
        <f t="shared" ca="1" si="221"/>
        <v>23</v>
      </c>
      <c r="Q480" s="304">
        <f t="shared" ca="1" si="222"/>
        <v>0</v>
      </c>
      <c r="R480" s="306">
        <f t="shared" ca="1" si="223"/>
        <v>0</v>
      </c>
      <c r="S480" s="307">
        <f t="shared" ca="1" si="224"/>
        <v>3.650000000000003</v>
      </c>
      <c r="T480" s="304">
        <f t="shared" ca="1" si="204"/>
        <v>35.806500000000028</v>
      </c>
      <c r="U480" s="311">
        <f t="shared" ca="1" si="205"/>
        <v>0</v>
      </c>
      <c r="V480" s="306">
        <f t="shared" ca="1" si="206"/>
        <v>1.1215238662135729</v>
      </c>
      <c r="W480" s="304">
        <f t="shared" ca="1" si="207"/>
        <v>28.791863306973557</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1.920804140976947</v>
      </c>
      <c r="AH480" s="304">
        <f t="shared" ca="1" si="231"/>
        <v>-7.8478870503720559</v>
      </c>
    </row>
    <row r="481" spans="1:34" x14ac:dyDescent="0.2">
      <c r="A481" s="347">
        <f t="shared" ca="1" si="209"/>
        <v>0.1</v>
      </c>
      <c r="B481" s="304">
        <f t="shared" ca="1" si="210"/>
        <v>29.700000000000156</v>
      </c>
      <c r="D481" s="306">
        <f t="shared" ca="1" si="211"/>
        <v>-0.71540436973319388</v>
      </c>
      <c r="E481" s="307">
        <f t="shared" ca="1" si="212"/>
        <v>-1.9543264094833415</v>
      </c>
      <c r="F481" s="304">
        <f t="shared" ca="1" si="213"/>
        <v>2.0811523555562665</v>
      </c>
      <c r="G481" s="306">
        <f t="shared" ca="1" si="214"/>
        <v>8.2132146339196925</v>
      </c>
      <c r="H481" s="307">
        <f t="shared" ca="1" si="215"/>
        <v>-91.168222810772477</v>
      </c>
      <c r="I481" s="304">
        <f t="shared" ca="1" si="216"/>
        <v>91.53743357281482</v>
      </c>
      <c r="J481" s="306">
        <f t="shared" ca="1" si="217"/>
        <v>647.39645718862482</v>
      </c>
      <c r="K481" s="307">
        <f t="shared" ca="1" si="218"/>
        <v>872.84548583549883</v>
      </c>
      <c r="L481" s="304">
        <f t="shared" ca="1" si="203"/>
        <v>1086.7296880658919</v>
      </c>
      <c r="M481" s="306">
        <f t="shared" ca="1" si="219"/>
        <v>-1.4809502970039401</v>
      </c>
      <c r="N481" s="304">
        <f t="shared" ca="1" si="220"/>
        <v>-84.852201686971526</v>
      </c>
      <c r="P481" s="310">
        <f t="shared" ca="1" si="221"/>
        <v>23</v>
      </c>
      <c r="Q481" s="304">
        <f t="shared" ca="1" si="222"/>
        <v>0</v>
      </c>
      <c r="R481" s="306">
        <f t="shared" ca="1" si="223"/>
        <v>0</v>
      </c>
      <c r="S481" s="307">
        <f t="shared" ca="1" si="224"/>
        <v>3.650000000000003</v>
      </c>
      <c r="T481" s="304">
        <f t="shared" ca="1" si="204"/>
        <v>35.806500000000028</v>
      </c>
      <c r="U481" s="311">
        <f t="shared" ca="1" si="205"/>
        <v>0</v>
      </c>
      <c r="V481" s="306">
        <f t="shared" ca="1" si="206"/>
        <v>1.1225476802265337</v>
      </c>
      <c r="W481" s="304">
        <f t="shared" ca="1" si="207"/>
        <v>28.937001574520949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1.8813900924001281</v>
      </c>
      <c r="AH481" s="304">
        <f t="shared" ca="1" si="231"/>
        <v>-7.8881817279379547</v>
      </c>
    </row>
    <row r="482" spans="1:34" x14ac:dyDescent="0.2">
      <c r="A482" s="347">
        <f t="shared" ca="1" si="209"/>
        <v>0.1</v>
      </c>
      <c r="B482" s="304">
        <f t="shared" ca="1" si="210"/>
        <v>29.800000000000157</v>
      </c>
      <c r="D482" s="306">
        <f t="shared" ca="1" si="211"/>
        <v>-0.71133651643993068</v>
      </c>
      <c r="E482" s="307">
        <f t="shared" ca="1" si="212"/>
        <v>-1.9140312575778191</v>
      </c>
      <c r="F482" s="304">
        <f t="shared" ca="1" si="213"/>
        <v>2.0419391015908932</v>
      </c>
      <c r="G482" s="306">
        <f t="shared" ca="1" si="214"/>
        <v>8.142080982275699</v>
      </c>
      <c r="H482" s="307">
        <f t="shared" ca="1" si="215"/>
        <v>-91.359625936530264</v>
      </c>
      <c r="I482" s="304">
        <f t="shared" ca="1" si="216"/>
        <v>91.721724438568359</v>
      </c>
      <c r="J482" s="306">
        <f t="shared" ca="1" si="217"/>
        <v>648.21422196943456</v>
      </c>
      <c r="K482" s="307">
        <f t="shared" ca="1" si="218"/>
        <v>863.71909339813374</v>
      </c>
      <c r="L482" s="304">
        <f t="shared" ca="1" si="203"/>
        <v>1079.9038613987514</v>
      </c>
      <c r="M482" s="306">
        <f t="shared" ca="1" si="219"/>
        <v>-1.4819099435469041</v>
      </c>
      <c r="N482" s="304">
        <f t="shared" ca="1" si="220"/>
        <v>-84.907185383707684</v>
      </c>
      <c r="P482" s="310">
        <f t="shared" ca="1" si="221"/>
        <v>23</v>
      </c>
      <c r="Q482" s="304">
        <f t="shared" ca="1" si="222"/>
        <v>0</v>
      </c>
      <c r="R482" s="306">
        <f t="shared" ca="1" si="223"/>
        <v>0</v>
      </c>
      <c r="S482" s="307">
        <f t="shared" ca="1" si="224"/>
        <v>3.650000000000003</v>
      </c>
      <c r="T482" s="304">
        <f t="shared" ca="1" si="204"/>
        <v>35.806500000000028</v>
      </c>
      <c r="U482" s="311">
        <f t="shared" ca="1" si="205"/>
        <v>0</v>
      </c>
      <c r="V482" s="306">
        <f t="shared" ca="1" si="206"/>
        <v>1.1235745652847187</v>
      </c>
      <c r="W482" s="304">
        <f t="shared" ca="1" si="207"/>
        <v>29.080213387418961</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1.8424863150331987</v>
      </c>
      <c r="AH482" s="304">
        <f t="shared" ca="1" si="231"/>
        <v>-7.9279456368550481</v>
      </c>
    </row>
    <row r="483" spans="1:34" x14ac:dyDescent="0.2">
      <c r="A483" s="347">
        <f t="shared" ca="1" si="209"/>
        <v>0.1</v>
      </c>
      <c r="B483" s="304">
        <f t="shared" ca="1" si="210"/>
        <v>29.900000000000158</v>
      </c>
      <c r="D483" s="306">
        <f t="shared" ca="1" si="211"/>
        <v>-0.70724181654778195</v>
      </c>
      <c r="E483" s="307">
        <f t="shared" ca="1" si="212"/>
        <v>-1.874271044818542</v>
      </c>
      <c r="F483" s="304">
        <f t="shared" ca="1" si="213"/>
        <v>2.0032680640690592</v>
      </c>
      <c r="G483" s="306">
        <f t="shared" ca="1" si="214"/>
        <v>8.0713568006209204</v>
      </c>
      <c r="H483" s="307">
        <f t="shared" ca="1" si="215"/>
        <v>-91.54705304101212</v>
      </c>
      <c r="I483" s="304">
        <f t="shared" ca="1" si="216"/>
        <v>91.902174735404472</v>
      </c>
      <c r="J483" s="306">
        <f t="shared" ca="1" si="217"/>
        <v>649.02489385857939</v>
      </c>
      <c r="K483" s="307">
        <f t="shared" ca="1" si="218"/>
        <v>854.57375944925661</v>
      </c>
      <c r="L483" s="304">
        <f t="shared" ca="1" si="203"/>
        <v>1073.0934829675261</v>
      </c>
      <c r="M483" s="306">
        <f t="shared" ca="1" si="219"/>
        <v>-1.4828575030473594</v>
      </c>
      <c r="N483" s="304">
        <f t="shared" ca="1" si="220"/>
        <v>-84.961476543921307</v>
      </c>
      <c r="P483" s="310">
        <f t="shared" ca="1" si="221"/>
        <v>23</v>
      </c>
      <c r="Q483" s="304">
        <f t="shared" ca="1" si="222"/>
        <v>0</v>
      </c>
      <c r="R483" s="306">
        <f t="shared" ca="1" si="223"/>
        <v>0</v>
      </c>
      <c r="S483" s="307">
        <f t="shared" ca="1" si="224"/>
        <v>3.650000000000003</v>
      </c>
      <c r="T483" s="304">
        <f t="shared" ca="1" si="204"/>
        <v>35.806500000000028</v>
      </c>
      <c r="U483" s="311">
        <f t="shared" ca="1" si="205"/>
        <v>0</v>
      </c>
      <c r="V483" s="306">
        <f t="shared" ca="1" si="206"/>
        <v>1.1246044831795226</v>
      </c>
      <c r="W483" s="304">
        <f t="shared" ca="1" si="207"/>
        <v>29.221510041235895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1.8040903878201311</v>
      </c>
      <c r="AH483" s="304">
        <f t="shared" ca="1" si="231"/>
        <v>-7.967181749977791</v>
      </c>
    </row>
    <row r="484" spans="1:34" x14ac:dyDescent="0.2">
      <c r="A484" s="347">
        <f t="shared" ca="1" si="209"/>
        <v>0.1</v>
      </c>
      <c r="B484" s="304">
        <f t="shared" ca="1" si="210"/>
        <v>30.00000000000016</v>
      </c>
      <c r="D484" s="306">
        <f t="shared" ca="1" si="211"/>
        <v>-0.70312177490961769</v>
      </c>
      <c r="E484" s="307">
        <f t="shared" ca="1" si="212"/>
        <v>-1.8350426276546781</v>
      </c>
      <c r="F484" s="304">
        <f t="shared" ca="1" si="213"/>
        <v>1.9651365539478005</v>
      </c>
      <c r="G484" s="306">
        <f t="shared" ca="1" si="214"/>
        <v>8.0010446231299586</v>
      </c>
      <c r="H484" s="307">
        <f t="shared" ca="1" si="215"/>
        <v>-91.730557303777587</v>
      </c>
      <c r="I484" s="304">
        <f t="shared" ca="1" si="216"/>
        <v>92.078835018276266</v>
      </c>
      <c r="J484" s="306">
        <f t="shared" ca="1" si="217"/>
        <v>649.82851392976693</v>
      </c>
      <c r="K484" s="307">
        <f t="shared" ca="1" si="218"/>
        <v>845.40987893201714</v>
      </c>
      <c r="L484" s="304">
        <f t="shared" ca="1" si="203"/>
        <v>1066.2996581224329</v>
      </c>
      <c r="M484" s="306">
        <f t="shared" ca="1" si="219"/>
        <v>-1.4837931887907316</v>
      </c>
      <c r="N484" s="304">
        <f t="shared" ca="1" si="220"/>
        <v>-85.0150873879671</v>
      </c>
      <c r="P484" s="310">
        <f t="shared" ca="1" si="221"/>
        <v>23</v>
      </c>
      <c r="Q484" s="304">
        <f t="shared" ca="1" si="222"/>
        <v>0</v>
      </c>
      <c r="R484" s="306">
        <f t="shared" ca="1" si="223"/>
        <v>0</v>
      </c>
      <c r="S484" s="307">
        <f t="shared" ca="1" si="224"/>
        <v>3.650000000000003</v>
      </c>
      <c r="T484" s="304">
        <f t="shared" ca="1" si="204"/>
        <v>35.806500000000028</v>
      </c>
      <c r="U484" s="311">
        <f t="shared" ca="1" si="205"/>
        <v>0</v>
      </c>
      <c r="V484" s="306">
        <f t="shared" ca="1" si="206"/>
        <v>1.1256373961743584</v>
      </c>
      <c r="W484" s="304">
        <f t="shared" ca="1" si="207"/>
        <v>29.360903255498922</v>
      </c>
      <c r="Y484" s="314" t="str">
        <f t="shared" ca="1" si="225"/>
        <v/>
      </c>
      <c r="Z484" s="315" t="str">
        <f t="shared" ca="1" si="226"/>
        <v/>
      </c>
      <c r="AA484" s="316" t="str">
        <f t="shared" ca="1" si="227"/>
        <v/>
      </c>
      <c r="AC484" s="310">
        <f t="shared" ca="1" si="228"/>
        <v>30.00000000000016</v>
      </c>
      <c r="AD484" s="323">
        <f t="shared" ca="1" si="229"/>
        <v>649.82851392976693</v>
      </c>
      <c r="AE484" s="324" t="e">
        <f t="shared" ca="1" si="208"/>
        <v>#N/A</v>
      </c>
      <c r="AG484" s="306">
        <f t="shared" ca="1" si="230"/>
        <v>1.7661997500512729</v>
      </c>
      <c r="AH484" s="304">
        <f t="shared" ca="1" si="231"/>
        <v>-8.0058931619824296</v>
      </c>
    </row>
    <row r="485" spans="1:34" x14ac:dyDescent="0.2">
      <c r="A485" s="347">
        <f t="shared" ca="1" si="209"/>
        <v>0.1</v>
      </c>
      <c r="B485" s="304">
        <f t="shared" ca="1" si="210"/>
        <v>30.100000000000161</v>
      </c>
      <c r="D485" s="306">
        <f t="shared" ca="1" si="211"/>
        <v>-0.69897786708596388</v>
      </c>
      <c r="E485" s="307">
        <f t="shared" ca="1" si="212"/>
        <v>-1.7963427451153375</v>
      </c>
      <c r="F485" s="304">
        <f t="shared" ca="1" si="213"/>
        <v>1.927541780767553</v>
      </c>
      <c r="G485" s="306">
        <f t="shared" ca="1" si="214"/>
        <v>7.9311468364213624</v>
      </c>
      <c r="H485" s="307">
        <f t="shared" ca="1" si="215"/>
        <v>-91.910191578289115</v>
      </c>
      <c r="I485" s="304">
        <f t="shared" ca="1" si="216"/>
        <v>92.25175557190596</v>
      </c>
      <c r="J485" s="306">
        <f t="shared" ca="1" si="217"/>
        <v>650.62512350274449</v>
      </c>
      <c r="K485" s="307">
        <f t="shared" ca="1" si="218"/>
        <v>836.22784148791379</v>
      </c>
      <c r="L485" s="304">
        <f t="shared" ca="1" si="203"/>
        <v>1059.5235033789941</v>
      </c>
      <c r="M485" s="306">
        <f t="shared" ca="1" si="219"/>
        <v>-1.4847172086518028</v>
      </c>
      <c r="N485" s="304">
        <f t="shared" ca="1" si="220"/>
        <v>-85.068029826192728</v>
      </c>
      <c r="P485" s="310">
        <f t="shared" ca="1" si="221"/>
        <v>23</v>
      </c>
      <c r="Q485" s="304">
        <f t="shared" ca="1" si="222"/>
        <v>0</v>
      </c>
      <c r="R485" s="306">
        <f t="shared" ca="1" si="223"/>
        <v>0</v>
      </c>
      <c r="S485" s="307">
        <f t="shared" ca="1" si="224"/>
        <v>3.650000000000003</v>
      </c>
      <c r="T485" s="304">
        <f t="shared" ca="1" si="204"/>
        <v>35.806500000000028</v>
      </c>
      <c r="U485" s="311">
        <f t="shared" ca="1" si="205"/>
        <v>0</v>
      </c>
      <c r="V485" s="306">
        <f t="shared" ca="1" si="206"/>
        <v>1.1266732670024842</v>
      </c>
      <c r="W485" s="304">
        <f t="shared" ca="1" si="207"/>
        <v>29.498405153438082</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1.7288117077208511</v>
      </c>
      <c r="AH485" s="304">
        <f t="shared" ca="1" si="231"/>
        <v>-8.0440830836983288</v>
      </c>
    </row>
    <row r="486" spans="1:34" x14ac:dyDescent="0.2">
      <c r="A486" s="347">
        <f t="shared" ca="1" si="209"/>
        <v>0.1</v>
      </c>
      <c r="B486" s="304">
        <f t="shared" ca="1" si="210"/>
        <v>30.200000000000163</v>
      </c>
      <c r="D486" s="306">
        <f t="shared" ca="1" si="211"/>
        <v>-0.69481153943722862</v>
      </c>
      <c r="E486" s="307">
        <f t="shared" ca="1" si="212"/>
        <v>-1.758168024424533</v>
      </c>
      <c r="F486" s="304">
        <f t="shared" ca="1" si="213"/>
        <v>1.8904808587880484</v>
      </c>
      <c r="G486" s="306">
        <f t="shared" ca="1" si="214"/>
        <v>7.8616656824776392</v>
      </c>
      <c r="H486" s="307">
        <f t="shared" ca="1" si="215"/>
        <v>-92.08600838073157</v>
      </c>
      <c r="I486" s="304">
        <f t="shared" ca="1" si="216"/>
        <v>92.420986398107715</v>
      </c>
      <c r="J486" s="306">
        <f t="shared" ca="1" si="217"/>
        <v>651.4147641286894</v>
      </c>
      <c r="K486" s="307">
        <f t="shared" ca="1" si="218"/>
        <v>827.02803148996281</v>
      </c>
      <c r="L486" s="304">
        <f t="shared" ca="1" si="203"/>
        <v>1052.7661467747712</v>
      </c>
      <c r="M486" s="306">
        <f t="shared" ca="1" si="219"/>
        <v>-1.4856297652699351</v>
      </c>
      <c r="N486" s="304">
        <f t="shared" ca="1" si="220"/>
        <v>-85.120315468978447</v>
      </c>
      <c r="P486" s="310">
        <f t="shared" ca="1" si="221"/>
        <v>23</v>
      </c>
      <c r="Q486" s="304">
        <f t="shared" ca="1" si="222"/>
        <v>0</v>
      </c>
      <c r="R486" s="306">
        <f t="shared" ca="1" si="223"/>
        <v>0</v>
      </c>
      <c r="S486" s="307">
        <f t="shared" ca="1" si="224"/>
        <v>3.650000000000003</v>
      </c>
      <c r="T486" s="304">
        <f t="shared" ca="1" si="204"/>
        <v>35.806500000000028</v>
      </c>
      <c r="U486" s="311">
        <f t="shared" ca="1" si="205"/>
        <v>0</v>
      </c>
      <c r="V486" s="306">
        <f t="shared" ca="1" si="206"/>
        <v>1.1277120588647205</v>
      </c>
      <c r="W486" s="304">
        <f t="shared" ca="1" si="207"/>
        <v>29.634028242167606</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1.6919234397344898</v>
      </c>
      <c r="AH486" s="304">
        <f t="shared" ca="1" si="231"/>
        <v>-8.0817548365583711</v>
      </c>
    </row>
    <row r="487" spans="1:34" x14ac:dyDescent="0.2">
      <c r="A487" s="347">
        <f t="shared" ca="1" si="209"/>
        <v>0.1</v>
      </c>
      <c r="B487" s="304">
        <f t="shared" ca="1" si="210"/>
        <v>30.300000000000164</v>
      </c>
      <c r="D487" s="306">
        <f t="shared" ca="1" si="211"/>
        <v>-0.69062420923542589</v>
      </c>
      <c r="E487" s="307">
        <f t="shared" ca="1" si="212"/>
        <v>-1.720514986494976</v>
      </c>
      <c r="F487" s="304">
        <f t="shared" ca="1" si="213"/>
        <v>1.8539508130303417</v>
      </c>
      <c r="G487" s="306">
        <f t="shared" ca="1" si="214"/>
        <v>7.7926032615540963</v>
      </c>
      <c r="H487" s="307">
        <f t="shared" ca="1" si="215"/>
        <v>-92.258059879381065</v>
      </c>
      <c r="I487" s="304">
        <f t="shared" ca="1" si="216"/>
        <v>92.586577203714825</v>
      </c>
      <c r="J487" s="306">
        <f t="shared" ca="1" si="217"/>
        <v>652.19747757589096</v>
      </c>
      <c r="K487" s="307">
        <f t="shared" ca="1" si="218"/>
        <v>817.81082807695714</v>
      </c>
      <c r="L487" s="304">
        <f t="shared" ca="1" si="203"/>
        <v>1046.0287282270374</v>
      </c>
      <c r="M487" s="306">
        <f t="shared" ca="1" si="219"/>
        <v>-1.4865310562176222</v>
      </c>
      <c r="N487" s="304">
        <f t="shared" ca="1" si="220"/>
        <v>-85.171955636394259</v>
      </c>
      <c r="P487" s="310">
        <f t="shared" ca="1" si="221"/>
        <v>23</v>
      </c>
      <c r="Q487" s="304">
        <f t="shared" ca="1" si="222"/>
        <v>0</v>
      </c>
      <c r="R487" s="306">
        <f t="shared" ca="1" si="223"/>
        <v>0</v>
      </c>
      <c r="S487" s="307">
        <f t="shared" ca="1" si="224"/>
        <v>3.650000000000003</v>
      </c>
      <c r="T487" s="304">
        <f t="shared" ca="1" si="204"/>
        <v>35.806500000000028</v>
      </c>
      <c r="U487" s="311">
        <f t="shared" ca="1" si="205"/>
        <v>0</v>
      </c>
      <c r="V487" s="306">
        <f t="shared" ca="1" si="206"/>
        <v>1.1287537354270587</v>
      </c>
      <c r="W487" s="304">
        <f t="shared" ca="1" si="207"/>
        <v>29.767785393306266</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1.6555320039675436</v>
      </c>
      <c r="AH487" s="304">
        <f t="shared" ca="1" si="231"/>
        <v>-8.1189118471692012</v>
      </c>
    </row>
    <row r="488" spans="1:34" x14ac:dyDescent="0.2">
      <c r="A488" s="347">
        <f t="shared" ca="1" si="209"/>
        <v>0.1</v>
      </c>
      <c r="B488" s="304">
        <f t="shared" ca="1" si="210"/>
        <v>30.400000000000166</v>
      </c>
      <c r="D488" s="306">
        <f t="shared" ca="1" si="211"/>
        <v>-0.68641726479445875</v>
      </c>
      <c r="E488" s="307">
        <f t="shared" ca="1" si="212"/>
        <v>-1.6833800513002561</v>
      </c>
      <c r="F488" s="304">
        <f t="shared" ca="1" si="213"/>
        <v>1.8179485852255446</v>
      </c>
      <c r="G488" s="306">
        <f t="shared" ca="1" si="214"/>
        <v>7.7239615350746504</v>
      </c>
      <c r="H488" s="307">
        <f t="shared" ca="1" si="215"/>
        <v>-92.42639788451109</v>
      </c>
      <c r="I488" s="304">
        <f t="shared" ca="1" si="216"/>
        <v>92.748577389096752</v>
      </c>
      <c r="J488" s="306">
        <f t="shared" ca="1" si="217"/>
        <v>652.97330581572237</v>
      </c>
      <c r="K488" s="307">
        <f t="shared" ca="1" si="218"/>
        <v>808.57660518876253</v>
      </c>
      <c r="L488" s="304">
        <f t="shared" ca="1" si="203"/>
        <v>1039.3123998906667</v>
      </c>
      <c r="M488" s="306">
        <f t="shared" ca="1" si="219"/>
        <v>-1.4874212741626616</v>
      </c>
      <c r="N488" s="304">
        <f t="shared" ca="1" si="220"/>
        <v>-85.222961367491834</v>
      </c>
      <c r="P488" s="310">
        <f t="shared" ca="1" si="221"/>
        <v>23</v>
      </c>
      <c r="Q488" s="304">
        <f t="shared" ca="1" si="222"/>
        <v>0</v>
      </c>
      <c r="R488" s="306">
        <f t="shared" ca="1" si="223"/>
        <v>0</v>
      </c>
      <c r="S488" s="307">
        <f t="shared" ca="1" si="224"/>
        <v>3.650000000000003</v>
      </c>
      <c r="T488" s="304">
        <f t="shared" ca="1" si="204"/>
        <v>35.806500000000028</v>
      </c>
      <c r="U488" s="311">
        <f t="shared" ca="1" si="205"/>
        <v>0</v>
      </c>
      <c r="V488" s="306">
        <f t="shared" ca="1" si="206"/>
        <v>1.1297982608181625</v>
      </c>
      <c r="W488" s="304">
        <f t="shared" ca="1" si="207"/>
        <v>29.899689824037903</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1.6196343431753277</v>
      </c>
      <c r="AH488" s="304">
        <f t="shared" ca="1" si="231"/>
        <v>-8.1555576420017104</v>
      </c>
    </row>
    <row r="489" spans="1:34" x14ac:dyDescent="0.2">
      <c r="A489" s="347">
        <f t="shared" ca="1" si="209"/>
        <v>0.1</v>
      </c>
      <c r="B489" s="304">
        <f t="shared" ca="1" si="210"/>
        <v>30.500000000000167</v>
      </c>
      <c r="D489" s="306">
        <f t="shared" ca="1" si="211"/>
        <v>-0.68219206561801682</v>
      </c>
      <c r="E489" s="307">
        <f t="shared" ca="1" si="212"/>
        <v>-1.6467595431250484</v>
      </c>
      <c r="F489" s="304">
        <f t="shared" ca="1" si="213"/>
        <v>1.782471039670938</v>
      </c>
      <c r="G489" s="306">
        <f t="shared" ca="1" si="214"/>
        <v>7.655742328512849</v>
      </c>
      <c r="H489" s="307">
        <f t="shared" ca="1" si="215"/>
        <v>-92.59107383882359</v>
      </c>
      <c r="I489" s="304">
        <f t="shared" ca="1" si="216"/>
        <v>92.907036037251046</v>
      </c>
      <c r="J489" s="306">
        <f t="shared" ca="1" si="217"/>
        <v>653.7422910089017</v>
      </c>
      <c r="K489" s="307">
        <f t="shared" ca="1" si="218"/>
        <v>799.32573160259585</v>
      </c>
      <c r="L489" s="304">
        <f t="shared" ca="1" si="203"/>
        <v>1032.6183265154616</v>
      </c>
      <c r="M489" s="306">
        <f t="shared" ca="1" si="219"/>
        <v>-1.4883006070242226</v>
      </c>
      <c r="N489" s="304">
        <f t="shared" ca="1" si="220"/>
        <v>-85.273343429246438</v>
      </c>
      <c r="P489" s="310">
        <f t="shared" ca="1" si="221"/>
        <v>23</v>
      </c>
      <c r="Q489" s="304">
        <f t="shared" ca="1" si="222"/>
        <v>0</v>
      </c>
      <c r="R489" s="306">
        <f t="shared" ca="1" si="223"/>
        <v>0</v>
      </c>
      <c r="S489" s="307">
        <f t="shared" ca="1" si="224"/>
        <v>3.650000000000003</v>
      </c>
      <c r="T489" s="304">
        <f t="shared" ca="1" si="204"/>
        <v>35.806500000000028</v>
      </c>
      <c r="U489" s="311">
        <f t="shared" ca="1" si="205"/>
        <v>0</v>
      </c>
      <c r="V489" s="306">
        <f t="shared" ca="1" si="206"/>
        <v>1.1308455996267786</v>
      </c>
      <c r="W489" s="304">
        <f t="shared" ca="1" si="207"/>
        <v>30.029755078612837</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1.584227290756246</v>
      </c>
      <c r="AH489" s="304">
        <f t="shared" ca="1" si="231"/>
        <v>-8.191695842202158</v>
      </c>
    </row>
    <row r="490" spans="1:34" x14ac:dyDescent="0.2">
      <c r="A490" s="347">
        <f t="shared" ca="1" si="209"/>
        <v>0.1</v>
      </c>
      <c r="B490" s="304">
        <f t="shared" ca="1" si="210"/>
        <v>30.600000000000168</v>
      </c>
      <c r="D490" s="306">
        <f t="shared" ca="1" si="211"/>
        <v>-0.67794994256418362</v>
      </c>
      <c r="E490" s="307">
        <f t="shared" ca="1" si="212"/>
        <v>-1.6106496956931551</v>
      </c>
      <c r="F490" s="304">
        <f t="shared" ca="1" si="213"/>
        <v>1.7475149689943239</v>
      </c>
      <c r="G490" s="306">
        <f t="shared" ca="1" si="214"/>
        <v>7.5879473342564303</v>
      </c>
      <c r="H490" s="307">
        <f t="shared" ca="1" si="215"/>
        <v>-92.7521388083929</v>
      </c>
      <c r="I490" s="304">
        <f t="shared" ca="1" si="216"/>
        <v>93.062001903455922</v>
      </c>
      <c r="J490" s="306">
        <f t="shared" ca="1" si="217"/>
        <v>654.50447549204011</v>
      </c>
      <c r="K490" s="307">
        <f t="shared" ca="1" si="218"/>
        <v>790.058570970235</v>
      </c>
      <c r="L490" s="304">
        <f t="shared" ca="1" si="203"/>
        <v>1025.9476858020785</v>
      </c>
      <c r="M490" s="306">
        <f t="shared" ca="1" si="219"/>
        <v>-1.4891692381230732</v>
      </c>
      <c r="N490" s="304">
        <f t="shared" ca="1" si="220"/>
        <v>-85.323112325164388</v>
      </c>
      <c r="P490" s="310">
        <f t="shared" ca="1" si="221"/>
        <v>23</v>
      </c>
      <c r="Q490" s="304">
        <f t="shared" ca="1" si="222"/>
        <v>0</v>
      </c>
      <c r="R490" s="306">
        <f t="shared" ca="1" si="223"/>
        <v>0</v>
      </c>
      <c r="S490" s="307">
        <f t="shared" ca="1" si="224"/>
        <v>3.650000000000003</v>
      </c>
      <c r="T490" s="304">
        <f t="shared" ca="1" si="204"/>
        <v>35.806500000000028</v>
      </c>
      <c r="U490" s="311">
        <f t="shared" ca="1" si="205"/>
        <v>0</v>
      </c>
      <c r="V490" s="306">
        <f t="shared" ca="1" si="206"/>
        <v>1.1318957168990438</v>
      </c>
      <c r="W490" s="304">
        <f t="shared" ca="1" si="207"/>
        <v>30.157995010289767</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1.5493075763690172</v>
      </c>
      <c r="AH490" s="304">
        <f t="shared" ca="1" si="231"/>
        <v>-8.2273301585240581</v>
      </c>
    </row>
    <row r="491" spans="1:34" x14ac:dyDescent="0.2">
      <c r="A491" s="347">
        <f t="shared" ca="1" si="209"/>
        <v>0.1</v>
      </c>
      <c r="B491" s="304">
        <f t="shared" ca="1" si="210"/>
        <v>30.70000000000017</v>
      </c>
      <c r="D491" s="306">
        <f t="shared" ca="1" si="211"/>
        <v>-0.67369219802586566</v>
      </c>
      <c r="E491" s="307">
        <f t="shared" ca="1" si="212"/>
        <v>-1.5750466571735</v>
      </c>
      <c r="F491" s="304">
        <f t="shared" ca="1" si="213"/>
        <v>1.7130770998277745</v>
      </c>
      <c r="G491" s="306">
        <f t="shared" ca="1" si="214"/>
        <v>7.5205781144538442</v>
      </c>
      <c r="H491" s="307">
        <f t="shared" ca="1" si="215"/>
        <v>-92.909643474110254</v>
      </c>
      <c r="I491" s="304">
        <f t="shared" ca="1" si="216"/>
        <v>93.213523405468806</v>
      </c>
      <c r="J491" s="306">
        <f t="shared" ca="1" si="217"/>
        <v>655.25990176447567</v>
      </c>
      <c r="K491" s="307">
        <f t="shared" ca="1" si="218"/>
        <v>780.77548185610988</v>
      </c>
      <c r="L491" s="304">
        <f t="shared" ca="1" si="203"/>
        <v>1019.3016687556392</v>
      </c>
      <c r="M491" s="306">
        <f t="shared" ca="1" si="219"/>
        <v>-1.4900273463262168</v>
      </c>
      <c r="N491" s="304">
        <f t="shared" ca="1" si="220"/>
        <v>-85.37227830357007</v>
      </c>
      <c r="P491" s="310">
        <f t="shared" ca="1" si="221"/>
        <v>23</v>
      </c>
      <c r="Q491" s="304">
        <f t="shared" ca="1" si="222"/>
        <v>0</v>
      </c>
      <c r="R491" s="306">
        <f t="shared" ca="1" si="223"/>
        <v>0</v>
      </c>
      <c r="S491" s="307">
        <f t="shared" ca="1" si="224"/>
        <v>3.650000000000003</v>
      </c>
      <c r="T491" s="304">
        <f t="shared" ca="1" si="204"/>
        <v>35.806500000000028</v>
      </c>
      <c r="U491" s="311">
        <f t="shared" ca="1" si="205"/>
        <v>0</v>
      </c>
      <c r="V491" s="306">
        <f t="shared" ca="1" si="206"/>
        <v>1.132948578135708</v>
      </c>
      <c r="W491" s="304">
        <f t="shared" ca="1" si="207"/>
        <v>30.284423763717822</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1.5148718314053031</v>
      </c>
      <c r="AH491" s="304">
        <f t="shared" ca="1" si="231"/>
        <v>-8.262464386380751</v>
      </c>
    </row>
    <row r="492" spans="1:34" x14ac:dyDescent="0.2">
      <c r="A492" s="347">
        <f t="shared" ca="1" si="209"/>
        <v>0.1</v>
      </c>
      <c r="B492" s="304">
        <f t="shared" ca="1" si="210"/>
        <v>30.800000000000171</v>
      </c>
      <c r="D492" s="306">
        <f t="shared" ca="1" si="211"/>
        <v>-0.66942010612616509</v>
      </c>
      <c r="E492" s="307">
        <f t="shared" ca="1" si="212"/>
        <v>-1.53994649506412</v>
      </c>
      <c r="F492" s="304">
        <f t="shared" ca="1" si="213"/>
        <v>1.679154098391876</v>
      </c>
      <c r="G492" s="306">
        <f t="shared" ca="1" si="214"/>
        <v>7.4536361038412275</v>
      </c>
      <c r="H492" s="307">
        <f t="shared" ca="1" si="215"/>
        <v>-93.06363812361667</v>
      </c>
      <c r="I492" s="304">
        <f t="shared" ca="1" si="216"/>
        <v>93.361648614256822</v>
      </c>
      <c r="J492" s="306">
        <f t="shared" ca="1" si="217"/>
        <v>656.00861247539046</v>
      </c>
      <c r="K492" s="307">
        <f t="shared" ca="1" si="218"/>
        <v>771.47681777622358</v>
      </c>
      <c r="L492" s="304">
        <f t="shared" ca="1" si="203"/>
        <v>1012.6814800360553</v>
      </c>
      <c r="M492" s="306">
        <f t="shared" ca="1" si="219"/>
        <v>-1.4908751061861745</v>
      </c>
      <c r="N492" s="304">
        <f t="shared" ca="1" si="220"/>
        <v>-85.420851365586245</v>
      </c>
      <c r="P492" s="310">
        <f t="shared" ca="1" si="221"/>
        <v>23</v>
      </c>
      <c r="Q492" s="304">
        <f t="shared" ca="1" si="222"/>
        <v>0</v>
      </c>
      <c r="R492" s="306">
        <f t="shared" ca="1" si="223"/>
        <v>0</v>
      </c>
      <c r="S492" s="307">
        <f t="shared" ca="1" si="224"/>
        <v>3.650000000000003</v>
      </c>
      <c r="T492" s="304">
        <f t="shared" ca="1" si="204"/>
        <v>35.806500000000028</v>
      </c>
      <c r="U492" s="311">
        <f t="shared" ca="1" si="205"/>
        <v>0</v>
      </c>
      <c r="V492" s="306">
        <f t="shared" ca="1" si="206"/>
        <v>1.1340041492892705</v>
      </c>
      <c r="W492" s="304">
        <f t="shared" ca="1" si="207"/>
        <v>30.40905575775756</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1.4809165943190425</v>
      </c>
      <c r="AH492" s="304">
        <f t="shared" ca="1" si="231"/>
        <v>-8.2971024010185737</v>
      </c>
    </row>
    <row r="493" spans="1:34" x14ac:dyDescent="0.2">
      <c r="A493" s="347">
        <f t="shared" ca="1" si="209"/>
        <v>0.1</v>
      </c>
      <c r="B493" s="304">
        <f t="shared" ca="1" si="210"/>
        <v>30.900000000000173</v>
      </c>
      <c r="D493" s="306">
        <f t="shared" ca="1" si="211"/>
        <v>-0.66513491292788196</v>
      </c>
      <c r="E493" s="307">
        <f t="shared" ca="1" si="212"/>
        <v>-1.5053452009545154</v>
      </c>
      <c r="F493" s="304">
        <f t="shared" ca="1" si="213"/>
        <v>1.6457425759918747</v>
      </c>
      <c r="G493" s="306">
        <f t="shared" ca="1" si="214"/>
        <v>7.3871226125484393</v>
      </c>
      <c r="H493" s="307">
        <f t="shared" ca="1" si="215"/>
        <v>-93.214172643712118</v>
      </c>
      <c r="I493" s="304">
        <f t="shared" ca="1" si="216"/>
        <v>93.506425245244998</v>
      </c>
      <c r="J493" s="306">
        <f t="shared" ca="1" si="217"/>
        <v>656.7506504112099</v>
      </c>
      <c r="K493" s="307">
        <f t="shared" ca="1" si="218"/>
        <v>762.16292723785716</v>
      </c>
      <c r="L493" s="304">
        <f t="shared" ca="1" si="203"/>
        <v>1006.0883383040112</v>
      </c>
      <c r="M493" s="306">
        <f t="shared" ca="1" si="219"/>
        <v>-1.4917126880751419</v>
      </c>
      <c r="N493" s="304">
        <f t="shared" ca="1" si="220"/>
        <v>-85.468841272820683</v>
      </c>
      <c r="P493" s="310">
        <f t="shared" ca="1" si="221"/>
        <v>23</v>
      </c>
      <c r="Q493" s="304">
        <f t="shared" ca="1" si="222"/>
        <v>0</v>
      </c>
      <c r="R493" s="306">
        <f t="shared" ca="1" si="223"/>
        <v>0</v>
      </c>
      <c r="S493" s="307">
        <f t="shared" ca="1" si="224"/>
        <v>3.650000000000003</v>
      </c>
      <c r="T493" s="304">
        <f t="shared" ca="1" si="204"/>
        <v>35.806500000000028</v>
      </c>
      <c r="U493" s="311">
        <f t="shared" ca="1" si="205"/>
        <v>0</v>
      </c>
      <c r="V493" s="306">
        <f t="shared" ca="1" si="206"/>
        <v>1.1350623967610312</v>
      </c>
      <c r="W493" s="304">
        <f t="shared" ca="1" si="207"/>
        <v>30.531905668739146</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1.4474383158139048</v>
      </c>
      <c r="AH493" s="304">
        <f t="shared" ca="1" si="231"/>
        <v>-8.331248152810284</v>
      </c>
    </row>
    <row r="494" spans="1:34" x14ac:dyDescent="0.2">
      <c r="A494" s="347">
        <f t="shared" ca="1" si="209"/>
        <v>0.1</v>
      </c>
      <c r="B494" s="304">
        <f t="shared" ca="1" si="210"/>
        <v>31.000000000000174</v>
      </c>
      <c r="D494" s="306">
        <f t="shared" ca="1" si="211"/>
        <v>-0.66083783665629425</v>
      </c>
      <c r="E494" s="307">
        <f t="shared" ca="1" si="212"/>
        <v>-1.4712386951668392</v>
      </c>
      <c r="F494" s="304">
        <f t="shared" ca="1" si="213"/>
        <v>1.6128390944272137</v>
      </c>
      <c r="G494" s="306">
        <f t="shared" ca="1" si="214"/>
        <v>7.3210388288828101</v>
      </c>
      <c r="H494" s="307">
        <f t="shared" ca="1" si="215"/>
        <v>-93.361296513228808</v>
      </c>
      <c r="I494" s="304">
        <f t="shared" ca="1" si="216"/>
        <v>93.647900650068166</v>
      </c>
      <c r="J494" s="306">
        <f t="shared" ca="1" si="217"/>
        <v>657.48605848328145</v>
      </c>
      <c r="K494" s="307">
        <f t="shared" ca="1" si="218"/>
        <v>752.83415378001007</v>
      </c>
      <c r="L494" s="304">
        <f t="shared" ca="1" si="203"/>
        <v>999.52347656147867</v>
      </c>
      <c r="M494" s="306">
        <f t="shared" ca="1" si="219"/>
        <v>-1.4925402583142355</v>
      </c>
      <c r="N494" s="304">
        <f t="shared" ca="1" si="220"/>
        <v>-85.516257554771371</v>
      </c>
      <c r="P494" s="310">
        <f t="shared" ca="1" si="221"/>
        <v>23</v>
      </c>
      <c r="Q494" s="304">
        <f t="shared" ca="1" si="222"/>
        <v>0</v>
      </c>
      <c r="R494" s="306">
        <f t="shared" ca="1" si="223"/>
        <v>0</v>
      </c>
      <c r="S494" s="307">
        <f t="shared" ca="1" si="224"/>
        <v>3.650000000000003</v>
      </c>
      <c r="T494" s="304">
        <f t="shared" ca="1" si="204"/>
        <v>35.806500000000028</v>
      </c>
      <c r="U494" s="311">
        <f t="shared" ca="1" si="205"/>
        <v>0</v>
      </c>
      <c r="V494" s="306">
        <f t="shared" ca="1" si="206"/>
        <v>1.1361232873980698</v>
      </c>
      <c r="W494" s="304">
        <f t="shared" ca="1" si="207"/>
        <v>30.652988414155875</v>
      </c>
      <c r="Y494" s="314" t="str">
        <f t="shared" ca="1" si="225"/>
        <v/>
      </c>
      <c r="Z494" s="315" t="str">
        <f t="shared" ca="1" si="226"/>
        <v/>
      </c>
      <c r="AA494" s="316" t="str">
        <f t="shared" ca="1" si="227"/>
        <v/>
      </c>
      <c r="AC494" s="310">
        <f t="shared" ca="1" si="228"/>
        <v>31.000000000000174</v>
      </c>
      <c r="AD494" s="323">
        <f t="shared" ca="1" si="229"/>
        <v>657.48605848328145</v>
      </c>
      <c r="AE494" s="324" t="e">
        <f t="shared" ca="1" si="208"/>
        <v>#N/A</v>
      </c>
      <c r="AG494" s="306">
        <f t="shared" ca="1" si="230"/>
        <v>1.4144333638904207</v>
      </c>
      <c r="AH494" s="304">
        <f t="shared" ca="1" si="231"/>
        <v>-8.364905662668253</v>
      </c>
    </row>
    <row r="495" spans="1:34" x14ac:dyDescent="0.2">
      <c r="A495" s="347">
        <f t="shared" ca="1" si="209"/>
        <v>0.1</v>
      </c>
      <c r="B495" s="304">
        <f t="shared" ca="1" si="210"/>
        <v>31.100000000000176</v>
      </c>
      <c r="D495" s="306">
        <f t="shared" ca="1" si="211"/>
        <v>-0.65653006793443935</v>
      </c>
      <c r="E495" s="307">
        <f t="shared" ca="1" si="212"/>
        <v>-1.4376228312764017</v>
      </c>
      <c r="F495" s="304">
        <f t="shared" ca="1" si="213"/>
        <v>1.5804401713159462</v>
      </c>
      <c r="G495" s="306">
        <f t="shared" ca="1" si="214"/>
        <v>7.2553858220893659</v>
      </c>
      <c r="H495" s="307">
        <f t="shared" ca="1" si="215"/>
        <v>-93.505058796356451</v>
      </c>
      <c r="I495" s="304">
        <f t="shared" ca="1" si="216"/>
        <v>93.786121808812695</v>
      </c>
      <c r="J495" s="306">
        <f t="shared" ca="1" si="217"/>
        <v>658.21487971583008</v>
      </c>
      <c r="K495" s="307">
        <f t="shared" ca="1" si="218"/>
        <v>743.49083601453083</v>
      </c>
      <c r="L495" s="304">
        <f t="shared" ca="1" si="203"/>
        <v>992.98814248555391</v>
      </c>
      <c r="M495" s="306">
        <f t="shared" ca="1" si="219"/>
        <v>-1.493357979298032</v>
      </c>
      <c r="N495" s="304">
        <f t="shared" ca="1" si="220"/>
        <v>-85.563109515962196</v>
      </c>
      <c r="P495" s="310">
        <f t="shared" ca="1" si="221"/>
        <v>23</v>
      </c>
      <c r="Q495" s="304">
        <f t="shared" ca="1" si="222"/>
        <v>0</v>
      </c>
      <c r="R495" s="306">
        <f t="shared" ca="1" si="223"/>
        <v>0</v>
      </c>
      <c r="S495" s="307">
        <f t="shared" ca="1" si="224"/>
        <v>3.650000000000003</v>
      </c>
      <c r="T495" s="304">
        <f t="shared" ca="1" si="204"/>
        <v>35.806500000000028</v>
      </c>
      <c r="U495" s="311">
        <f t="shared" ca="1" si="205"/>
        <v>0</v>
      </c>
      <c r="V495" s="306">
        <f t="shared" ca="1" si="206"/>
        <v>1.1371867884901492</v>
      </c>
      <c r="W495" s="304">
        <f t="shared" ca="1" si="207"/>
        <v>30.772319136790163</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1.3818980287542892</v>
      </c>
      <c r="AH495" s="304">
        <f t="shared" ca="1" si="231"/>
        <v>-8.3980790175769453</v>
      </c>
    </row>
    <row r="496" spans="1:34" x14ac:dyDescent="0.2">
      <c r="A496" s="347">
        <f t="shared" ca="1" si="209"/>
        <v>0.1</v>
      </c>
      <c r="B496" s="304">
        <f t="shared" ca="1" si="210"/>
        <v>31.200000000000177</v>
      </c>
      <c r="D496" s="306">
        <f t="shared" ca="1" si="211"/>
        <v>-0.65221277003012612</v>
      </c>
      <c r="E496" s="307">
        <f t="shared" ca="1" si="212"/>
        <v>-1.4044934005123189</v>
      </c>
      <c r="F496" s="304">
        <f t="shared" ca="1" si="213"/>
        <v>1.5485422853358015</v>
      </c>
      <c r="G496" s="306">
        <f t="shared" ca="1" si="214"/>
        <v>7.1901645450863532</v>
      </c>
      <c r="H496" s="307">
        <f t="shared" ca="1" si="215"/>
        <v>-93.645508136407685</v>
      </c>
      <c r="I496" s="304">
        <f t="shared" ca="1" si="216"/>
        <v>93.921135322734543</v>
      </c>
      <c r="J496" s="306">
        <f t="shared" ca="1" si="217"/>
        <v>658.93715723418882</v>
      </c>
      <c r="K496" s="307">
        <f t="shared" ca="1" si="218"/>
        <v>734.13330766789261</v>
      </c>
      <c r="L496" s="304">
        <f t="shared" ca="1" si="203"/>
        <v>986.48359875432027</v>
      </c>
      <c r="M496" s="306">
        <f t="shared" ca="1" si="219"/>
        <v>-1.4941660096145988</v>
      </c>
      <c r="N496" s="304">
        <f t="shared" ca="1" si="220"/>
        <v>-85.6094062428201</v>
      </c>
      <c r="P496" s="310">
        <f t="shared" ca="1" si="221"/>
        <v>23</v>
      </c>
      <c r="Q496" s="304">
        <f t="shared" ca="1" si="222"/>
        <v>0</v>
      </c>
      <c r="R496" s="306">
        <f t="shared" ca="1" si="223"/>
        <v>0</v>
      </c>
      <c r="S496" s="307">
        <f t="shared" ca="1" si="224"/>
        <v>3.650000000000003</v>
      </c>
      <c r="T496" s="304">
        <f t="shared" ca="1" si="204"/>
        <v>35.806500000000028</v>
      </c>
      <c r="U496" s="311">
        <f t="shared" ca="1" si="205"/>
        <v>0</v>
      </c>
      <c r="V496" s="306">
        <f t="shared" ca="1" si="206"/>
        <v>1.1382528677665458</v>
      </c>
      <c r="W496" s="304">
        <f t="shared" ca="1" si="207"/>
        <v>30.889913189269201</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1.3498285275875563</v>
      </c>
      <c r="AH496" s="304">
        <f t="shared" ca="1" si="231"/>
        <v>-8.4307723662438736</v>
      </c>
    </row>
    <row r="497" spans="1:34" x14ac:dyDescent="0.2">
      <c r="A497" s="347">
        <f t="shared" ca="1" si="209"/>
        <v>0.1</v>
      </c>
      <c r="B497" s="304">
        <f t="shared" ca="1" si="210"/>
        <v>31.300000000000178</v>
      </c>
      <c r="D497" s="306">
        <f t="shared" ca="1" si="211"/>
        <v>-0.64788707911391408</v>
      </c>
      <c r="E497" s="307">
        <f t="shared" ca="1" si="212"/>
        <v>-1.371846136039041</v>
      </c>
      <c r="F497" s="304">
        <f t="shared" ca="1" si="213"/>
        <v>1.5171418813835462</v>
      </c>
      <c r="G497" s="306">
        <f t="shared" ca="1" si="214"/>
        <v>7.1253758371749614</v>
      </c>
      <c r="H497" s="307">
        <f t="shared" ca="1" si="215"/>
        <v>-93.782692750011591</v>
      </c>
      <c r="I497" s="304">
        <f t="shared" ca="1" si="216"/>
        <v>94.052987407440028</v>
      </c>
      <c r="J497" s="306">
        <f t="shared" ca="1" si="217"/>
        <v>659.65293425330185</v>
      </c>
      <c r="K497" s="307">
        <f t="shared" ca="1" si="218"/>
        <v>724.7618976235716</v>
      </c>
      <c r="L497" s="304">
        <f t="shared" ca="1" si="203"/>
        <v>980.01112336335825</v>
      </c>
      <c r="M497" s="306">
        <f t="shared" ca="1" si="219"/>
        <v>-1.4949645041612021</v>
      </c>
      <c r="N497" s="304">
        <f t="shared" ca="1" si="220"/>
        <v>-85.655156610304672</v>
      </c>
      <c r="P497" s="310">
        <f t="shared" ca="1" si="221"/>
        <v>23</v>
      </c>
      <c r="Q497" s="304">
        <f t="shared" ca="1" si="222"/>
        <v>0</v>
      </c>
      <c r="R497" s="306">
        <f t="shared" ca="1" si="223"/>
        <v>0</v>
      </c>
      <c r="S497" s="307">
        <f t="shared" ca="1" si="224"/>
        <v>3.650000000000003</v>
      </c>
      <c r="T497" s="304">
        <f t="shared" ca="1" si="204"/>
        <v>35.806500000000028</v>
      </c>
      <c r="U497" s="311">
        <f t="shared" ca="1" si="205"/>
        <v>0</v>
      </c>
      <c r="V497" s="306">
        <f t="shared" ca="1" si="206"/>
        <v>1.1393214933928211</v>
      </c>
      <c r="W497" s="304">
        <f t="shared" ca="1" si="207"/>
        <v>31.005786119047102</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1.3182210091843949</v>
      </c>
      <c r="AH497" s="304">
        <f t="shared" ca="1" si="231"/>
        <v>-8.4629899148682668</v>
      </c>
    </row>
    <row r="498" spans="1:34" x14ac:dyDescent="0.2">
      <c r="A498" s="347">
        <f t="shared" ca="1" si="209"/>
        <v>0.1</v>
      </c>
      <c r="B498" s="304">
        <f t="shared" ca="1" si="210"/>
        <v>31.40000000000018</v>
      </c>
      <c r="D498" s="306">
        <f t="shared" ca="1" si="211"/>
        <v>-0.64355410452733541</v>
      </c>
      <c r="E498" s="307">
        <f t="shared" ca="1" si="212"/>
        <v>-1.3396767171196728</v>
      </c>
      <c r="F498" s="304">
        <f t="shared" ca="1" si="213"/>
        <v>1.4862353756543829</v>
      </c>
      <c r="G498" s="306">
        <f t="shared" ca="1" si="214"/>
        <v>7.0610204267222274</v>
      </c>
      <c r="H498" s="307">
        <f t="shared" ca="1" si="215"/>
        <v>-93.916660421723563</v>
      </c>
      <c r="I498" s="304">
        <f t="shared" ca="1" si="216"/>
        <v>94.181723886515925</v>
      </c>
      <c r="J498" s="306">
        <f t="shared" ca="1" si="217"/>
        <v>660.36225406649669</v>
      </c>
      <c r="K498" s="307">
        <f t="shared" ca="1" si="218"/>
        <v>715.37692996498481</v>
      </c>
      <c r="L498" s="304">
        <f t="shared" ca="1" si="203"/>
        <v>973.57200993142317</v>
      </c>
      <c r="M498" s="306">
        <f t="shared" ca="1" si="219"/>
        <v>-1.4957536142558687</v>
      </c>
      <c r="N498" s="304">
        <f t="shared" ca="1" si="220"/>
        <v>-85.700369288300237</v>
      </c>
      <c r="P498" s="310">
        <f t="shared" ca="1" si="221"/>
        <v>23</v>
      </c>
      <c r="Q498" s="304">
        <f t="shared" ca="1" si="222"/>
        <v>0</v>
      </c>
      <c r="R498" s="306">
        <f t="shared" ca="1" si="223"/>
        <v>0</v>
      </c>
      <c r="S498" s="307">
        <f t="shared" ca="1" si="224"/>
        <v>3.650000000000003</v>
      </c>
      <c r="T498" s="304">
        <f t="shared" ca="1" si="204"/>
        <v>35.806500000000028</v>
      </c>
      <c r="U498" s="311">
        <f t="shared" ca="1" si="205"/>
        <v>0</v>
      </c>
      <c r="V498" s="306">
        <f t="shared" ca="1" si="206"/>
        <v>1.1403926339675259</v>
      </c>
      <c r="W498" s="304">
        <f t="shared" ca="1" si="207"/>
        <v>31.119953653809382</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1.2870715584531123</v>
      </c>
      <c r="AH498" s="304">
        <f t="shared" ca="1" si="231"/>
        <v>-8.494735923026596</v>
      </c>
    </row>
    <row r="499" spans="1:34" x14ac:dyDescent="0.2">
      <c r="A499" s="347">
        <f t="shared" ca="1" si="209"/>
        <v>0.1</v>
      </c>
      <c r="B499" s="304">
        <f t="shared" ca="1" si="210"/>
        <v>31.500000000000181</v>
      </c>
      <c r="D499" s="306">
        <f t="shared" ca="1" si="211"/>
        <v>-0.63921492906066701</v>
      </c>
      <c r="E499" s="307">
        <f t="shared" ca="1" si="212"/>
        <v>-1.3079807731621997</v>
      </c>
      <c r="F499" s="304">
        <f t="shared" ca="1" si="213"/>
        <v>1.4558191606432507</v>
      </c>
      <c r="G499" s="306">
        <f t="shared" ca="1" si="214"/>
        <v>6.9970989338161607</v>
      </c>
      <c r="H499" s="307">
        <f t="shared" ca="1" si="215"/>
        <v>-94.047458499039777</v>
      </c>
      <c r="I499" s="304">
        <f t="shared" ca="1" si="216"/>
        <v>94.30739018559585</v>
      </c>
      <c r="J499" s="306">
        <f t="shared" ca="1" si="217"/>
        <v>661.06516003452361</v>
      </c>
      <c r="K499" s="307">
        <f t="shared" ca="1" si="218"/>
        <v>705.97872401894665</v>
      </c>
      <c r="L499" s="304">
        <f t="shared" ca="1" si="203"/>
        <v>967.16756799372172</v>
      </c>
      <c r="M499" s="306">
        <f t="shared" ca="1" si="219"/>
        <v>-1.4965334877449721</v>
      </c>
      <c r="N499" s="304">
        <f t="shared" ca="1" si="220"/>
        <v>-85.745052747780008</v>
      </c>
      <c r="P499" s="310">
        <f t="shared" ca="1" si="221"/>
        <v>23</v>
      </c>
      <c r="Q499" s="304">
        <f t="shared" ca="1" si="222"/>
        <v>0</v>
      </c>
      <c r="R499" s="306">
        <f t="shared" ca="1" si="223"/>
        <v>0</v>
      </c>
      <c r="S499" s="307">
        <f t="shared" ca="1" si="224"/>
        <v>3.650000000000003</v>
      </c>
      <c r="T499" s="304">
        <f t="shared" ca="1" si="204"/>
        <v>35.806500000000028</v>
      </c>
      <c r="U499" s="311">
        <f t="shared" ca="1" si="205"/>
        <v>0</v>
      </c>
      <c r="V499" s="306">
        <f t="shared" ca="1" si="206"/>
        <v>1.1414662585188486</v>
      </c>
      <c r="W499" s="304">
        <f t="shared" ca="1" si="207"/>
        <v>31.232431687296216</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1.2563762007863986</v>
      </c>
      <c r="AH499" s="304">
        <f t="shared" ca="1" si="231"/>
        <v>-8.5260146996737962</v>
      </c>
    </row>
    <row r="500" spans="1:34" x14ac:dyDescent="0.2">
      <c r="A500" s="347">
        <f t="shared" ca="1" si="209"/>
        <v>0.1</v>
      </c>
      <c r="B500" s="304">
        <f t="shared" ca="1" si="210"/>
        <v>31.600000000000183</v>
      </c>
      <c r="D500" s="306">
        <f t="shared" ca="1" si="211"/>
        <v>-0.6348706092395614</v>
      </c>
      <c r="E500" s="307">
        <f t="shared" ca="1" si="212"/>
        <v>-1.2767538876496189</v>
      </c>
      <c r="F500" s="304">
        <f t="shared" ca="1" si="213"/>
        <v>1.4258896100696672</v>
      </c>
      <c r="G500" s="306">
        <f t="shared" ca="1" si="214"/>
        <v>6.9336118728922047</v>
      </c>
      <c r="H500" s="307">
        <f t="shared" ca="1" si="215"/>
        <v>-94.175133887804733</v>
      </c>
      <c r="I500" s="304">
        <f t="shared" ca="1" si="216"/>
        <v>94.430031326849942</v>
      </c>
      <c r="J500" s="306">
        <f t="shared" ca="1" si="217"/>
        <v>661.761695574859</v>
      </c>
      <c r="K500" s="307">
        <f t="shared" ca="1" si="218"/>
        <v>696.56759439960445</v>
      </c>
      <c r="L500" s="304">
        <f t="shared" ca="1" si="203"/>
        <v>960.79912328111755</v>
      </c>
      <c r="M500" s="306">
        <f t="shared" ca="1" si="219"/>
        <v>-1.4973042691070051</v>
      </c>
      <c r="N500" s="304">
        <f t="shared" ca="1" si="220"/>
        <v>-85.789215266751839</v>
      </c>
      <c r="P500" s="310">
        <f t="shared" ca="1" si="221"/>
        <v>23</v>
      </c>
      <c r="Q500" s="304">
        <f t="shared" ca="1" si="222"/>
        <v>0</v>
      </c>
      <c r="R500" s="306">
        <f t="shared" ca="1" si="223"/>
        <v>0</v>
      </c>
      <c r="S500" s="307">
        <f t="shared" ca="1" si="224"/>
        <v>3.650000000000003</v>
      </c>
      <c r="T500" s="304">
        <f t="shared" ca="1" si="204"/>
        <v>35.806500000000028</v>
      </c>
      <c r="U500" s="311">
        <f t="shared" ca="1" si="205"/>
        <v>0</v>
      </c>
      <c r="V500" s="306">
        <f t="shared" ca="1" si="206"/>
        <v>1.1425423365012071</v>
      </c>
      <c r="W500" s="304">
        <f t="shared" ca="1" si="207"/>
        <v>31.343236265539684</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1.2261309063015009</v>
      </c>
      <c r="AH500" s="304">
        <f t="shared" ca="1" si="231"/>
        <v>-8.5568305992592304</v>
      </c>
    </row>
    <row r="501" spans="1:34" x14ac:dyDescent="0.2">
      <c r="A501" s="347">
        <f t="shared" ca="1" si="209"/>
        <v>0.1</v>
      </c>
      <c r="B501" s="304">
        <f t="shared" ca="1" si="210"/>
        <v>31.700000000000184</v>
      </c>
      <c r="D501" s="306">
        <f t="shared" ca="1" si="211"/>
        <v>-0.63052217561986967</v>
      </c>
      <c r="E501" s="307">
        <f t="shared" ca="1" si="212"/>
        <v>-1.2459916019553141</v>
      </c>
      <c r="F501" s="304">
        <f t="shared" ca="1" si="213"/>
        <v>1.3964430837279347</v>
      </c>
      <c r="G501" s="306">
        <f t="shared" ca="1" si="214"/>
        <v>6.8705596553302177</v>
      </c>
      <c r="H501" s="307">
        <f t="shared" ca="1" si="215"/>
        <v>-94.299733048000263</v>
      </c>
      <c r="I501" s="304">
        <f t="shared" ca="1" si="216"/>
        <v>94.549691923884993</v>
      </c>
      <c r="J501" s="306">
        <f t="shared" ca="1" si="217"/>
        <v>662.45190415127013</v>
      </c>
      <c r="K501" s="307">
        <f t="shared" ca="1" si="218"/>
        <v>687.14385105281417</v>
      </c>
      <c r="L501" s="304">
        <f t="shared" ca="1" si="203"/>
        <v>954.46801798349202</v>
      </c>
      <c r="M501" s="306">
        <f t="shared" ca="1" si="219"/>
        <v>-1.498066099552692</v>
      </c>
      <c r="N501" s="304">
        <f t="shared" ca="1" si="220"/>
        <v>-85.83286493599428</v>
      </c>
      <c r="P501" s="310">
        <f t="shared" ca="1" si="221"/>
        <v>23</v>
      </c>
      <c r="Q501" s="304">
        <f t="shared" ca="1" si="222"/>
        <v>0</v>
      </c>
      <c r="R501" s="306">
        <f t="shared" ca="1" si="223"/>
        <v>0</v>
      </c>
      <c r="S501" s="307">
        <f t="shared" ca="1" si="224"/>
        <v>3.650000000000003</v>
      </c>
      <c r="T501" s="304">
        <f t="shared" ca="1" si="204"/>
        <v>35.806500000000028</v>
      </c>
      <c r="U501" s="311">
        <f t="shared" ca="1" si="205"/>
        <v>0</v>
      </c>
      <c r="V501" s="306">
        <f t="shared" ca="1" si="206"/>
        <v>1.1436208377917905</v>
      </c>
      <c r="W501" s="304">
        <f t="shared" ca="1" si="207"/>
        <v>31.452383573510613</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1.1963315939523671</v>
      </c>
      <c r="AH501" s="304">
        <f t="shared" ca="1" si="231"/>
        <v>-8.5871880179560698</v>
      </c>
    </row>
    <row r="502" spans="1:34" x14ac:dyDescent="0.2">
      <c r="A502" s="347">
        <f t="shared" ca="1" si="209"/>
        <v>0.1</v>
      </c>
      <c r="B502" s="304">
        <f t="shared" ca="1" si="210"/>
        <v>31.800000000000185</v>
      </c>
      <c r="D502" s="306">
        <f t="shared" ca="1" si="211"/>
        <v>-0.62617063309004051</v>
      </c>
      <c r="E502" s="307">
        <f t="shared" ca="1" si="212"/>
        <v>-1.2156894190448444</v>
      </c>
      <c r="F502" s="304">
        <f t="shared" ca="1" si="213"/>
        <v>1.3674759322642478</v>
      </c>
      <c r="G502" s="306">
        <f t="shared" ca="1" si="214"/>
        <v>6.807942592021214</v>
      </c>
      <c r="H502" s="307">
        <f t="shared" ca="1" si="215"/>
        <v>-94.421301989904748</v>
      </c>
      <c r="I502" s="304">
        <f t="shared" ca="1" si="216"/>
        <v>94.666416177042677</v>
      </c>
      <c r="J502" s="306">
        <f t="shared" ca="1" si="217"/>
        <v>663.13582926363767</v>
      </c>
      <c r="K502" s="307">
        <f t="shared" ca="1" si="218"/>
        <v>677.70779930091896</v>
      </c>
      <c r="L502" s="304">
        <f t="shared" ca="1" si="203"/>
        <v>948.17561099538261</v>
      </c>
      <c r="M502" s="306">
        <f t="shared" ca="1" si="219"/>
        <v>-1.4988191171215894</v>
      </c>
      <c r="N502" s="304">
        <f t="shared" ca="1" si="220"/>
        <v>-85.876009664591294</v>
      </c>
      <c r="P502" s="310">
        <f t="shared" ca="1" si="221"/>
        <v>23</v>
      </c>
      <c r="Q502" s="304">
        <f t="shared" ca="1" si="222"/>
        <v>0</v>
      </c>
      <c r="R502" s="306">
        <f t="shared" ca="1" si="223"/>
        <v>0</v>
      </c>
      <c r="S502" s="307">
        <f t="shared" ca="1" si="224"/>
        <v>3.650000000000003</v>
      </c>
      <c r="T502" s="304">
        <f t="shared" ca="1" si="204"/>
        <v>35.806500000000028</v>
      </c>
      <c r="U502" s="311">
        <f t="shared" ca="1" si="205"/>
        <v>0</v>
      </c>
      <c r="V502" s="306">
        <f t="shared" ca="1" si="206"/>
        <v>1.1447017326870543</v>
      </c>
      <c r="W502" s="304">
        <f t="shared" ca="1" si="207"/>
        <v>31.559889922170143</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1.1669741355156464</v>
      </c>
      <c r="AH502" s="304">
        <f t="shared" ca="1" si="231"/>
        <v>-8.6170913900028996</v>
      </c>
    </row>
    <row r="503" spans="1:34" x14ac:dyDescent="0.2">
      <c r="A503" s="347">
        <f t="shared" ca="1" si="209"/>
        <v>0.1</v>
      </c>
      <c r="B503" s="304">
        <f t="shared" ca="1" si="210"/>
        <v>31.900000000000187</v>
      </c>
      <c r="D503" s="306">
        <f t="shared" ca="1" si="211"/>
        <v>-0.62181696118045438</v>
      </c>
      <c r="E503" s="307">
        <f t="shared" ca="1" si="212"/>
        <v>-1.1858428070655496</v>
      </c>
      <c r="F503" s="304">
        <f t="shared" ca="1" si="213"/>
        <v>1.3389845018822275</v>
      </c>
      <c r="G503" s="306">
        <f t="shared" ca="1" si="214"/>
        <v>6.7457608959031683</v>
      </c>
      <c r="H503" s="307">
        <f t="shared" ca="1" si="215"/>
        <v>-94.539886270611305</v>
      </c>
      <c r="I503" s="304">
        <f t="shared" ca="1" si="216"/>
        <v>94.780247869083027</v>
      </c>
      <c r="J503" s="306">
        <f t="shared" ca="1" si="217"/>
        <v>663.81351443803385</v>
      </c>
      <c r="K503" s="307">
        <f t="shared" ca="1" si="218"/>
        <v>668.25973988789315</v>
      </c>
      <c r="L503" s="304">
        <f t="shared" ca="1" si="203"/>
        <v>941.92327814191344</v>
      </c>
      <c r="M503" s="306">
        <f t="shared" ca="1" si="219"/>
        <v>-1.499563456775314</v>
      </c>
      <c r="N503" s="304">
        <f t="shared" ca="1" si="220"/>
        <v>-85.918657185273943</v>
      </c>
      <c r="P503" s="310">
        <f t="shared" ca="1" si="221"/>
        <v>23</v>
      </c>
      <c r="Q503" s="304">
        <f t="shared" ca="1" si="222"/>
        <v>0</v>
      </c>
      <c r="R503" s="306">
        <f t="shared" ca="1" si="223"/>
        <v>0</v>
      </c>
      <c r="S503" s="307">
        <f t="shared" ca="1" si="224"/>
        <v>3.650000000000003</v>
      </c>
      <c r="T503" s="304">
        <f t="shared" ca="1" si="204"/>
        <v>35.806500000000028</v>
      </c>
      <c r="U503" s="311">
        <f t="shared" ca="1" si="205"/>
        <v>0</v>
      </c>
      <c r="V503" s="306">
        <f t="shared" ca="1" si="206"/>
        <v>1.1457849918991672</v>
      </c>
      <c r="W503" s="304">
        <f t="shared" ca="1" si="207"/>
        <v>31.665771735920362</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1.1380543594525303</v>
      </c>
      <c r="AH503" s="304">
        <f t="shared" ca="1" si="231"/>
        <v>-8.6465451841561958</v>
      </c>
    </row>
    <row r="504" spans="1:34" x14ac:dyDescent="0.2">
      <c r="A504" s="347">
        <f t="shared" ca="1" si="209"/>
        <v>0.1</v>
      </c>
      <c r="B504" s="304">
        <f t="shared" ca="1" si="210"/>
        <v>32.000000000000185</v>
      </c>
      <c r="D504" s="306">
        <f t="shared" ca="1" si="211"/>
        <v>-0.61746211437911991</v>
      </c>
      <c r="E504" s="307">
        <f t="shared" ca="1" si="212"/>
        <v>-1.1564472028254933</v>
      </c>
      <c r="F504" s="304">
        <f t="shared" ca="1" si="213"/>
        <v>1.3109651389783181</v>
      </c>
      <c r="G504" s="306">
        <f t="shared" ca="1" si="214"/>
        <v>6.6840146844652564</v>
      </c>
      <c r="H504" s="307">
        <f t="shared" ca="1" si="215"/>
        <v>-94.655530990893851</v>
      </c>
      <c r="I504" s="304">
        <f t="shared" ca="1" si="216"/>
        <v>94.891230361241568</v>
      </c>
      <c r="J504" s="306">
        <f t="shared" ca="1" si="217"/>
        <v>664.48500321705228</v>
      </c>
      <c r="K504" s="307">
        <f t="shared" ca="1" si="218"/>
        <v>658.79996902481787</v>
      </c>
      <c r="L504" s="304">
        <f t="shared" ca="1" si="203"/>
        <v>935.7124123829218</v>
      </c>
      <c r="M504" s="306">
        <f t="shared" ca="1" si="219"/>
        <v>-1.500299250487533</v>
      </c>
      <c r="N504" s="304">
        <f t="shared" ca="1" si="220"/>
        <v>-85.960815059576362</v>
      </c>
      <c r="P504" s="310">
        <f t="shared" ca="1" si="221"/>
        <v>23</v>
      </c>
      <c r="Q504" s="304">
        <f t="shared" ca="1" si="222"/>
        <v>0</v>
      </c>
      <c r="R504" s="306">
        <f t="shared" ca="1" si="223"/>
        <v>0</v>
      </c>
      <c r="S504" s="307">
        <f t="shared" ca="1" si="224"/>
        <v>3.650000000000003</v>
      </c>
      <c r="T504" s="304">
        <f t="shared" ca="1" si="204"/>
        <v>35.806500000000028</v>
      </c>
      <c r="U504" s="311">
        <f t="shared" ca="1" si="205"/>
        <v>0</v>
      </c>
      <c r="V504" s="306">
        <f t="shared" ca="1" si="206"/>
        <v>1.1468705865524196</v>
      </c>
      <c r="W504" s="304">
        <f t="shared" ca="1" si="207"/>
        <v>31.770045540449328</v>
      </c>
      <c r="Y504" s="314" t="str">
        <f t="shared" ca="1" si="225"/>
        <v/>
      </c>
      <c r="Z504" s="315" t="str">
        <f t="shared" ca="1" si="226"/>
        <v/>
      </c>
      <c r="AA504" s="316" t="str">
        <f t="shared" ca="1" si="227"/>
        <v/>
      </c>
      <c r="AC504" s="310">
        <f t="shared" ca="1" si="228"/>
        <v>32.000000000000185</v>
      </c>
      <c r="AD504" s="323">
        <f t="shared" ca="1" si="229"/>
        <v>664.48500321705228</v>
      </c>
      <c r="AE504" s="324" t="e">
        <f t="shared" ca="1" si="208"/>
        <v>#N/A</v>
      </c>
      <c r="AG504" s="306">
        <f t="shared" ca="1" si="230"/>
        <v>1.1095680546485784</v>
      </c>
      <c r="AH504" s="304">
        <f t="shared" ca="1" si="231"/>
        <v>-8.6755539002521473</v>
      </c>
    </row>
    <row r="505" spans="1:34" x14ac:dyDescent="0.2">
      <c r="A505" s="347">
        <f t="shared" ca="1" si="209"/>
        <v>0.1</v>
      </c>
      <c r="B505" s="304">
        <f t="shared" ca="1" si="210"/>
        <v>32.100000000000186</v>
      </c>
      <c r="D505" s="306">
        <f t="shared" ca="1" si="211"/>
        <v>-0.61310702245314941</v>
      </c>
      <c r="E505" s="307">
        <f t="shared" ca="1" si="212"/>
        <v>-1.1274980151630718</v>
      </c>
      <c r="F505" s="304">
        <f t="shared" ca="1" si="213"/>
        <v>1.2834141947080191</v>
      </c>
      <c r="G505" s="306">
        <f t="shared" ca="1" si="214"/>
        <v>6.6227039822199414</v>
      </c>
      <c r="H505" s="307">
        <f t="shared" ca="1" si="215"/>
        <v>-94.768280792410152</v>
      </c>
      <c r="I505" s="304">
        <f t="shared" ca="1" si="216"/>
        <v>94.999406589647748</v>
      </c>
      <c r="J505" s="306">
        <f t="shared" ca="1" si="217"/>
        <v>665.15033915038657</v>
      </c>
      <c r="K505" s="307">
        <f t="shared" ca="1" si="218"/>
        <v>649.32877843565268</v>
      </c>
      <c r="L505" s="304">
        <f t="shared" ca="1" si="203"/>
        <v>929.54442399307163</v>
      </c>
      <c r="M505" s="306">
        <f t="shared" ca="1" si="219"/>
        <v>-1.5010266273308464</v>
      </c>
      <c r="N505" s="304">
        <f t="shared" ca="1" si="220"/>
        <v>-86.002490682813757</v>
      </c>
      <c r="P505" s="310">
        <f t="shared" ca="1" si="221"/>
        <v>23</v>
      </c>
      <c r="Q505" s="304">
        <f t="shared" ca="1" si="222"/>
        <v>0</v>
      </c>
      <c r="R505" s="306">
        <f t="shared" ca="1" si="223"/>
        <v>0</v>
      </c>
      <c r="S505" s="307">
        <f t="shared" ca="1" si="224"/>
        <v>3.650000000000003</v>
      </c>
      <c r="T505" s="304">
        <f t="shared" ca="1" si="204"/>
        <v>35.806500000000028</v>
      </c>
      <c r="U505" s="311">
        <f t="shared" ca="1" si="205"/>
        <v>0</v>
      </c>
      <c r="V505" s="306">
        <f t="shared" ca="1" si="206"/>
        <v>1.1479584881795917</v>
      </c>
      <c r="W505" s="304">
        <f t="shared" ca="1" si="207"/>
        <v>31.872727950964254</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1.0815109740333977</v>
      </c>
      <c r="AH505" s="304">
        <f t="shared" ca="1" si="231"/>
        <v>-8.7041220658765202</v>
      </c>
    </row>
    <row r="506" spans="1:34" x14ac:dyDescent="0.2">
      <c r="A506" s="347">
        <f t="shared" ca="1" si="209"/>
        <v>0.1</v>
      </c>
      <c r="B506" s="304">
        <f t="shared" ca="1" si="210"/>
        <v>32.200000000000188</v>
      </c>
      <c r="D506" s="306">
        <f t="shared" ca="1" si="211"/>
        <v>-0.60875259077545663</v>
      </c>
      <c r="E506" s="307">
        <f t="shared" ca="1" si="212"/>
        <v>-1.0989906282089752</v>
      </c>
      <c r="F506" s="304">
        <f t="shared" ca="1" si="213"/>
        <v>1.2563280294839356</v>
      </c>
      <c r="G506" s="306">
        <f t="shared" ca="1" si="214"/>
        <v>6.561828723142396</v>
      </c>
      <c r="H506" s="307">
        <f t="shared" ca="1" si="215"/>
        <v>-94.878179855231053</v>
      </c>
      <c r="I506" s="304">
        <f t="shared" ca="1" si="216"/>
        <v>95.104819062092901</v>
      </c>
      <c r="J506" s="306">
        <f t="shared" ca="1" si="217"/>
        <v>665.80956578565474</v>
      </c>
      <c r="K506" s="307">
        <f t="shared" ca="1" si="218"/>
        <v>639.84645540327062</v>
      </c>
      <c r="L506" s="304">
        <f t="shared" ca="1" si="203"/>
        <v>923.42074071563479</v>
      </c>
      <c r="M506" s="306">
        <f t="shared" ca="1" si="219"/>
        <v>-1.5017457135606802</v>
      </c>
      <c r="N506" s="304">
        <f t="shared" ca="1" si="220"/>
        <v>-86.043691288889221</v>
      </c>
      <c r="P506" s="310">
        <f t="shared" ca="1" si="221"/>
        <v>23</v>
      </c>
      <c r="Q506" s="304">
        <f t="shared" ca="1" si="222"/>
        <v>0</v>
      </c>
      <c r="R506" s="306">
        <f t="shared" ca="1" si="223"/>
        <v>0</v>
      </c>
      <c r="S506" s="307">
        <f t="shared" ca="1" si="224"/>
        <v>3.650000000000003</v>
      </c>
      <c r="T506" s="304">
        <f t="shared" ca="1" si="204"/>
        <v>35.806500000000028</v>
      </c>
      <c r="U506" s="311">
        <f t="shared" ca="1" si="205"/>
        <v>0</v>
      </c>
      <c r="V506" s="306">
        <f t="shared" ca="1" si="206"/>
        <v>1.1490486687182877</v>
      </c>
      <c r="W506" s="304">
        <f t="shared" ca="1" si="207"/>
        <v>31.973835660807438</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1.0538788380824489</v>
      </c>
      <c r="AH506" s="304">
        <f t="shared" ca="1" si="231"/>
        <v>-8.7322542331408837</v>
      </c>
    </row>
    <row r="507" spans="1:34" x14ac:dyDescent="0.2">
      <c r="A507" s="347">
        <f t="shared" ca="1" si="209"/>
        <v>0.1</v>
      </c>
      <c r="B507" s="304">
        <f t="shared" ca="1" si="210"/>
        <v>32.300000000000189</v>
      </c>
      <c r="D507" s="306">
        <f t="shared" ca="1" si="211"/>
        <v>-0.60439970065616622</v>
      </c>
      <c r="E507" s="307">
        <f t="shared" ca="1" si="212"/>
        <v>-1.0709204045420471</v>
      </c>
      <c r="F507" s="304">
        <f t="shared" ca="1" si="213"/>
        <v>1.2297030174061399</v>
      </c>
      <c r="G507" s="306">
        <f t="shared" ca="1" si="214"/>
        <v>6.5013887530767791</v>
      </c>
      <c r="H507" s="307">
        <f t="shared" ca="1" si="215"/>
        <v>-94.985271895685258</v>
      </c>
      <c r="I507" s="304">
        <f t="shared" ca="1" si="216"/>
        <v>95.207509855136379</v>
      </c>
      <c r="J507" s="306">
        <f t="shared" ca="1" si="217"/>
        <v>666.46272665946572</v>
      </c>
      <c r="K507" s="307">
        <f t="shared" ca="1" si="218"/>
        <v>630.35328281572481</v>
      </c>
      <c r="L507" s="304">
        <f t="shared" ca="1" si="203"/>
        <v>917.34280788750448</v>
      </c>
      <c r="M507" s="306">
        <f t="shared" ca="1" si="219"/>
        <v>-1.5024566326963111</v>
      </c>
      <c r="N507" s="304">
        <f t="shared" ca="1" si="220"/>
        <v>-86.084423954935957</v>
      </c>
      <c r="P507" s="310">
        <f t="shared" ca="1" si="221"/>
        <v>23</v>
      </c>
      <c r="Q507" s="304">
        <f t="shared" ca="1" si="222"/>
        <v>0</v>
      </c>
      <c r="R507" s="306">
        <f t="shared" ca="1" si="223"/>
        <v>0</v>
      </c>
      <c r="S507" s="307">
        <f t="shared" ca="1" si="224"/>
        <v>3.650000000000003</v>
      </c>
      <c r="T507" s="304">
        <f t="shared" ca="1" si="204"/>
        <v>35.806500000000028</v>
      </c>
      <c r="U507" s="311">
        <f t="shared" ca="1" si="205"/>
        <v>0</v>
      </c>
      <c r="V507" s="306">
        <f t="shared" ca="1" si="206"/>
        <v>1.1501411005072355</v>
      </c>
      <c r="W507" s="304">
        <f t="shared" ca="1" si="207"/>
        <v>32.07338543044871</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1.026667338202957</v>
      </c>
      <c r="AH507" s="304">
        <f t="shared" ca="1" si="231"/>
        <v>-8.7599549755636748</v>
      </c>
    </row>
    <row r="508" spans="1:34" x14ac:dyDescent="0.2">
      <c r="A508" s="347">
        <f t="shared" ca="1" si="209"/>
        <v>0.1</v>
      </c>
      <c r="B508" s="304">
        <f t="shared" ca="1" si="210"/>
        <v>32.40000000000019</v>
      </c>
      <c r="D508" s="306">
        <f t="shared" ca="1" si="211"/>
        <v>-0.60004920967820385</v>
      </c>
      <c r="E508" s="307">
        <f t="shared" ca="1" si="212"/>
        <v>-1.0432826882407351</v>
      </c>
      <c r="F508" s="304">
        <f t="shared" ca="1" si="213"/>
        <v>1.2035355506250125</v>
      </c>
      <c r="G508" s="306">
        <f t="shared" ca="1" si="214"/>
        <v>6.4413838321089587</v>
      </c>
      <c r="H508" s="307">
        <f t="shared" ca="1" si="215"/>
        <v>-95.089600164509335</v>
      </c>
      <c r="I508" s="304">
        <f t="shared" ca="1" si="216"/>
        <v>95.307520611538351</v>
      </c>
      <c r="J508" s="306">
        <f t="shared" ca="1" si="217"/>
        <v>667.10986528872502</v>
      </c>
      <c r="K508" s="307">
        <f t="shared" ca="1" si="218"/>
        <v>620.84953921271506</v>
      </c>
      <c r="L508" s="304">
        <f t="shared" ca="1" si="203"/>
        <v>911.31208853289195</v>
      </c>
      <c r="M508" s="306">
        <f t="shared" ca="1" si="219"/>
        <v>-1.5031595055991336</v>
      </c>
      <c r="N508" s="304">
        <f t="shared" ca="1" si="220"/>
        <v>-86.12469560580179</v>
      </c>
      <c r="P508" s="310">
        <f t="shared" ca="1" si="221"/>
        <v>23</v>
      </c>
      <c r="Q508" s="304">
        <f t="shared" ca="1" si="222"/>
        <v>0</v>
      </c>
      <c r="R508" s="306">
        <f t="shared" ca="1" si="223"/>
        <v>0</v>
      </c>
      <c r="S508" s="307">
        <f t="shared" ca="1" si="224"/>
        <v>3.650000000000003</v>
      </c>
      <c r="T508" s="304">
        <f t="shared" ca="1" si="204"/>
        <v>35.806500000000028</v>
      </c>
      <c r="U508" s="311">
        <f t="shared" ca="1" si="205"/>
        <v>0</v>
      </c>
      <c r="V508" s="306">
        <f t="shared" ca="1" si="206"/>
        <v>1.1512357562825597</v>
      </c>
      <c r="W508" s="304">
        <f t="shared" ca="1" si="207"/>
        <v>32.171394076848543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0.99987214000616653</v>
      </c>
      <c r="AH508" s="304">
        <f t="shared" ca="1" si="231"/>
        <v>-8.787228885054434</v>
      </c>
    </row>
    <row r="509" spans="1:34" x14ac:dyDescent="0.2">
      <c r="A509" s="347">
        <f t="shared" ca="1" si="209"/>
        <v>0.1</v>
      </c>
      <c r="B509" s="304">
        <f t="shared" ca="1" si="210"/>
        <v>32.500000000000192</v>
      </c>
      <c r="D509" s="306">
        <f t="shared" ca="1" si="211"/>
        <v>-0.59570195203657661</v>
      </c>
      <c r="E509" s="307">
        <f t="shared" ca="1" si="212"/>
        <v>-1.0160728078317582</v>
      </c>
      <c r="F509" s="304">
        <f t="shared" ca="1" si="213"/>
        <v>1.1778220436361773</v>
      </c>
      <c r="G509" s="306">
        <f t="shared" ca="1" si="214"/>
        <v>6.3818136369053011</v>
      </c>
      <c r="H509" s="307">
        <f t="shared" ca="1" si="215"/>
        <v>-95.191207445292505</v>
      </c>
      <c r="I509" s="304">
        <f t="shared" ca="1" si="216"/>
        <v>95.404892538008255</v>
      </c>
      <c r="J509" s="306">
        <f t="shared" ca="1" si="217"/>
        <v>667.75102516217578</v>
      </c>
      <c r="K509" s="307">
        <f t="shared" ca="1" si="218"/>
        <v>611.33549883222497</v>
      </c>
      <c r="L509" s="304">
        <f t="shared" ca="1" si="203"/>
        <v>905.33006342304907</v>
      </c>
      <c r="M509" s="306">
        <f t="shared" ca="1" si="219"/>
        <v>-1.5038544505482729</v>
      </c>
      <c r="N509" s="304">
        <f t="shared" ca="1" si="220"/>
        <v>-86.164513018381413</v>
      </c>
      <c r="P509" s="310">
        <f t="shared" ca="1" si="221"/>
        <v>23</v>
      </c>
      <c r="Q509" s="304">
        <f t="shared" ca="1" si="222"/>
        <v>0</v>
      </c>
      <c r="R509" s="306">
        <f t="shared" ca="1" si="223"/>
        <v>0</v>
      </c>
      <c r="S509" s="307">
        <f t="shared" ca="1" si="224"/>
        <v>3.650000000000003</v>
      </c>
      <c r="T509" s="304">
        <f t="shared" ca="1" si="204"/>
        <v>35.806500000000028</v>
      </c>
      <c r="U509" s="311">
        <f t="shared" ca="1" si="205"/>
        <v>0</v>
      </c>
      <c r="V509" s="306">
        <f t="shared" ca="1" si="206"/>
        <v>1.1523326091740242</v>
      </c>
      <c r="W509" s="304">
        <f t="shared" ca="1" si="207"/>
        <v>32.26787846318539</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0.97348888646795473</v>
      </c>
      <c r="AH509" s="304">
        <f t="shared" ca="1" si="231"/>
        <v>-8.8140805689995929</v>
      </c>
    </row>
    <row r="510" spans="1:34" x14ac:dyDescent="0.2">
      <c r="A510" s="347">
        <f t="shared" ca="1" si="209"/>
        <v>0.1</v>
      </c>
      <c r="B510" s="304">
        <f t="shared" ca="1" si="210"/>
        <v>32.600000000000193</v>
      </c>
      <c r="D510" s="306">
        <f t="shared" ca="1" si="211"/>
        <v>-0.5913587388809074</v>
      </c>
      <c r="E510" s="307">
        <f t="shared" ca="1" si="212"/>
        <v>-0.98928607913777533</v>
      </c>
      <c r="F510" s="304">
        <f t="shared" ca="1" si="213"/>
        <v>1.1525589375067158</v>
      </c>
      <c r="G510" s="306">
        <f t="shared" ca="1" si="214"/>
        <v>6.32267776301721</v>
      </c>
      <c r="H510" s="307">
        <f t="shared" ca="1" si="215"/>
        <v>-95.290136053206282</v>
      </c>
      <c r="I510" s="304">
        <f t="shared" ca="1" si="216"/>
        <v>95.499666403257748</v>
      </c>
      <c r="J510" s="306">
        <f t="shared" ca="1" si="217"/>
        <v>668.3862497321719</v>
      </c>
      <c r="K510" s="307">
        <f t="shared" ca="1" si="218"/>
        <v>601.81143165729998</v>
      </c>
      <c r="L510" s="304">
        <f t="shared" ca="1" si="203"/>
        <v>899.39823109924237</v>
      </c>
      <c r="M510" s="306">
        <f t="shared" ca="1" si="219"/>
        <v>-1.5045415833136542</v>
      </c>
      <c r="N510" s="304">
        <f t="shared" ca="1" si="220"/>
        <v>-86.203882825802907</v>
      </c>
      <c r="P510" s="310">
        <f t="shared" ca="1" si="221"/>
        <v>23</v>
      </c>
      <c r="Q510" s="304">
        <f t="shared" ca="1" si="222"/>
        <v>0</v>
      </c>
      <c r="R510" s="306">
        <f t="shared" ca="1" si="223"/>
        <v>0</v>
      </c>
      <c r="S510" s="307">
        <f t="shared" ca="1" si="224"/>
        <v>3.650000000000003</v>
      </c>
      <c r="T510" s="304">
        <f t="shared" ca="1" si="204"/>
        <v>35.806500000000028</v>
      </c>
      <c r="U510" s="311">
        <f t="shared" ca="1" si="205"/>
        <v>0</v>
      </c>
      <c r="V510" s="306">
        <f t="shared" ca="1" si="206"/>
        <v>1.1534316327012524</v>
      </c>
      <c r="W510" s="304">
        <f t="shared" ca="1" si="207"/>
        <v>32.362855488940795</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0.94751320098010261</v>
      </c>
      <c r="AH510" s="304">
        <f t="shared" ca="1" si="231"/>
        <v>-8.8405146474480443</v>
      </c>
    </row>
    <row r="511" spans="1:34" x14ac:dyDescent="0.2">
      <c r="A511" s="347">
        <f t="shared" ca="1" si="209"/>
        <v>0.1</v>
      </c>
      <c r="B511" s="304">
        <f t="shared" ca="1" si="210"/>
        <v>32.700000000000195</v>
      </c>
      <c r="D511" s="306">
        <f t="shared" ca="1" si="211"/>
        <v>-0.58702035866070235</v>
      </c>
      <c r="E511" s="307">
        <f t="shared" ca="1" si="212"/>
        <v>-0.9629178080258729</v>
      </c>
      <c r="F511" s="304">
        <f t="shared" ca="1" si="213"/>
        <v>1.1277427040311507</v>
      </c>
      <c r="G511" s="306">
        <f t="shared" ca="1" si="214"/>
        <v>6.2639757271511396</v>
      </c>
      <c r="H511" s="307">
        <f t="shared" ca="1" si="215"/>
        <v>-95.38642783400887</v>
      </c>
      <c r="I511" s="304">
        <f t="shared" ca="1" si="216"/>
        <v>95.591882536347825</v>
      </c>
      <c r="J511" s="306">
        <f t="shared" ca="1" si="217"/>
        <v>669.01558240668032</v>
      </c>
      <c r="K511" s="307">
        <f t="shared" ca="1" si="218"/>
        <v>592.27760346293917</v>
      </c>
      <c r="L511" s="304">
        <f t="shared" ca="1" si="203"/>
        <v>893.51810785610394</v>
      </c>
      <c r="M511" s="306">
        <f t="shared" ca="1" si="219"/>
        <v>-1.5052210172266145</v>
      </c>
      <c r="N511" s="304">
        <f t="shared" ca="1" si="220"/>
        <v>-86.242811521473598</v>
      </c>
      <c r="P511" s="310">
        <f t="shared" ca="1" si="221"/>
        <v>23</v>
      </c>
      <c r="Q511" s="304">
        <f t="shared" ca="1" si="222"/>
        <v>0</v>
      </c>
      <c r="R511" s="306">
        <f t="shared" ca="1" si="223"/>
        <v>0</v>
      </c>
      <c r="S511" s="307">
        <f t="shared" ca="1" si="224"/>
        <v>3.650000000000003</v>
      </c>
      <c r="T511" s="304">
        <f t="shared" ca="1" si="204"/>
        <v>35.806500000000028</v>
      </c>
      <c r="U511" s="311">
        <f t="shared" ca="1" si="205"/>
        <v>0</v>
      </c>
      <c r="V511" s="306">
        <f t="shared" ca="1" si="206"/>
        <v>1.1545328007699267</v>
      </c>
      <c r="W511" s="304">
        <f t="shared" ca="1" si="207"/>
        <v>32.456342080336242</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0.92194069029433656</v>
      </c>
      <c r="AH511" s="304">
        <f t="shared" ca="1" si="231"/>
        <v>-8.8665357503947302</v>
      </c>
    </row>
    <row r="512" spans="1:34" x14ac:dyDescent="0.2">
      <c r="A512" s="347">
        <f t="shared" ca="1" si="209"/>
        <v>0.1</v>
      </c>
      <c r="B512" s="304">
        <f t="shared" ca="1" si="210"/>
        <v>32.800000000000196</v>
      </c>
      <c r="D512" s="306">
        <f t="shared" ca="1" si="211"/>
        <v>-0.5826875774730107</v>
      </c>
      <c r="E512" s="307">
        <f t="shared" ca="1" si="212"/>
        <v>-0.93696329305847925</v>
      </c>
      <c r="F512" s="304">
        <f t="shared" ca="1" si="213"/>
        <v>1.1033698498148097</v>
      </c>
      <c r="G512" s="306">
        <f t="shared" ca="1" si="214"/>
        <v>6.2057069694038383</v>
      </c>
      <c r="H512" s="307">
        <f t="shared" ca="1" si="215"/>
        <v>-95.480124163314713</v>
      </c>
      <c r="I512" s="304">
        <f t="shared" ca="1" si="216"/>
        <v>95.681580825319259</v>
      </c>
      <c r="J512" s="306">
        <f t="shared" ca="1" si="217"/>
        <v>669.6390665415081</v>
      </c>
      <c r="K512" s="307">
        <f t="shared" ca="1" si="218"/>
        <v>582.73427586307298</v>
      </c>
      <c r="L512" s="304">
        <f t="shared" ca="1" si="203"/>
        <v>887.69122768237514</v>
      </c>
      <c r="M512" s="306">
        <f t="shared" ca="1" si="219"/>
        <v>-1.5058928632481634</v>
      </c>
      <c r="N512" s="304">
        <f t="shared" ca="1" si="220"/>
        <v>-86.281305462991</v>
      </c>
      <c r="P512" s="310">
        <f t="shared" ca="1" si="221"/>
        <v>23</v>
      </c>
      <c r="Q512" s="304">
        <f t="shared" ca="1" si="222"/>
        <v>0</v>
      </c>
      <c r="R512" s="306">
        <f t="shared" ca="1" si="223"/>
        <v>0</v>
      </c>
      <c r="S512" s="307">
        <f t="shared" ca="1" si="224"/>
        <v>3.650000000000003</v>
      </c>
      <c r="T512" s="304">
        <f t="shared" ca="1" si="204"/>
        <v>35.806500000000028</v>
      </c>
      <c r="U512" s="311">
        <f t="shared" ca="1" si="205"/>
        <v>0</v>
      </c>
      <c r="V512" s="306">
        <f t="shared" ca="1" si="206"/>
        <v>1.1556360876679654</v>
      </c>
      <c r="W512" s="304">
        <f t="shared" ca="1" si="207"/>
        <v>32.548355181114481</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0.89676694736123608</v>
      </c>
      <c r="AH512" s="304">
        <f t="shared" ca="1" si="231"/>
        <v>-8.8921485151606063</v>
      </c>
    </row>
    <row r="513" spans="1:34" x14ac:dyDescent="0.2">
      <c r="A513" s="347">
        <f t="shared" ca="1" si="209"/>
        <v>0.1</v>
      </c>
      <c r="B513" s="304">
        <f t="shared" ca="1" si="210"/>
        <v>32.900000000000198</v>
      </c>
      <c r="D513" s="306">
        <f t="shared" ca="1" si="211"/>
        <v>-0.5783611394119631</v>
      </c>
      <c r="E513" s="307">
        <f t="shared" ca="1" si="212"/>
        <v>-0.91141782804878702</v>
      </c>
      <c r="F513" s="304">
        <f t="shared" ca="1" si="213"/>
        <v>1.0794369202816219</v>
      </c>
      <c r="G513" s="306">
        <f t="shared" ca="1" si="214"/>
        <v>6.1478708554626422</v>
      </c>
      <c r="H513" s="307">
        <f t="shared" ca="1" si="215"/>
        <v>-95.571265946119595</v>
      </c>
      <c r="I513" s="304">
        <f t="shared" ca="1" si="216"/>
        <v>95.768800716096294</v>
      </c>
      <c r="J513" s="306">
        <f t="shared" ca="1" si="217"/>
        <v>670.25674543275147</v>
      </c>
      <c r="K513" s="307">
        <f t="shared" ca="1" si="218"/>
        <v>573.18170635760123</v>
      </c>
      <c r="L513" s="304">
        <f t="shared" ca="1" si="203"/>
        <v>881.91914215596637</v>
      </c>
      <c r="M513" s="306">
        <f t="shared" ca="1" si="219"/>
        <v>-1.5065572300349708</v>
      </c>
      <c r="N513" s="304">
        <f t="shared" ca="1" si="220"/>
        <v>-86.319370875923724</v>
      </c>
      <c r="P513" s="310">
        <f t="shared" ca="1" si="221"/>
        <v>23</v>
      </c>
      <c r="Q513" s="304">
        <f t="shared" ca="1" si="222"/>
        <v>0</v>
      </c>
      <c r="R513" s="306">
        <f t="shared" ca="1" si="223"/>
        <v>0</v>
      </c>
      <c r="S513" s="307">
        <f t="shared" ca="1" si="224"/>
        <v>3.650000000000003</v>
      </c>
      <c r="T513" s="304">
        <f t="shared" ca="1" si="204"/>
        <v>35.806500000000028</v>
      </c>
      <c r="U513" s="311">
        <f t="shared" ca="1" si="205"/>
        <v>0</v>
      </c>
      <c r="V513" s="306">
        <f t="shared" ca="1" si="206"/>
        <v>1.1567414680616872</v>
      </c>
      <c r="W513" s="304">
        <f t="shared" ca="1" si="207"/>
        <v>32.638911743659456</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0.87198755406639172</v>
      </c>
      <c r="AH513" s="304">
        <f t="shared" ca="1" si="231"/>
        <v>-8.9173575838669734</v>
      </c>
    </row>
    <row r="514" spans="1:34" x14ac:dyDescent="0.2">
      <c r="A514" s="347">
        <f t="shared" ca="1" si="209"/>
        <v>0.1</v>
      </c>
      <c r="B514" s="304">
        <f t="shared" ca="1" si="210"/>
        <v>33.000000000000199</v>
      </c>
      <c r="D514" s="306">
        <f t="shared" ca="1" si="211"/>
        <v>-0.57404176691988307</v>
      </c>
      <c r="E514" s="307">
        <f t="shared" ca="1" si="212"/>
        <v>-0.88627670452227569</v>
      </c>
      <c r="F514" s="304">
        <f t="shared" ca="1" si="213"/>
        <v>1.0559405036020573</v>
      </c>
      <c r="G514" s="306">
        <f t="shared" ca="1" si="214"/>
        <v>6.0904666787706541</v>
      </c>
      <c r="H514" s="307">
        <f t="shared" ca="1" si="215"/>
        <v>-95.659893616571821</v>
      </c>
      <c r="I514" s="304">
        <f t="shared" ca="1" si="216"/>
        <v>95.853581211653506</v>
      </c>
      <c r="J514" s="306">
        <f t="shared" ca="1" si="217"/>
        <v>670.86866230946316</v>
      </c>
      <c r="K514" s="307">
        <f t="shared" ca="1" si="218"/>
        <v>563.62014837946663</v>
      </c>
      <c r="L514" s="304">
        <f t="shared" ca="1" si="203"/>
        <v>876.20342029016331</v>
      </c>
      <c r="M514" s="306">
        <f t="shared" ca="1" si="219"/>
        <v>-1.507214224003175</v>
      </c>
      <c r="N514" s="304">
        <f t="shared" ca="1" si="220"/>
        <v>-86.357013857467379</v>
      </c>
      <c r="P514" s="310">
        <f t="shared" ca="1" si="221"/>
        <v>23</v>
      </c>
      <c r="Q514" s="304">
        <f t="shared" ca="1" si="222"/>
        <v>0</v>
      </c>
      <c r="R514" s="306">
        <f t="shared" ca="1" si="223"/>
        <v>0</v>
      </c>
      <c r="S514" s="307">
        <f t="shared" ca="1" si="224"/>
        <v>3.650000000000003</v>
      </c>
      <c r="T514" s="304">
        <f t="shared" ca="1" si="204"/>
        <v>35.806500000000028</v>
      </c>
      <c r="U514" s="311">
        <f t="shared" ca="1" si="205"/>
        <v>0</v>
      </c>
      <c r="V514" s="306">
        <f t="shared" ca="1" si="206"/>
        <v>1.1578489169919572</v>
      </c>
      <c r="W514" s="304">
        <f t="shared" ca="1" si="207"/>
        <v>32.72802872044749</v>
      </c>
      <c r="Y514" s="314" t="str">
        <f t="shared" ca="1" si="225"/>
        <v/>
      </c>
      <c r="Z514" s="315" t="str">
        <f t="shared" ca="1" si="226"/>
        <v/>
      </c>
      <c r="AA514" s="316" t="str">
        <f t="shared" ca="1" si="227"/>
        <v/>
      </c>
      <c r="AC514" s="310">
        <f t="shared" ca="1" si="228"/>
        <v>33.000000000000199</v>
      </c>
      <c r="AD514" s="323">
        <f t="shared" ca="1" si="229"/>
        <v>670.86866230946316</v>
      </c>
      <c r="AE514" s="324" t="e">
        <f t="shared" ca="1" si="208"/>
        <v>#N/A</v>
      </c>
      <c r="AG514" s="306">
        <f t="shared" ca="1" si="230"/>
        <v>0.84759808386574775</v>
      </c>
      <c r="AH514" s="304">
        <f t="shared" ca="1" si="231"/>
        <v>-8.9421676010025841</v>
      </c>
    </row>
    <row r="515" spans="1:34" x14ac:dyDescent="0.2">
      <c r="A515" s="347">
        <f t="shared" ca="1" si="209"/>
        <v>0.1</v>
      </c>
      <c r="B515" s="304">
        <f t="shared" ca="1" si="210"/>
        <v>33.1000000000002</v>
      </c>
      <c r="D515" s="306">
        <f t="shared" ca="1" si="211"/>
        <v>-0.56973016113952901</v>
      </c>
      <c r="E515" s="307">
        <f t="shared" ca="1" si="212"/>
        <v>-0.86153521408635569</v>
      </c>
      <c r="F515" s="304">
        <f t="shared" ca="1" si="213"/>
        <v>1.0328772345360782</v>
      </c>
      <c r="G515" s="306">
        <f t="shared" ca="1" si="214"/>
        <v>6.0334936626567011</v>
      </c>
      <c r="H515" s="307">
        <f t="shared" ca="1" si="215"/>
        <v>-95.746047137980455</v>
      </c>
      <c r="I515" s="304">
        <f t="shared" ca="1" si="216"/>
        <v>95.935960871435967</v>
      </c>
      <c r="J515" s="306">
        <f t="shared" ca="1" si="217"/>
        <v>671.47486032653455</v>
      </c>
      <c r="K515" s="307">
        <f t="shared" ca="1" si="218"/>
        <v>554.04985134173899</v>
      </c>
      <c r="L515" s="304">
        <f t="shared" ca="1" si="203"/>
        <v>870.54564832772678</v>
      </c>
      <c r="M515" s="306">
        <f t="shared" ca="1" si="219"/>
        <v>-1.5078639493900905</v>
      </c>
      <c r="N515" s="304">
        <f t="shared" ca="1" si="220"/>
        <v>-86.394240379980147</v>
      </c>
      <c r="P515" s="310">
        <f t="shared" ca="1" si="221"/>
        <v>23</v>
      </c>
      <c r="Q515" s="304">
        <f t="shared" ca="1" si="222"/>
        <v>0</v>
      </c>
      <c r="R515" s="306">
        <f t="shared" ca="1" si="223"/>
        <v>0</v>
      </c>
      <c r="S515" s="307">
        <f t="shared" ca="1" si="224"/>
        <v>3.650000000000003</v>
      </c>
      <c r="T515" s="304">
        <f t="shared" ca="1" si="204"/>
        <v>35.806500000000028</v>
      </c>
      <c r="U515" s="311">
        <f t="shared" ca="1" si="205"/>
        <v>0</v>
      </c>
      <c r="V515" s="306">
        <f t="shared" ca="1" si="206"/>
        <v>1.1589584098703229</v>
      </c>
      <c r="W515" s="304">
        <f t="shared" ca="1" si="207"/>
        <v>32.815723055823362</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0.82359410432254698</v>
      </c>
      <c r="AH515" s="304">
        <f t="shared" ca="1" si="231"/>
        <v>-8.9665832110814971</v>
      </c>
    </row>
    <row r="516" spans="1:34" x14ac:dyDescent="0.2">
      <c r="A516" s="347">
        <f t="shared" ca="1" si="209"/>
        <v>0.1</v>
      </c>
      <c r="B516" s="304">
        <f t="shared" ca="1" si="210"/>
        <v>33.200000000000202</v>
      </c>
      <c r="D516" s="306">
        <f t="shared" ca="1" si="211"/>
        <v>-0.56542700226713027</v>
      </c>
      <c r="E516" s="307">
        <f t="shared" ca="1" si="212"/>
        <v>-0.83718865070995108</v>
      </c>
      <c r="F516" s="304">
        <f t="shared" ca="1" si="213"/>
        <v>1.010243798184548</v>
      </c>
      <c r="G516" s="306">
        <f t="shared" ca="1" si="214"/>
        <v>5.9769509624299877</v>
      </c>
      <c r="H516" s="307">
        <f t="shared" ca="1" si="215"/>
        <v>-95.829766003051446</v>
      </c>
      <c r="I516" s="304">
        <f t="shared" ca="1" si="216"/>
        <v>96.015977811023134</v>
      </c>
      <c r="J516" s="306">
        <f t="shared" ca="1" si="217"/>
        <v>672.07538255778888</v>
      </c>
      <c r="K516" s="307">
        <f t="shared" ca="1" si="218"/>
        <v>544.47106068468736</v>
      </c>
      <c r="L516" s="304">
        <f t="shared" ref="L516:L579" ca="1" si="232">SQRT(pos_x^2+pos_z^2)</f>
        <v>864.94742947956479</v>
      </c>
      <c r="M516" s="306">
        <f t="shared" ca="1" si="219"/>
        <v>-1.5085065083138933</v>
      </c>
      <c r="N516" s="304">
        <f t="shared" ca="1" si="220"/>
        <v>-86.431056294402524</v>
      </c>
      <c r="P516" s="310">
        <f t="shared" ca="1" si="221"/>
        <v>23</v>
      </c>
      <c r="Q516" s="304">
        <f t="shared" ca="1" si="222"/>
        <v>0</v>
      </c>
      <c r="R516" s="306">
        <f t="shared" ca="1" si="223"/>
        <v>0</v>
      </c>
      <c r="S516" s="307">
        <f t="shared" ca="1" si="224"/>
        <v>3.650000000000003</v>
      </c>
      <c r="T516" s="304">
        <f t="shared" ref="T516:T579" ca="1" si="233">m*g</f>
        <v>35.806500000000028</v>
      </c>
      <c r="U516" s="311">
        <f t="shared" ref="U516:U579" ca="1" si="234">IF(pos_xz&lt;L_rampe,Poids*COS(Beta),0)</f>
        <v>0</v>
      </c>
      <c r="V516" s="306">
        <f t="shared" ref="V516:V579" ca="1" si="235">Rho_moyen*(20000-Alt_rampe-pos_z)/(20000+Alt_rampe+pos_z)</f>
        <v>1.1600699224751412</v>
      </c>
      <c r="W516" s="304">
        <f t="shared" ref="W516:W579" ca="1" si="236">1/2*Rho*Sref*Cx*vit_xz^2</f>
        <v>32.902011678094439</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0.79997117954789942</v>
      </c>
      <c r="AH516" s="304">
        <f t="shared" ca="1" si="231"/>
        <v>-8.990609056389955</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-0.56113294990588181</v>
      </c>
      <c r="E517" s="307">
        <f t="shared" ref="E517:E580" ca="1" si="241">IF(AND(L516&lt;L_rampe,Poussee&lt;Poids*SIN(M516)),0,(-W516+Poussee)/m*SIN(M516)+U516/m*COS(M516)-Poids/m)</f>
        <v>-0.81323231291485776</v>
      </c>
      <c r="F517" s="304">
        <f t="shared" ref="F517:F580" ca="1" si="242">SQRT(acc_x^2+acc_z^2)</f>
        <v>0.98803693364110934</v>
      </c>
      <c r="G517" s="306">
        <f t="shared" ref="G517:G580" ca="1" si="243">G516+acc_x*pas</f>
        <v>5.9208376674393994</v>
      </c>
      <c r="H517" s="307">
        <f t="shared" ref="H517:H580" ca="1" si="244">H516+acc_z*pas</f>
        <v>-95.911089234342938</v>
      </c>
      <c r="I517" s="304">
        <f t="shared" ref="I517:I580" ca="1" si="245">SQRT(vit_x^2+vit_z^2)</f>
        <v>96.093669702027015</v>
      </c>
      <c r="J517" s="306">
        <f t="shared" ref="J517:J580" ca="1" si="246">J516+0.5*(vit_x+G516)*pas*(K516&gt;=0)</f>
        <v>672.67027198928236</v>
      </c>
      <c r="K517" s="307">
        <f t="shared" ref="K517:K580" ca="1" si="247">K516+0.5*(vit_z+H516)*pas</f>
        <v>534.88401792281763</v>
      </c>
      <c r="L517" s="304">
        <f t="shared" ca="1" si="232"/>
        <v>859.41038360459208</v>
      </c>
      <c r="M517" s="306">
        <f t="shared" ref="M517:M580" ca="1" si="248">IF(AND(L516&gt;L_rampe,G517&gt;0),ATAN2(G517,H517),$M$4)</f>
        <v>-1.5091420008313614</v>
      </c>
      <c r="N517" s="304">
        <f t="shared" ref="N517:N580" ca="1" si="249">DEGREES(Beta)</f>
        <v>-86.46746733356558</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3.650000000000003</v>
      </c>
      <c r="T517" s="304">
        <f t="shared" ca="1" si="233"/>
        <v>35.806500000000028</v>
      </c>
      <c r="U517" s="311">
        <f t="shared" ca="1" si="234"/>
        <v>0</v>
      </c>
      <c r="V517" s="306">
        <f t="shared" ca="1" si="235"/>
        <v>1.1611834309476923</v>
      </c>
      <c r="W517" s="304">
        <f t="shared" ca="1" si="236"/>
        <v>32.986911491935807</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0.7767248725471827</v>
      </c>
      <c r="AH517" s="304">
        <f t="shared" ref="AH517:AH580" ca="1" si="260">IF(AND(L516&lt;L_rampe,Poussee&lt;Poids*SIN(M516)), g*SIN(M516), (-W516+Poussee)/m)</f>
        <v>-9.0142497748203869</v>
      </c>
    </row>
    <row r="518" spans="1:34" x14ac:dyDescent="0.2">
      <c r="A518" s="347">
        <f t="shared" ca="1" si="238"/>
        <v>0.1</v>
      </c>
      <c r="B518" s="304">
        <f t="shared" ca="1" si="239"/>
        <v>33.400000000000205</v>
      </c>
      <c r="D518" s="306">
        <f t="shared" ca="1" si="240"/>
        <v>-0.55684864341953733</v>
      </c>
      <c r="E518" s="307">
        <f t="shared" ca="1" si="241"/>
        <v>-0.78966150588087203</v>
      </c>
      <c r="F518" s="304">
        <f t="shared" ca="1" si="242"/>
        <v>0.96625343753501103</v>
      </c>
      <c r="G518" s="306">
        <f t="shared" ca="1" si="243"/>
        <v>5.8651528030974456</v>
      </c>
      <c r="H518" s="307">
        <f t="shared" ca="1" si="244"/>
        <v>-95.990055384931026</v>
      </c>
      <c r="I518" s="304">
        <f t="shared" ca="1" si="245"/>
        <v>96.169073772215398</v>
      </c>
      <c r="J518" s="306">
        <f t="shared" ca="1" si="246"/>
        <v>673.2595715128092</v>
      </c>
      <c r="K518" s="307">
        <f t="shared" ca="1" si="247"/>
        <v>525.28896069185396</v>
      </c>
      <c r="L518" s="304">
        <f t="shared" ca="1" si="232"/>
        <v>853.93614682734892</v>
      </c>
      <c r="M518" s="306">
        <f t="shared" ca="1" si="248"/>
        <v>-1.5097705249937388</v>
      </c>
      <c r="N518" s="304">
        <f t="shared" ca="1" si="249"/>
        <v>-86.503479115391798</v>
      </c>
      <c r="P518" s="310">
        <f t="shared" ca="1" si="250"/>
        <v>23</v>
      </c>
      <c r="Q518" s="304">
        <f t="shared" ca="1" si="251"/>
        <v>0</v>
      </c>
      <c r="R518" s="306">
        <f t="shared" ca="1" si="252"/>
        <v>0</v>
      </c>
      <c r="S518" s="307">
        <f t="shared" ca="1" si="253"/>
        <v>3.650000000000003</v>
      </c>
      <c r="T518" s="304">
        <f t="shared" ca="1" si="233"/>
        <v>35.806500000000028</v>
      </c>
      <c r="U518" s="311">
        <f t="shared" ca="1" si="234"/>
        <v>0</v>
      </c>
      <c r="V518" s="306">
        <f t="shared" ca="1" si="235"/>
        <v>1.1622989117882967</v>
      </c>
      <c r="W518" s="304">
        <f t="shared" ca="1" si="236"/>
        <v>33.070439371099937</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0.75385074747454439</v>
      </c>
      <c r="AH518" s="304">
        <f t="shared" ca="1" si="260"/>
        <v>-9.0375099977906252</v>
      </c>
    </row>
    <row r="519" spans="1:34" x14ac:dyDescent="0.2">
      <c r="A519" s="347">
        <f t="shared" ca="1" si="238"/>
        <v>0.1</v>
      </c>
      <c r="B519" s="304">
        <f t="shared" ca="1" si="239"/>
        <v>33.500000000000206</v>
      </c>
      <c r="D519" s="306">
        <f t="shared" ca="1" si="240"/>
        <v>-0.55257470228583516</v>
      </c>
      <c r="E519" s="307">
        <f t="shared" ca="1" si="241"/>
        <v>-0.76647154346646751</v>
      </c>
      <c r="F519" s="304">
        <f t="shared" ca="1" si="242"/>
        <v>0.94489016745341803</v>
      </c>
      <c r="G519" s="306">
        <f t="shared" ca="1" si="243"/>
        <v>5.8098953328688623</v>
      </c>
      <c r="H519" s="307">
        <f t="shared" ca="1" si="244"/>
        <v>-96.066702539277671</v>
      </c>
      <c r="I519" s="304">
        <f t="shared" ca="1" si="245"/>
        <v>96.242226805851445</v>
      </c>
      <c r="J519" s="306">
        <f t="shared" ca="1" si="246"/>
        <v>673.84332391960754</v>
      </c>
      <c r="K519" s="307">
        <f t="shared" ca="1" si="247"/>
        <v>515.68612279564354</v>
      </c>
      <c r="L519" s="304">
        <f t="shared" ca="1" si="232"/>
        <v>848.52637108992008</v>
      </c>
      <c r="M519" s="306">
        <f t="shared" ca="1" si="248"/>
        <v>-1.5103921769007973</v>
      </c>
      <c r="N519" s="304">
        <f t="shared" ca="1" si="249"/>
        <v>-86.539097145992514</v>
      </c>
      <c r="P519" s="310">
        <f t="shared" ca="1" si="250"/>
        <v>23</v>
      </c>
      <c r="Q519" s="304">
        <f t="shared" ca="1" si="251"/>
        <v>0</v>
      </c>
      <c r="R519" s="306">
        <f t="shared" ca="1" si="252"/>
        <v>0</v>
      </c>
      <c r="S519" s="307">
        <f t="shared" ca="1" si="253"/>
        <v>3.650000000000003</v>
      </c>
      <c r="T519" s="304">
        <f t="shared" ca="1" si="233"/>
        <v>35.806500000000028</v>
      </c>
      <c r="U519" s="311">
        <f t="shared" ca="1" si="234"/>
        <v>0</v>
      </c>
      <c r="V519" s="306">
        <f t="shared" ca="1" si="235"/>
        <v>1.1634163418524188</v>
      </c>
      <c r="W519" s="304">
        <f t="shared" ca="1" si="236"/>
        <v>33.152612151423781</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0.73134437179749057</v>
      </c>
      <c r="AH519" s="304">
        <f t="shared" ca="1" si="260"/>
        <v>-9.0603943482465503</v>
      </c>
    </row>
    <row r="520" spans="1:34" x14ac:dyDescent="0.2">
      <c r="A520" s="347">
        <f t="shared" ca="1" si="238"/>
        <v>0.1</v>
      </c>
      <c r="B520" s="304">
        <f t="shared" ca="1" si="239"/>
        <v>33.600000000000207</v>
      </c>
      <c r="D520" s="306">
        <f t="shared" ca="1" si="240"/>
        <v>-0.54831172644940529</v>
      </c>
      <c r="E520" s="307">
        <f t="shared" ca="1" si="241"/>
        <v>-0.74365775014698698</v>
      </c>
      <c r="F520" s="304">
        <f t="shared" ca="1" si="242"/>
        <v>0.92394404522979956</v>
      </c>
      <c r="G520" s="306">
        <f t="shared" ca="1" si="243"/>
        <v>5.7550641602239221</v>
      </c>
      <c r="H520" s="307">
        <f t="shared" ca="1" si="244"/>
        <v>-96.141068314292369</v>
      </c>
      <c r="I520" s="304">
        <f t="shared" ca="1" si="245"/>
        <v>96.313165144240415</v>
      </c>
      <c r="J520" s="306">
        <f t="shared" ca="1" si="246"/>
        <v>674.42157189426223</v>
      </c>
      <c r="K520" s="307">
        <f t="shared" ca="1" si="247"/>
        <v>506.07573425296505</v>
      </c>
      <c r="L520" s="304">
        <f t="shared" ca="1" si="232"/>
        <v>843.18272363468475</v>
      </c>
      <c r="M520" s="306">
        <f t="shared" ca="1" si="248"/>
        <v>-1.5110070507531581</v>
      </c>
      <c r="N520" s="304">
        <f t="shared" ca="1" si="249"/>
        <v>-86.574326822665739</v>
      </c>
      <c r="P520" s="310">
        <f t="shared" ca="1" si="250"/>
        <v>23</v>
      </c>
      <c r="Q520" s="304">
        <f t="shared" ca="1" si="251"/>
        <v>0</v>
      </c>
      <c r="R520" s="306">
        <f t="shared" ca="1" si="252"/>
        <v>0</v>
      </c>
      <c r="S520" s="307">
        <f t="shared" ca="1" si="253"/>
        <v>3.650000000000003</v>
      </c>
      <c r="T520" s="304">
        <f t="shared" ca="1" si="233"/>
        <v>35.806500000000028</v>
      </c>
      <c r="U520" s="311">
        <f t="shared" ca="1" si="234"/>
        <v>0</v>
      </c>
      <c r="V520" s="306">
        <f t="shared" ca="1" si="235"/>
        <v>1.1645356983467743</v>
      </c>
      <c r="W520" s="304">
        <f t="shared" ca="1" si="236"/>
        <v>33.2334466241266</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0.70920131837383593</v>
      </c>
      <c r="AH520" s="304">
        <f t="shared" ca="1" si="260"/>
        <v>-9.0829074387462345</v>
      </c>
    </row>
    <row r="521" spans="1:34" x14ac:dyDescent="0.2">
      <c r="A521" s="347">
        <f t="shared" ca="1" si="238"/>
        <v>0.1</v>
      </c>
      <c r="B521" s="304">
        <f t="shared" ca="1" si="239"/>
        <v>33.700000000000209</v>
      </c>
      <c r="D521" s="306">
        <f t="shared" ca="1" si="240"/>
        <v>-0.54406029667391975</v>
      </c>
      <c r="E521" s="307">
        <f t="shared" ca="1" si="241"/>
        <v>-0.72121546287222316</v>
      </c>
      <c r="F521" s="304">
        <f t="shared" ca="1" si="242"/>
        <v>0.90341206008272246</v>
      </c>
      <c r="G521" s="306">
        <f t="shared" ca="1" si="243"/>
        <v>5.7006581305565298</v>
      </c>
      <c r="H521" s="307">
        <f t="shared" ca="1" si="244"/>
        <v>-96.21318986057959</v>
      </c>
      <c r="I521" s="304">
        <f t="shared" ca="1" si="245"/>
        <v>96.381924686475401</v>
      </c>
      <c r="J521" s="306">
        <f t="shared" ca="1" si="246"/>
        <v>674.99435800880121</v>
      </c>
      <c r="K521" s="307">
        <f t="shared" ca="1" si="247"/>
        <v>496.45802134422144</v>
      </c>
      <c r="L521" s="304">
        <f t="shared" ca="1" si="232"/>
        <v>837.90688641443512</v>
      </c>
      <c r="M521" s="306">
        <f t="shared" ca="1" si="248"/>
        <v>-1.5116152389029378</v>
      </c>
      <c r="N521" s="304">
        <f t="shared" ca="1" si="249"/>
        <v>-86.609173436797988</v>
      </c>
      <c r="P521" s="310">
        <f t="shared" ca="1" si="250"/>
        <v>23</v>
      </c>
      <c r="Q521" s="304">
        <f t="shared" ca="1" si="251"/>
        <v>0</v>
      </c>
      <c r="R521" s="306">
        <f t="shared" ca="1" si="252"/>
        <v>0</v>
      </c>
      <c r="S521" s="307">
        <f t="shared" ca="1" si="253"/>
        <v>3.650000000000003</v>
      </c>
      <c r="T521" s="304">
        <f t="shared" ca="1" si="233"/>
        <v>35.806500000000028</v>
      </c>
      <c r="U521" s="311">
        <f t="shared" ca="1" si="234"/>
        <v>0</v>
      </c>
      <c r="V521" s="306">
        <f t="shared" ca="1" si="235"/>
        <v>1.1656569588254366</v>
      </c>
      <c r="W521" s="304">
        <f t="shared" ca="1" si="236"/>
        <v>33.312959529391591</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0.68741716744310466</v>
      </c>
      <c r="AH521" s="304">
        <f t="shared" ca="1" si="260"/>
        <v>-9.1050538696237187</v>
      </c>
    </row>
    <row r="522" spans="1:34" x14ac:dyDescent="0.2">
      <c r="A522" s="347">
        <f t="shared" ca="1" si="238"/>
        <v>0.1</v>
      </c>
      <c r="B522" s="304">
        <f t="shared" ca="1" si="239"/>
        <v>33.80000000000021</v>
      </c>
      <c r="D522" s="306">
        <f t="shared" ca="1" si="240"/>
        <v>-0.53982097489319936</v>
      </c>
      <c r="E522" s="307">
        <f t="shared" ca="1" si="241"/>
        <v>-0.69914003284527659</v>
      </c>
      <c r="F522" s="304">
        <f t="shared" ca="1" si="242"/>
        <v>0.88329127158686371</v>
      </c>
      <c r="G522" s="306">
        <f t="shared" ca="1" si="243"/>
        <v>5.6466760330672097</v>
      </c>
      <c r="H522" s="307">
        <f t="shared" ca="1" si="244"/>
        <v>-96.283103863864113</v>
      </c>
      <c r="I522" s="304">
        <f t="shared" ca="1" si="245"/>
        <v>96.44854089037355</v>
      </c>
      <c r="J522" s="306">
        <f t="shared" ca="1" si="246"/>
        <v>675.56172471698244</v>
      </c>
      <c r="K522" s="307">
        <f t="shared" ca="1" si="247"/>
        <v>486.83320665799926</v>
      </c>
      <c r="L522" s="304">
        <f t="shared" ca="1" si="232"/>
        <v>832.70055542643547</v>
      </c>
      <c r="M522" s="306">
        <f t="shared" ca="1" si="248"/>
        <v>-1.5122168319027804</v>
      </c>
      <c r="N522" s="304">
        <f t="shared" ca="1" si="249"/>
        <v>-86.64364217667358</v>
      </c>
      <c r="P522" s="310">
        <f t="shared" ca="1" si="250"/>
        <v>23</v>
      </c>
      <c r="Q522" s="304">
        <f t="shared" ca="1" si="251"/>
        <v>0</v>
      </c>
      <c r="R522" s="306">
        <f t="shared" ca="1" si="252"/>
        <v>0</v>
      </c>
      <c r="S522" s="307">
        <f t="shared" ca="1" si="253"/>
        <v>3.650000000000003</v>
      </c>
      <c r="T522" s="304">
        <f t="shared" ca="1" si="233"/>
        <v>35.806500000000028</v>
      </c>
      <c r="U522" s="311">
        <f t="shared" ca="1" si="234"/>
        <v>0</v>
      </c>
      <c r="V522" s="306">
        <f t="shared" ca="1" si="235"/>
        <v>1.1667801011859424</v>
      </c>
      <c r="W522" s="304">
        <f t="shared" ca="1" si="236"/>
        <v>33.391167550224694</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0.6659875085344904</v>
      </c>
      <c r="AH522" s="304">
        <f t="shared" ca="1" si="260"/>
        <v>-9.1268382272305661</v>
      </c>
    </row>
    <row r="523" spans="1:34" x14ac:dyDescent="0.2">
      <c r="A523" s="347">
        <f t="shared" ca="1" si="238"/>
        <v>0.1</v>
      </c>
      <c r="B523" s="304">
        <f t="shared" ca="1" si="239"/>
        <v>33.900000000000212</v>
      </c>
      <c r="D523" s="306">
        <f t="shared" ca="1" si="240"/>
        <v>-0.5355943045610273</v>
      </c>
      <c r="E523" s="307">
        <f t="shared" ca="1" si="241"/>
        <v>-0.67742682722457559</v>
      </c>
      <c r="F523" s="304">
        <f t="shared" ca="1" si="242"/>
        <v>0.8635788124553343</v>
      </c>
      <c r="G523" s="306">
        <f t="shared" ca="1" si="243"/>
        <v>5.593116602611107</v>
      </c>
      <c r="H523" s="307">
        <f t="shared" ca="1" si="244"/>
        <v>-96.350846546586567</v>
      </c>
      <c r="I523" s="304">
        <f t="shared" ca="1" si="245"/>
        <v>96.513048773594747</v>
      </c>
      <c r="J523" s="306">
        <f t="shared" ca="1" si="246"/>
        <v>676.12371434876638</v>
      </c>
      <c r="K523" s="307">
        <f t="shared" ca="1" si="247"/>
        <v>477.20150913747671</v>
      </c>
      <c r="L523" s="304">
        <f t="shared" ca="1" si="232"/>
        <v>827.56543996705034</v>
      </c>
      <c r="M523" s="306">
        <f t="shared" ca="1" si="248"/>
        <v>-1.5128119185533337</v>
      </c>
      <c r="N523" s="304">
        <f t="shared" ca="1" si="249"/>
        <v>-86.677738130194868</v>
      </c>
      <c r="P523" s="310">
        <f t="shared" ca="1" si="250"/>
        <v>23</v>
      </c>
      <c r="Q523" s="304">
        <f t="shared" ca="1" si="251"/>
        <v>0</v>
      </c>
      <c r="R523" s="306">
        <f t="shared" ca="1" si="252"/>
        <v>0</v>
      </c>
      <c r="S523" s="307">
        <f t="shared" ca="1" si="253"/>
        <v>3.650000000000003</v>
      </c>
      <c r="T523" s="304">
        <f t="shared" ca="1" si="233"/>
        <v>35.806500000000028</v>
      </c>
      <c r="U523" s="311">
        <f t="shared" ca="1" si="234"/>
        <v>0</v>
      </c>
      <c r="V523" s="306">
        <f t="shared" ca="1" si="235"/>
        <v>1.1679051036654049</v>
      </c>
      <c r="W523" s="304">
        <f t="shared" ca="1" si="236"/>
        <v>33.468087306583747</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0.64490794229348225</v>
      </c>
      <c r="AH523" s="304">
        <f t="shared" ca="1" si="260"/>
        <v>-9.1482650822533333</v>
      </c>
    </row>
    <row r="524" spans="1:34" x14ac:dyDescent="0.2">
      <c r="A524" s="347">
        <f t="shared" ca="1" si="238"/>
        <v>0.1</v>
      </c>
      <c r="B524" s="304">
        <f t="shared" ca="1" si="239"/>
        <v>34.000000000000213</v>
      </c>
      <c r="D524" s="306">
        <f t="shared" ca="1" si="240"/>
        <v>-0.53138081099942869</v>
      </c>
      <c r="E524" s="307">
        <f t="shared" ca="1" si="241"/>
        <v>-0.65607123075089824</v>
      </c>
      <c r="F524" s="304">
        <f t="shared" ca="1" si="242"/>
        <v>0.84427189110938006</v>
      </c>
      <c r="G524" s="306">
        <f t="shared" ca="1" si="243"/>
        <v>5.5399785215111645</v>
      </c>
      <c r="H524" s="307">
        <f t="shared" ca="1" si="244"/>
        <v>-96.416453669661664</v>
      </c>
      <c r="I524" s="304">
        <f t="shared" ca="1" si="245"/>
        <v>96.575482914934568</v>
      </c>
      <c r="J524" s="306">
        <f t="shared" ca="1" si="246"/>
        <v>676.68036910497244</v>
      </c>
      <c r="K524" s="307">
        <f t="shared" ca="1" si="247"/>
        <v>467.56314412666427</v>
      </c>
      <c r="L524" s="304">
        <f t="shared" ca="1" si="232"/>
        <v>822.50326180365607</v>
      </c>
      <c r="M524" s="306">
        <f t="shared" ca="1" si="248"/>
        <v>-1.5134005859492266</v>
      </c>
      <c r="N524" s="304">
        <f t="shared" ca="1" si="249"/>
        <v>-86.711466287516473</v>
      </c>
      <c r="P524" s="310">
        <f t="shared" ca="1" si="250"/>
        <v>23</v>
      </c>
      <c r="Q524" s="304">
        <f t="shared" ca="1" si="251"/>
        <v>0</v>
      </c>
      <c r="R524" s="306">
        <f t="shared" ca="1" si="252"/>
        <v>0</v>
      </c>
      <c r="S524" s="307">
        <f t="shared" ca="1" si="253"/>
        <v>3.650000000000003</v>
      </c>
      <c r="T524" s="304">
        <f t="shared" ca="1" si="233"/>
        <v>35.806500000000028</v>
      </c>
      <c r="U524" s="311">
        <f t="shared" ca="1" si="234"/>
        <v>0</v>
      </c>
      <c r="V524" s="306">
        <f t="shared" ca="1" si="235"/>
        <v>1.169031944836626</v>
      </c>
      <c r="W524" s="304">
        <f t="shared" ca="1" si="236"/>
        <v>33.543735349771012</v>
      </c>
      <c r="Y524" s="314" t="str">
        <f t="shared" ca="1" si="254"/>
        <v/>
      </c>
      <c r="Z524" s="315" t="str">
        <f t="shared" ca="1" si="255"/>
        <v/>
      </c>
      <c r="AA524" s="316" t="str">
        <f t="shared" ca="1" si="256"/>
        <v/>
      </c>
      <c r="AC524" s="310">
        <f t="shared" ca="1" si="257"/>
        <v>34.000000000000213</v>
      </c>
      <c r="AD524" s="323">
        <f t="shared" ca="1" si="258"/>
        <v>676.68036910497244</v>
      </c>
      <c r="AE524" s="324" t="e">
        <f t="shared" ca="1" si="237"/>
        <v>#N/A</v>
      </c>
      <c r="AG524" s="306">
        <f t="shared" ca="1" si="259"/>
        <v>0.6241740822291959</v>
      </c>
      <c r="AH524" s="304">
        <f t="shared" ca="1" si="260"/>
        <v>-9.1693389881051282</v>
      </c>
    </row>
    <row r="525" spans="1:34" x14ac:dyDescent="0.2">
      <c r="A525" s="347">
        <f t="shared" ca="1" si="238"/>
        <v>0.1</v>
      </c>
      <c r="B525" s="304">
        <f t="shared" ca="1" si="239"/>
        <v>34.100000000000215</v>
      </c>
      <c r="D525" s="306">
        <f t="shared" ca="1" si="240"/>
        <v>-0.52718100174517635</v>
      </c>
      <c r="E525" s="307">
        <f t="shared" ca="1" si="241"/>
        <v>-0.63506864730138268</v>
      </c>
      <c r="F525" s="304">
        <f t="shared" ca="1" si="242"/>
        <v>0.82536779400837756</v>
      </c>
      <c r="G525" s="306">
        <f t="shared" ca="1" si="243"/>
        <v>5.4872604213366465</v>
      </c>
      <c r="H525" s="307">
        <f t="shared" ca="1" si="244"/>
        <v>-96.479960534391807</v>
      </c>
      <c r="I525" s="304">
        <f t="shared" ca="1" si="245"/>
        <v>96.635877455784339</v>
      </c>
      <c r="J525" s="306">
        <f t="shared" ca="1" si="246"/>
        <v>677.23173105211481</v>
      </c>
      <c r="K525" s="307">
        <f t="shared" ca="1" si="247"/>
        <v>457.91832341646159</v>
      </c>
      <c r="L525" s="304">
        <f t="shared" ca="1" si="232"/>
        <v>817.51575426066688</v>
      </c>
      <c r="M525" s="306">
        <f t="shared" ca="1" si="248"/>
        <v>-1.5139829195235968</v>
      </c>
      <c r="N525" s="304">
        <f t="shared" ca="1" si="249"/>
        <v>-86.744831543596661</v>
      </c>
      <c r="P525" s="310">
        <f t="shared" ca="1" si="250"/>
        <v>23</v>
      </c>
      <c r="Q525" s="304">
        <f t="shared" ca="1" si="251"/>
        <v>0</v>
      </c>
      <c r="R525" s="306">
        <f t="shared" ca="1" si="252"/>
        <v>0</v>
      </c>
      <c r="S525" s="307">
        <f t="shared" ca="1" si="253"/>
        <v>3.650000000000003</v>
      </c>
      <c r="T525" s="304">
        <f t="shared" ca="1" si="233"/>
        <v>35.806500000000028</v>
      </c>
      <c r="U525" s="311">
        <f t="shared" ca="1" si="234"/>
        <v>0</v>
      </c>
      <c r="V525" s="306">
        <f t="shared" ca="1" si="235"/>
        <v>1.1701606036042196</v>
      </c>
      <c r="W525" s="304">
        <f t="shared" ca="1" si="236"/>
        <v>33.618128157082886</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0.60378155638457898</v>
      </c>
      <c r="AH525" s="304">
        <f t="shared" ca="1" si="260"/>
        <v>-9.19006447938931</v>
      </c>
    </row>
    <row r="526" spans="1:34" x14ac:dyDescent="0.2">
      <c r="A526" s="347">
        <f t="shared" ca="1" si="238"/>
        <v>0.1</v>
      </c>
      <c r="B526" s="304">
        <f t="shared" ca="1" si="239"/>
        <v>34.200000000000216</v>
      </c>
      <c r="D526" s="306">
        <f t="shared" ca="1" si="240"/>
        <v>-0.52299536689435822</v>
      </c>
      <c r="E526" s="307">
        <f t="shared" ca="1" si="241"/>
        <v>-0.61441450137219888</v>
      </c>
      <c r="F526" s="304">
        <f t="shared" ca="1" si="242"/>
        <v>0.80686388770932871</v>
      </c>
      <c r="G526" s="306">
        <f t="shared" ca="1" si="243"/>
        <v>5.4349608846472108</v>
      </c>
      <c r="H526" s="307">
        <f t="shared" ca="1" si="244"/>
        <v>-96.541401984529031</v>
      </c>
      <c r="I526" s="304">
        <f t="shared" ca="1" si="245"/>
        <v>96.694266101750159</v>
      </c>
      <c r="J526" s="306">
        <f t="shared" ca="1" si="246"/>
        <v>677.77784211741402</v>
      </c>
      <c r="K526" s="307">
        <f t="shared" ca="1" si="247"/>
        <v>448.26725529051555</v>
      </c>
      <c r="L526" s="304">
        <f t="shared" ca="1" si="232"/>
        <v>812.6046612166524</v>
      </c>
      <c r="M526" s="306">
        <f t="shared" ca="1" si="248"/>
        <v>-1.5145590030912288</v>
      </c>
      <c r="N526" s="304">
        <f t="shared" ca="1" si="249"/>
        <v>-86.777838700668809</v>
      </c>
      <c r="P526" s="310">
        <f t="shared" ca="1" si="250"/>
        <v>23</v>
      </c>
      <c r="Q526" s="304">
        <f t="shared" ca="1" si="251"/>
        <v>0</v>
      </c>
      <c r="R526" s="306">
        <f t="shared" ca="1" si="252"/>
        <v>0</v>
      </c>
      <c r="S526" s="307">
        <f t="shared" ca="1" si="253"/>
        <v>3.650000000000003</v>
      </c>
      <c r="T526" s="304">
        <f t="shared" ca="1" si="233"/>
        <v>35.806500000000028</v>
      </c>
      <c r="U526" s="311">
        <f t="shared" ca="1" si="234"/>
        <v>0</v>
      </c>
      <c r="V526" s="306">
        <f t="shared" ca="1" si="235"/>
        <v>1.1712910592007439</v>
      </c>
      <c r="W526" s="304">
        <f t="shared" ca="1" si="236"/>
        <v>33.691282126709829</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0.58372600893137161</v>
      </c>
      <c r="AH526" s="304">
        <f t="shared" ca="1" si="260"/>
        <v>-9.2104460704336599</v>
      </c>
    </row>
    <row r="527" spans="1:34" x14ac:dyDescent="0.2">
      <c r="A527" s="347">
        <f t="shared" ca="1" si="238"/>
        <v>0.1</v>
      </c>
      <c r="B527" s="304">
        <f t="shared" ca="1" si="239"/>
        <v>34.300000000000217</v>
      </c>
      <c r="D527" s="306">
        <f t="shared" ca="1" si="240"/>
        <v>-0.5188243794447337</v>
      </c>
      <c r="E527" s="307">
        <f t="shared" ca="1" si="241"/>
        <v>-0.59410423949184121</v>
      </c>
      <c r="F527" s="304">
        <f t="shared" ca="1" si="242"/>
        <v>0.78875762062143773</v>
      </c>
      <c r="G527" s="306">
        <f t="shared" ca="1" si="243"/>
        <v>5.3830784467027373</v>
      </c>
      <c r="H527" s="307">
        <f t="shared" ca="1" si="244"/>
        <v>-96.60081240847822</v>
      </c>
      <c r="I527" s="304">
        <f t="shared" ca="1" si="245"/>
        <v>96.750682124424088</v>
      </c>
      <c r="J527" s="306">
        <f t="shared" ca="1" si="246"/>
        <v>678.31874408398153</v>
      </c>
      <c r="K527" s="307">
        <f t="shared" ca="1" si="247"/>
        <v>438.6101445708652</v>
      </c>
      <c r="L527" s="304">
        <f t="shared" ca="1" si="232"/>
        <v>807.77173600971287</v>
      </c>
      <c r="M527" s="306">
        <f t="shared" ca="1" si="248"/>
        <v>-1.5151289188903438</v>
      </c>
      <c r="N527" s="304">
        <f t="shared" ca="1" si="249"/>
        <v>-86.810492470635936</v>
      </c>
      <c r="P527" s="310">
        <f t="shared" ca="1" si="250"/>
        <v>23</v>
      </c>
      <c r="Q527" s="304">
        <f t="shared" ca="1" si="251"/>
        <v>0</v>
      </c>
      <c r="R527" s="306">
        <f t="shared" ca="1" si="252"/>
        <v>0</v>
      </c>
      <c r="S527" s="307">
        <f t="shared" ca="1" si="253"/>
        <v>3.650000000000003</v>
      </c>
      <c r="T527" s="304">
        <f t="shared" ca="1" si="233"/>
        <v>35.806500000000028</v>
      </c>
      <c r="U527" s="311">
        <f t="shared" ca="1" si="234"/>
        <v>0</v>
      </c>
      <c r="V527" s="306">
        <f t="shared" ca="1" si="235"/>
        <v>1.1724232911828367</v>
      </c>
      <c r="W527" s="304">
        <f t="shared" ca="1" si="236"/>
        <v>33.763213572879806</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0.56400310169192736</v>
      </c>
      <c r="AH527" s="304">
        <f t="shared" ca="1" si="260"/>
        <v>-9.2304882538930961</v>
      </c>
    </row>
    <row r="528" spans="1:34" x14ac:dyDescent="0.2">
      <c r="A528" s="347">
        <f t="shared" ca="1" si="238"/>
        <v>0.1</v>
      </c>
      <c r="B528" s="304">
        <f t="shared" ca="1" si="239"/>
        <v>34.400000000000219</v>
      </c>
      <c r="D528" s="306">
        <f t="shared" ca="1" si="240"/>
        <v>-0.51466849563574624</v>
      </c>
      <c r="E528" s="307">
        <f t="shared" ca="1" si="241"/>
        <v>-0.57413333156688751</v>
      </c>
      <c r="F528" s="304">
        <f t="shared" ca="1" si="242"/>
        <v>0.77104652441733745</v>
      </c>
      <c r="G528" s="306">
        <f t="shared" ca="1" si="243"/>
        <v>5.3316115971391627</v>
      </c>
      <c r="H528" s="307">
        <f t="shared" ca="1" si="244"/>
        <v>-96.658225741634908</v>
      </c>
      <c r="I528" s="304">
        <f t="shared" ca="1" si="245"/>
        <v>96.805158363300052</v>
      </c>
      <c r="J528" s="306">
        <f t="shared" ca="1" si="246"/>
        <v>678.85447858617363</v>
      </c>
      <c r="K528" s="307">
        <f t="shared" ca="1" si="247"/>
        <v>428.94719266335954</v>
      </c>
      <c r="L528" s="304">
        <f t="shared" ca="1" si="232"/>
        <v>803.0187402484969</v>
      </c>
      <c r="M528" s="306">
        <f t="shared" ca="1" si="248"/>
        <v>-1.5156927476230921</v>
      </c>
      <c r="N528" s="304">
        <f t="shared" ca="1" si="249"/>
        <v>-86.842797477390619</v>
      </c>
      <c r="P528" s="310">
        <f t="shared" ca="1" si="250"/>
        <v>23</v>
      </c>
      <c r="Q528" s="304">
        <f t="shared" ca="1" si="251"/>
        <v>0</v>
      </c>
      <c r="R528" s="306">
        <f t="shared" ca="1" si="252"/>
        <v>0</v>
      </c>
      <c r="S528" s="307">
        <f t="shared" ca="1" si="253"/>
        <v>3.650000000000003</v>
      </c>
      <c r="T528" s="304">
        <f t="shared" ca="1" si="233"/>
        <v>35.806500000000028</v>
      </c>
      <c r="U528" s="311">
        <f t="shared" ca="1" si="234"/>
        <v>0</v>
      </c>
      <c r="V528" s="306">
        <f t="shared" ca="1" si="235"/>
        <v>1.1735572794273683</v>
      </c>
      <c r="W528" s="304">
        <f t="shared" ca="1" si="236"/>
        <v>33.833938721239171</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0.54460851558991052</v>
      </c>
      <c r="AH528" s="304">
        <f t="shared" ca="1" si="260"/>
        <v>-9.2501954994191173</v>
      </c>
    </row>
    <row r="529" spans="1:34" x14ac:dyDescent="0.2">
      <c r="A529" s="347">
        <f t="shared" ca="1" si="238"/>
        <v>0.1</v>
      </c>
      <c r="B529" s="304">
        <f t="shared" ca="1" si="239"/>
        <v>34.50000000000022</v>
      </c>
      <c r="D529" s="306">
        <f t="shared" ca="1" si="240"/>
        <v>-0.51052815528600137</v>
      </c>
      <c r="E529" s="307">
        <f t="shared" ca="1" si="241"/>
        <v>-0.55449727216190858</v>
      </c>
      <c r="F529" s="304">
        <f t="shared" ca="1" si="242"/>
        <v>0.75372821505813703</v>
      </c>
      <c r="G529" s="306">
        <f t="shared" ca="1" si="243"/>
        <v>5.2805587816105621</v>
      </c>
      <c r="H529" s="307">
        <f t="shared" ca="1" si="244"/>
        <v>-96.713675468851093</v>
      </c>
      <c r="I529" s="304">
        <f t="shared" ca="1" si="245"/>
        <v>96.857727227827795</v>
      </c>
      <c r="J529" s="306">
        <f t="shared" ca="1" si="246"/>
        <v>679.3850871051111</v>
      </c>
      <c r="K529" s="307">
        <f t="shared" ca="1" si="247"/>
        <v>419.27859760283525</v>
      </c>
      <c r="L529" s="304">
        <f t="shared" ca="1" si="232"/>
        <v>798.34744252651035</v>
      </c>
      <c r="M529" s="306">
        <f t="shared" ca="1" si="248"/>
        <v>-1.516250568494796</v>
      </c>
      <c r="N529" s="304">
        <f t="shared" ca="1" si="249"/>
        <v>-86.874758259063555</v>
      </c>
      <c r="P529" s="310">
        <f t="shared" ca="1" si="250"/>
        <v>23</v>
      </c>
      <c r="Q529" s="304">
        <f t="shared" ca="1" si="251"/>
        <v>0</v>
      </c>
      <c r="R529" s="306">
        <f t="shared" ca="1" si="252"/>
        <v>0</v>
      </c>
      <c r="S529" s="307">
        <f t="shared" ca="1" si="253"/>
        <v>3.650000000000003</v>
      </c>
      <c r="T529" s="304">
        <f t="shared" ca="1" si="233"/>
        <v>35.806500000000028</v>
      </c>
      <c r="U529" s="311">
        <f t="shared" ca="1" si="234"/>
        <v>0</v>
      </c>
      <c r="V529" s="306">
        <f t="shared" ca="1" si="235"/>
        <v>1.1746930041276022</v>
      </c>
      <c r="W529" s="304">
        <f t="shared" ca="1" si="236"/>
        <v>33.903473704464155</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0.52553795203174758</v>
      </c>
      <c r="AH529" s="304">
        <f t="shared" ca="1" si="260"/>
        <v>-9.2695722523942852</v>
      </c>
    </row>
    <row r="530" spans="1:34" x14ac:dyDescent="0.2">
      <c r="A530" s="347">
        <f t="shared" ca="1" si="238"/>
        <v>0.1</v>
      </c>
      <c r="B530" s="304">
        <f t="shared" ca="1" si="239"/>
        <v>34.600000000000222</v>
      </c>
      <c r="D530" s="306">
        <f t="shared" ca="1" si="240"/>
        <v>-0.50640378212801918</v>
      </c>
      <c r="E530" s="307">
        <f t="shared" ca="1" si="241"/>
        <v>-0.53519158171543602</v>
      </c>
      <c r="F530" s="304">
        <f t="shared" ca="1" si="242"/>
        <v>0.73680039338523196</v>
      </c>
      <c r="G530" s="306">
        <f t="shared" ca="1" si="243"/>
        <v>5.2299184033977602</v>
      </c>
      <c r="H530" s="307">
        <f t="shared" ca="1" si="244"/>
        <v>-96.767194627022633</v>
      </c>
      <c r="I530" s="304">
        <f t="shared" ca="1" si="245"/>
        <v>96.908420699598011</v>
      </c>
      <c r="J530" s="306">
        <f t="shared" ca="1" si="246"/>
        <v>679.91061096436147</v>
      </c>
      <c r="K530" s="307">
        <f t="shared" ca="1" si="247"/>
        <v>409.60455409804155</v>
      </c>
      <c r="L530" s="304">
        <f t="shared" ca="1" si="232"/>
        <v>793.75961703766882</v>
      </c>
      <c r="M530" s="306">
        <f t="shared" ca="1" si="248"/>
        <v>-1.5168024592519815</v>
      </c>
      <c r="N530" s="304">
        <f t="shared" ca="1" si="249"/>
        <v>-86.906379270202564</v>
      </c>
      <c r="P530" s="310">
        <f t="shared" ca="1" si="250"/>
        <v>23</v>
      </c>
      <c r="Q530" s="304">
        <f t="shared" ca="1" si="251"/>
        <v>0</v>
      </c>
      <c r="R530" s="306">
        <f t="shared" ca="1" si="252"/>
        <v>0</v>
      </c>
      <c r="S530" s="307">
        <f t="shared" ca="1" si="253"/>
        <v>3.650000000000003</v>
      </c>
      <c r="T530" s="304">
        <f t="shared" ca="1" si="233"/>
        <v>35.806500000000028</v>
      </c>
      <c r="U530" s="311">
        <f t="shared" ca="1" si="234"/>
        <v>0</v>
      </c>
      <c r="V530" s="306">
        <f t="shared" ca="1" si="235"/>
        <v>1.1758304457893722</v>
      </c>
      <c r="W530" s="304">
        <f t="shared" ca="1" si="236"/>
        <v>33.971834558096774</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0.50678713422080257</v>
      </c>
      <c r="AH530" s="304">
        <f t="shared" ca="1" si="260"/>
        <v>-9.288622932729897</v>
      </c>
    </row>
    <row r="531" spans="1:34" x14ac:dyDescent="0.2">
      <c r="A531" s="347">
        <f t="shared" ca="1" si="238"/>
        <v>0.1</v>
      </c>
      <c r="B531" s="304">
        <f t="shared" ca="1" si="239"/>
        <v>34.700000000000223</v>
      </c>
      <c r="D531" s="306">
        <f t="shared" ca="1" si="240"/>
        <v>-0.50229578414015641</v>
      </c>
      <c r="E531" s="307">
        <f t="shared" ca="1" si="241"/>
        <v>-0.51621180769369701</v>
      </c>
      <c r="F531" s="304">
        <f t="shared" ca="1" si="242"/>
        <v>0.72026084522717815</v>
      </c>
      <c r="G531" s="306">
        <f t="shared" ca="1" si="243"/>
        <v>5.1796888249837449</v>
      </c>
      <c r="H531" s="307">
        <f t="shared" ca="1" si="244"/>
        <v>-96.818815807792006</v>
      </c>
      <c r="I531" s="304">
        <f t="shared" ca="1" si="245"/>
        <v>96.957270334652151</v>
      </c>
      <c r="J531" s="306">
        <f t="shared" ca="1" si="246"/>
        <v>680.43109132578059</v>
      </c>
      <c r="K531" s="307">
        <f t="shared" ca="1" si="247"/>
        <v>399.9252535763008</v>
      </c>
      <c r="L531" s="304">
        <f t="shared" ca="1" si="232"/>
        <v>789.25704209139701</v>
      </c>
      <c r="M531" s="306">
        <f t="shared" ca="1" si="248"/>
        <v>-1.5173484962192481</v>
      </c>
      <c r="N531" s="304">
        <f t="shared" ca="1" si="249"/>
        <v>-86.937664883885063</v>
      </c>
      <c r="P531" s="310">
        <f t="shared" ca="1" si="250"/>
        <v>23</v>
      </c>
      <c r="Q531" s="304">
        <f t="shared" ca="1" si="251"/>
        <v>0</v>
      </c>
      <c r="R531" s="306">
        <f t="shared" ca="1" si="252"/>
        <v>0</v>
      </c>
      <c r="S531" s="307">
        <f t="shared" ca="1" si="253"/>
        <v>3.650000000000003</v>
      </c>
      <c r="T531" s="304">
        <f t="shared" ca="1" si="233"/>
        <v>35.806500000000028</v>
      </c>
      <c r="U531" s="311">
        <f t="shared" ca="1" si="234"/>
        <v>0</v>
      </c>
      <c r="V531" s="306">
        <f t="shared" ca="1" si="235"/>
        <v>1.1769695852272712</v>
      </c>
      <c r="W531" s="304">
        <f t="shared" ca="1" si="236"/>
        <v>34.039037216598814</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0.48835180840622172</v>
      </c>
      <c r="AH531" s="304">
        <f t="shared" ca="1" si="260"/>
        <v>-9.3073519337251351</v>
      </c>
    </row>
    <row r="532" spans="1:34" x14ac:dyDescent="0.2">
      <c r="A532" s="347">
        <f t="shared" ca="1" si="238"/>
        <v>0.1</v>
      </c>
      <c r="B532" s="304">
        <f t="shared" ca="1" si="239"/>
        <v>34.800000000000225</v>
      </c>
      <c r="D532" s="306">
        <f t="shared" ca="1" si="240"/>
        <v>-0.4982045538754924</v>
      </c>
      <c r="E532" s="307">
        <f t="shared" ca="1" si="241"/>
        <v>-0.4975535256838608</v>
      </c>
      <c r="F532" s="304">
        <f t="shared" ca="1" si="242"/>
        <v>0.70410744096531086</v>
      </c>
      <c r="G532" s="306">
        <f t="shared" ca="1" si="243"/>
        <v>5.1298683695961955</v>
      </c>
      <c r="H532" s="307">
        <f t="shared" ca="1" si="244"/>
        <v>-96.868571160360389</v>
      </c>
      <c r="I532" s="304">
        <f t="shared" ca="1" si="245"/>
        <v>97.004307265910555</v>
      </c>
      <c r="J532" s="306">
        <f t="shared" ca="1" si="246"/>
        <v>680.94656918550959</v>
      </c>
      <c r="K532" s="307">
        <f t="shared" ca="1" si="247"/>
        <v>390.24088422789316</v>
      </c>
      <c r="L532" s="304">
        <f t="shared" ca="1" si="232"/>
        <v>784.84149852596602</v>
      </c>
      <c r="M532" s="306">
        <f t="shared" ca="1" si="248"/>
        <v>-1.5178887543350097</v>
      </c>
      <c r="N532" s="304">
        <f t="shared" ca="1" si="249"/>
        <v>-86.968619393765891</v>
      </c>
      <c r="P532" s="310">
        <f t="shared" ca="1" si="250"/>
        <v>23</v>
      </c>
      <c r="Q532" s="304">
        <f t="shared" ca="1" si="251"/>
        <v>0</v>
      </c>
      <c r="R532" s="306">
        <f t="shared" ca="1" si="252"/>
        <v>0</v>
      </c>
      <c r="S532" s="307">
        <f t="shared" ca="1" si="253"/>
        <v>3.650000000000003</v>
      </c>
      <c r="T532" s="304">
        <f t="shared" ca="1" si="233"/>
        <v>35.806500000000028</v>
      </c>
      <c r="U532" s="311">
        <f t="shared" ca="1" si="234"/>
        <v>0</v>
      </c>
      <c r="V532" s="306">
        <f t="shared" ca="1" si="235"/>
        <v>1.1781104035608583</v>
      </c>
      <c r="W532" s="304">
        <f t="shared" ca="1" si="236"/>
        <v>34.105097509617565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0.47022774506827325</v>
      </c>
      <c r="AH532" s="304">
        <f t="shared" ca="1" si="260"/>
        <v>-9.3257636209859687</v>
      </c>
    </row>
    <row r="533" spans="1:34" x14ac:dyDescent="0.2">
      <c r="A533" s="347">
        <f t="shared" ca="1" si="238"/>
        <v>0.1</v>
      </c>
      <c r="B533" s="304">
        <f t="shared" ca="1" si="239"/>
        <v>34.900000000000226</v>
      </c>
      <c r="D533" s="306">
        <f t="shared" ca="1" si="240"/>
        <v>-0.49413046878759986</v>
      </c>
      <c r="E533" s="307">
        <f t="shared" ca="1" si="241"/>
        <v>-0.47921234042858529</v>
      </c>
      <c r="F533" s="304">
        <f t="shared" ca="1" si="242"/>
        <v>0.68833813449735259</v>
      </c>
      <c r="G533" s="306">
        <f t="shared" ca="1" si="243"/>
        <v>5.0804553227174356</v>
      </c>
      <c r="H533" s="307">
        <f t="shared" ca="1" si="244"/>
        <v>-96.916492394403249</v>
      </c>
      <c r="I533" s="304">
        <f t="shared" ca="1" si="245"/>
        <v>97.049562205712974</v>
      </c>
      <c r="J533" s="306">
        <f t="shared" ca="1" si="246"/>
        <v>681.45708537012524</v>
      </c>
      <c r="K533" s="307">
        <f t="shared" ca="1" si="247"/>
        <v>380.55163105015498</v>
      </c>
      <c r="L533" s="304">
        <f t="shared" ca="1" si="232"/>
        <v>780.51476801920887</v>
      </c>
      <c r="M533" s="306">
        <f t="shared" ca="1" si="248"/>
        <v>-1.5184233071861519</v>
      </c>
      <c r="N533" s="304">
        <f t="shared" ca="1" si="249"/>
        <v>-86.999247016063023</v>
      </c>
      <c r="P533" s="310">
        <f t="shared" ca="1" si="250"/>
        <v>23</v>
      </c>
      <c r="Q533" s="304">
        <f t="shared" ca="1" si="251"/>
        <v>0</v>
      </c>
      <c r="R533" s="306">
        <f t="shared" ca="1" si="252"/>
        <v>0</v>
      </c>
      <c r="S533" s="307">
        <f t="shared" ca="1" si="253"/>
        <v>3.650000000000003</v>
      </c>
      <c r="T533" s="304">
        <f t="shared" ca="1" si="233"/>
        <v>35.806500000000028</v>
      </c>
      <c r="U533" s="311">
        <f t="shared" ca="1" si="234"/>
        <v>0</v>
      </c>
      <c r="V533" s="306">
        <f t="shared" ca="1" si="235"/>
        <v>1.1792528822108808</v>
      </c>
      <c r="W533" s="304">
        <f t="shared" ca="1" si="236"/>
        <v>34.170031158457526</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0.45241074004210269</v>
      </c>
      <c r="AH533" s="304">
        <f t="shared" ca="1" si="260"/>
        <v>-9.3438623314020646</v>
      </c>
    </row>
    <row r="534" spans="1:34" x14ac:dyDescent="0.2">
      <c r="A534" s="347">
        <f t="shared" ca="1" si="238"/>
        <v>0.1</v>
      </c>
      <c r="B534" s="304">
        <f t="shared" ca="1" si="239"/>
        <v>35.000000000000227</v>
      </c>
      <c r="D534" s="306">
        <f t="shared" ca="1" si="240"/>
        <v>-0.49007389155304376</v>
      </c>
      <c r="E534" s="307">
        <f t="shared" ca="1" si="241"/>
        <v>-0.4611838868034166</v>
      </c>
      <c r="F534" s="304">
        <f t="shared" ca="1" si="242"/>
        <v>0.67295096153364031</v>
      </c>
      <c r="G534" s="306">
        <f t="shared" ca="1" si="243"/>
        <v>5.0314479335621316</v>
      </c>
      <c r="H534" s="307">
        <f t="shared" ca="1" si="244"/>
        <v>-96.962610783083591</v>
      </c>
      <c r="I534" s="304">
        <f t="shared" ca="1" si="245"/>
        <v>97.093065448464984</v>
      </c>
      <c r="J534" s="306">
        <f t="shared" ca="1" si="246"/>
        <v>681.9626805329392</v>
      </c>
      <c r="K534" s="307">
        <f t="shared" ca="1" si="247"/>
        <v>370.85767589128062</v>
      </c>
      <c r="L534" s="304">
        <f t="shared" ca="1" si="232"/>
        <v>776.27863129623358</v>
      </c>
      <c r="M534" s="306">
        <f t="shared" ca="1" si="248"/>
        <v>-1.5189522270416393</v>
      </c>
      <c r="N534" s="304">
        <f t="shared" ca="1" si="249"/>
        <v>-87.029551891483123</v>
      </c>
      <c r="P534" s="310">
        <f t="shared" ca="1" si="250"/>
        <v>23</v>
      </c>
      <c r="Q534" s="304">
        <f t="shared" ca="1" si="251"/>
        <v>0</v>
      </c>
      <c r="R534" s="306">
        <f t="shared" ca="1" si="252"/>
        <v>0</v>
      </c>
      <c r="S534" s="307">
        <f t="shared" ca="1" si="253"/>
        <v>3.650000000000003</v>
      </c>
      <c r="T534" s="304">
        <f t="shared" ca="1" si="233"/>
        <v>35.806500000000028</v>
      </c>
      <c r="U534" s="311">
        <f t="shared" ca="1" si="234"/>
        <v>0</v>
      </c>
      <c r="V534" s="306">
        <f t="shared" ca="1" si="235"/>
        <v>1.1803970028955157</v>
      </c>
      <c r="W534" s="304">
        <f t="shared" ca="1" si="236"/>
        <v>34.233853772751438</v>
      </c>
      <c r="Y534" s="314" t="str">
        <f t="shared" ca="1" si="254"/>
        <v/>
      </c>
      <c r="Z534" s="315" t="str">
        <f t="shared" ca="1" si="255"/>
        <v/>
      </c>
      <c r="AA534" s="316" t="str">
        <f t="shared" ca="1" si="256"/>
        <v/>
      </c>
      <c r="AC534" s="310">
        <f t="shared" ca="1" si="257"/>
        <v>35.000000000000227</v>
      </c>
      <c r="AD534" s="323">
        <f t="shared" ca="1" si="258"/>
        <v>681.9626805329392</v>
      </c>
      <c r="AE534" s="324" t="e">
        <f t="shared" ca="1" si="237"/>
        <v>#N/A</v>
      </c>
      <c r="AG534" s="306">
        <f t="shared" ca="1" si="259"/>
        <v>0.43489661558158588</v>
      </c>
      <c r="AH534" s="304">
        <f t="shared" ca="1" si="260"/>
        <v>-9.3616523721801368</v>
      </c>
    </row>
    <row r="535" spans="1:34" x14ac:dyDescent="0.2">
      <c r="A535" s="347">
        <f t="shared" ca="1" si="238"/>
        <v>0.1</v>
      </c>
      <c r="B535" s="304">
        <f t="shared" ca="1" si="239"/>
        <v>35.100000000000229</v>
      </c>
      <c r="D535" s="306">
        <f t="shared" ca="1" si="240"/>
        <v>-0.48603517039049604</v>
      </c>
      <c r="E535" s="307">
        <f t="shared" ca="1" si="241"/>
        <v>-0.4434638307389509</v>
      </c>
      <c r="F535" s="304">
        <f t="shared" ca="1" si="242"/>
        <v>0.65794403715679606</v>
      </c>
      <c r="G535" s="306">
        <f t="shared" ca="1" si="243"/>
        <v>4.9828444165230819</v>
      </c>
      <c r="H535" s="307">
        <f t="shared" ca="1" si="244"/>
        <v>-97.006957166157491</v>
      </c>
      <c r="I535" s="304">
        <f t="shared" ca="1" si="245"/>
        <v>97.134846873385186</v>
      </c>
      <c r="J535" s="306">
        <f t="shared" ca="1" si="246"/>
        <v>682.46339515044349</v>
      </c>
      <c r="K535" s="307">
        <f t="shared" ca="1" si="247"/>
        <v>361.15919749381857</v>
      </c>
      <c r="L535" s="304">
        <f t="shared" ca="1" si="232"/>
        <v>772.13486623429287</v>
      </c>
      <c r="M535" s="306">
        <f t="shared" ca="1" si="248"/>
        <v>-1.5194755848851085</v>
      </c>
      <c r="N535" s="304">
        <f t="shared" ca="1" si="249"/>
        <v>-87.059538087088981</v>
      </c>
      <c r="P535" s="310">
        <f t="shared" ca="1" si="250"/>
        <v>23</v>
      </c>
      <c r="Q535" s="304">
        <f t="shared" ca="1" si="251"/>
        <v>0</v>
      </c>
      <c r="R535" s="306">
        <f t="shared" ca="1" si="252"/>
        <v>0</v>
      </c>
      <c r="S535" s="307">
        <f t="shared" ca="1" si="253"/>
        <v>3.650000000000003</v>
      </c>
      <c r="T535" s="304">
        <f t="shared" ca="1" si="233"/>
        <v>35.806500000000028</v>
      </c>
      <c r="U535" s="311">
        <f t="shared" ca="1" si="234"/>
        <v>0</v>
      </c>
      <c r="V535" s="306">
        <f t="shared" ca="1" si="235"/>
        <v>1.1815427476266298</v>
      </c>
      <c r="W535" s="304">
        <f t="shared" ca="1" si="236"/>
        <v>34.29658084732538</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0.41768122136530472</v>
      </c>
      <c r="AH535" s="304">
        <f t="shared" ca="1" si="260"/>
        <v>-9.3791380199318937</v>
      </c>
    </row>
    <row r="536" spans="1:34" x14ac:dyDescent="0.2">
      <c r="A536" s="347">
        <f t="shared" ca="1" si="238"/>
        <v>0.1</v>
      </c>
      <c r="B536" s="304">
        <f t="shared" ca="1" si="239"/>
        <v>35.20000000000023</v>
      </c>
      <c r="D536" s="306">
        <f t="shared" ca="1" si="240"/>
        <v>-0.48201463937638939</v>
      </c>
      <c r="E536" s="307">
        <f t="shared" ca="1" si="241"/>
        <v>-0.42604787008914258</v>
      </c>
      <c r="F536" s="304">
        <f t="shared" ca="1" si="242"/>
        <v>0.6433155525717108</v>
      </c>
      <c r="G536" s="306">
        <f t="shared" ca="1" si="243"/>
        <v>4.9346429525854427</v>
      </c>
      <c r="H536" s="307">
        <f t="shared" ca="1" si="244"/>
        <v>-97.049561953166403</v>
      </c>
      <c r="I536" s="304">
        <f t="shared" ca="1" si="245"/>
        <v>97.174935947346967</v>
      </c>
      <c r="J536" s="306">
        <f t="shared" ca="1" si="246"/>
        <v>682.95926951889896</v>
      </c>
      <c r="K536" s="307">
        <f t="shared" ca="1" si="247"/>
        <v>351.45637153785236</v>
      </c>
      <c r="L536" s="304">
        <f t="shared" ca="1" si="232"/>
        <v>768.08524586554904</v>
      </c>
      <c r="M536" s="306">
        <f t="shared" ca="1" si="248"/>
        <v>-1.519993450446486</v>
      </c>
      <c r="N536" s="304">
        <f t="shared" ca="1" si="249"/>
        <v>-87.089209598111083</v>
      </c>
      <c r="P536" s="310">
        <f t="shared" ca="1" si="250"/>
        <v>23</v>
      </c>
      <c r="Q536" s="304">
        <f t="shared" ca="1" si="251"/>
        <v>0</v>
      </c>
      <c r="R536" s="306">
        <f t="shared" ca="1" si="252"/>
        <v>0</v>
      </c>
      <c r="S536" s="307">
        <f t="shared" ca="1" si="253"/>
        <v>3.650000000000003</v>
      </c>
      <c r="T536" s="304">
        <f t="shared" ca="1" si="233"/>
        <v>35.806500000000028</v>
      </c>
      <c r="U536" s="311">
        <f t="shared" ca="1" si="234"/>
        <v>0</v>
      </c>
      <c r="V536" s="306">
        <f t="shared" ca="1" si="235"/>
        <v>1.1826900987060576</v>
      </c>
      <c r="W536" s="304">
        <f t="shared" ca="1" si="236"/>
        <v>34.358227759251427</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0.40076043544613249</v>
      </c>
      <c r="AH536" s="304">
        <f t="shared" ca="1" si="260"/>
        <v>-9.396323519815164</v>
      </c>
    </row>
    <row r="537" spans="1:34" x14ac:dyDescent="0.2">
      <c r="A537" s="347">
        <f t="shared" ca="1" si="238"/>
        <v>0.1</v>
      </c>
      <c r="B537" s="304">
        <f t="shared" ca="1" si="239"/>
        <v>35.300000000000232</v>
      </c>
      <c r="D537" s="306">
        <f t="shared" ca="1" si="240"/>
        <v>-0.478012618756951</v>
      </c>
      <c r="E537" s="307">
        <f t="shared" ca="1" si="241"/>
        <v>-0.40893173544763251</v>
      </c>
      <c r="F537" s="304">
        <f t="shared" ca="1" si="242"/>
        <v>0.62906377097007482</v>
      </c>
      <c r="G537" s="306">
        <f t="shared" ca="1" si="243"/>
        <v>4.8868416907097476</v>
      </c>
      <c r="H537" s="307">
        <f t="shared" ca="1" si="244"/>
        <v>-97.090455126711163</v>
      </c>
      <c r="I537" s="304">
        <f t="shared" ca="1" si="245"/>
        <v>97.213361727809684</v>
      </c>
      <c r="J537" s="306">
        <f t="shared" ca="1" si="246"/>
        <v>683.45034375106377</v>
      </c>
      <c r="K537" s="307">
        <f t="shared" ca="1" si="247"/>
        <v>341.7493706838585</v>
      </c>
      <c r="L537" s="304">
        <f t="shared" ca="1" si="232"/>
        <v>764.13153627910197</v>
      </c>
      <c r="M537" s="306">
        <f t="shared" ca="1" si="248"/>
        <v>-1.5205058922326578</v>
      </c>
      <c r="N537" s="304">
        <f t="shared" ca="1" si="249"/>
        <v>-87.118570349704868</v>
      </c>
      <c r="P537" s="310">
        <f t="shared" ca="1" si="250"/>
        <v>23</v>
      </c>
      <c r="Q537" s="304">
        <f t="shared" ca="1" si="251"/>
        <v>0</v>
      </c>
      <c r="R537" s="306">
        <f t="shared" ca="1" si="252"/>
        <v>0</v>
      </c>
      <c r="S537" s="307">
        <f t="shared" ca="1" si="253"/>
        <v>3.650000000000003</v>
      </c>
      <c r="T537" s="304">
        <f t="shared" ca="1" si="233"/>
        <v>35.806500000000028</v>
      </c>
      <c r="U537" s="311">
        <f t="shared" ca="1" si="234"/>
        <v>0</v>
      </c>
      <c r="V537" s="306">
        <f t="shared" ca="1" si="235"/>
        <v>1.1838390387219042</v>
      </c>
      <c r="W537" s="304">
        <f t="shared" ca="1" si="236"/>
        <v>34.418809765082543</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0.38413016514639686</v>
      </c>
      <c r="AH537" s="304">
        <f t="shared" ca="1" si="260"/>
        <v>-9.4132130847264115</v>
      </c>
    </row>
    <row r="538" spans="1:34" x14ac:dyDescent="0.2">
      <c r="A538" s="347">
        <f t="shared" ca="1" si="238"/>
        <v>0.1</v>
      </c>
      <c r="B538" s="304">
        <f t="shared" ca="1" si="239"/>
        <v>35.400000000000233</v>
      </c>
      <c r="D538" s="306">
        <f t="shared" ca="1" si="240"/>
        <v>-0.47402941525660591</v>
      </c>
      <c r="E538" s="307">
        <f t="shared" ca="1" si="241"/>
        <v>-0.39211119091352487</v>
      </c>
      <c r="F538" s="304">
        <f t="shared" ca="1" si="242"/>
        <v>0.61518702243150614</v>
      </c>
      <c r="G538" s="306">
        <f t="shared" ca="1" si="243"/>
        <v>4.8394387491840867</v>
      </c>
      <c r="H538" s="307">
        <f t="shared" ca="1" si="244"/>
        <v>-97.129666245802511</v>
      </c>
      <c r="I538" s="304">
        <f t="shared" ca="1" si="245"/>
        <v>97.250152865834067</v>
      </c>
      <c r="J538" s="306">
        <f t="shared" ca="1" si="246"/>
        <v>683.93665777305841</v>
      </c>
      <c r="K538" s="307">
        <f t="shared" ca="1" si="247"/>
        <v>332.03836461523281</v>
      </c>
      <c r="L538" s="304">
        <f t="shared" ca="1" si="232"/>
        <v>760.27549442431712</v>
      </c>
      <c r="M538" s="306">
        <f t="shared" ca="1" si="248"/>
        <v>-1.5210129775572276</v>
      </c>
      <c r="N538" s="304">
        <f t="shared" ca="1" si="249"/>
        <v>-87.147624198655748</v>
      </c>
      <c r="P538" s="310">
        <f t="shared" ca="1" si="250"/>
        <v>23</v>
      </c>
      <c r="Q538" s="304">
        <f t="shared" ca="1" si="251"/>
        <v>0</v>
      </c>
      <c r="R538" s="306">
        <f t="shared" ca="1" si="252"/>
        <v>0</v>
      </c>
      <c r="S538" s="307">
        <f t="shared" ca="1" si="253"/>
        <v>3.650000000000003</v>
      </c>
      <c r="T538" s="304">
        <f t="shared" ca="1" si="233"/>
        <v>35.806500000000028</v>
      </c>
      <c r="U538" s="311">
        <f t="shared" ca="1" si="234"/>
        <v>0</v>
      </c>
      <c r="V538" s="306">
        <f t="shared" ca="1" si="235"/>
        <v>1.1849895505448642</v>
      </c>
      <c r="W538" s="304">
        <f t="shared" ca="1" si="236"/>
        <v>34.478341998263843</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0.36778634790019993</v>
      </c>
      <c r="AH538" s="304">
        <f t="shared" ca="1" si="260"/>
        <v>-9.429810894543154</v>
      </c>
    </row>
    <row r="539" spans="1:34" x14ac:dyDescent="0.2">
      <c r="A539" s="347">
        <f t="shared" ca="1" si="238"/>
        <v>0.1</v>
      </c>
      <c r="B539" s="304">
        <f t="shared" ca="1" si="239"/>
        <v>35.500000000000234</v>
      </c>
      <c r="D539" s="306">
        <f t="shared" ca="1" si="240"/>
        <v>-0.47006532238259841</v>
      </c>
      <c r="E539" s="307">
        <f t="shared" ca="1" si="241"/>
        <v>-0.37558203480825014</v>
      </c>
      <c r="F539" s="304">
        <f t="shared" ca="1" si="242"/>
        <v>0.60168369778261555</v>
      </c>
      <c r="G539" s="306">
        <f t="shared" ca="1" si="243"/>
        <v>4.7924322169458264</v>
      </c>
      <c r="H539" s="307">
        <f t="shared" ca="1" si="244"/>
        <v>-97.167224449283339</v>
      </c>
      <c r="I539" s="304">
        <f t="shared" ca="1" si="245"/>
        <v>97.285337609176366</v>
      </c>
      <c r="J539" s="306">
        <f t="shared" ca="1" si="246"/>
        <v>684.41825132136489</v>
      </c>
      <c r="K539" s="307">
        <f t="shared" ca="1" si="247"/>
        <v>322.32352008047849</v>
      </c>
      <c r="L539" s="304">
        <f t="shared" ca="1" si="232"/>
        <v>756.51886581820656</v>
      </c>
      <c r="M539" s="306">
        <f t="shared" ca="1" si="248"/>
        <v>-1.521514772569392</v>
      </c>
      <c r="N539" s="304">
        <f t="shared" ca="1" si="249"/>
        <v>-87.176374935033479</v>
      </c>
      <c r="P539" s="310">
        <f t="shared" ca="1" si="250"/>
        <v>23</v>
      </c>
      <c r="Q539" s="304">
        <f t="shared" ca="1" si="251"/>
        <v>0</v>
      </c>
      <c r="R539" s="306">
        <f t="shared" ca="1" si="252"/>
        <v>0</v>
      </c>
      <c r="S539" s="307">
        <f t="shared" ca="1" si="253"/>
        <v>3.650000000000003</v>
      </c>
      <c r="T539" s="304">
        <f t="shared" ca="1" si="233"/>
        <v>35.806500000000028</v>
      </c>
      <c r="U539" s="311">
        <f t="shared" ca="1" si="234"/>
        <v>0</v>
      </c>
      <c r="V539" s="306">
        <f t="shared" ca="1" si="235"/>
        <v>1.1861416173245705</v>
      </c>
      <c r="W539" s="304">
        <f t="shared" ca="1" si="236"/>
        <v>34.53683946671466</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0.35172495204453291</v>
      </c>
      <c r="AH539" s="304">
        <f t="shared" ca="1" si="260"/>
        <v>-9.4461210954147443</v>
      </c>
    </row>
    <row r="540" spans="1:34" x14ac:dyDescent="0.2">
      <c r="A540" s="347">
        <f t="shared" ca="1" si="238"/>
        <v>0.1</v>
      </c>
      <c r="B540" s="304">
        <f t="shared" ca="1" si="239"/>
        <v>35.600000000000236</v>
      </c>
      <c r="D540" s="306">
        <f t="shared" ca="1" si="240"/>
        <v>-0.4661206207258114</v>
      </c>
      <c r="E540" s="307">
        <f t="shared" ca="1" si="241"/>
        <v>-0.35934010034509534</v>
      </c>
      <c r="F540" s="304">
        <f t="shared" ca="1" si="242"/>
        <v>0.58855224133617823</v>
      </c>
      <c r="G540" s="306">
        <f t="shared" ca="1" si="243"/>
        <v>4.745820154873245</v>
      </c>
      <c r="H540" s="307">
        <f t="shared" ca="1" si="244"/>
        <v>-97.203158459317848</v>
      </c>
      <c r="I540" s="304">
        <f t="shared" ca="1" si="245"/>
        <v>97.318943805456797</v>
      </c>
      <c r="J540" s="306">
        <f t="shared" ca="1" si="246"/>
        <v>684.89516393995586</v>
      </c>
      <c r="K540" s="307">
        <f t="shared" ca="1" si="247"/>
        <v>312.60500093504845</v>
      </c>
      <c r="L540" s="304">
        <f t="shared" ca="1" si="232"/>
        <v>752.8633821603629</v>
      </c>
      <c r="M540" s="306">
        <f t="shared" ca="1" si="248"/>
        <v>-1.5220113422819641</v>
      </c>
      <c r="N540" s="304">
        <f t="shared" ca="1" si="249"/>
        <v>-87.204826283797885</v>
      </c>
      <c r="P540" s="310">
        <f t="shared" ca="1" si="250"/>
        <v>23</v>
      </c>
      <c r="Q540" s="304">
        <f t="shared" ca="1" si="251"/>
        <v>0</v>
      </c>
      <c r="R540" s="306">
        <f t="shared" ca="1" si="252"/>
        <v>0</v>
      </c>
      <c r="S540" s="307">
        <f t="shared" ca="1" si="253"/>
        <v>3.650000000000003</v>
      </c>
      <c r="T540" s="304">
        <f t="shared" ca="1" si="233"/>
        <v>35.806500000000028</v>
      </c>
      <c r="U540" s="311">
        <f t="shared" ca="1" si="234"/>
        <v>0</v>
      </c>
      <c r="V540" s="306">
        <f t="shared" ca="1" si="235"/>
        <v>1.1872952224859585</v>
      </c>
      <c r="W540" s="304">
        <f t="shared" ca="1" si="236"/>
        <v>34.594317050576038</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0.33594197756094246</v>
      </c>
      <c r="AH540" s="304">
        <f t="shared" ca="1" si="260"/>
        <v>-9.462147799099899</v>
      </c>
    </row>
    <row r="541" spans="1:34" x14ac:dyDescent="0.2">
      <c r="A541" s="347">
        <f t="shared" ca="1" si="238"/>
        <v>0.1</v>
      </c>
      <c r="B541" s="304">
        <f t="shared" ca="1" si="239"/>
        <v>35.700000000000237</v>
      </c>
      <c r="D541" s="306">
        <f t="shared" ca="1" si="240"/>
        <v>-0.46219557825766966</v>
      </c>
      <c r="E541" s="307">
        <f t="shared" ca="1" si="241"/>
        <v>-0.34338125625280824</v>
      </c>
      <c r="F541" s="304">
        <f t="shared" ca="1" si="242"/>
        <v>0.57579114243508334</v>
      </c>
      <c r="G541" s="306">
        <f t="shared" ca="1" si="243"/>
        <v>4.6996005970474783</v>
      </c>
      <c r="H541" s="307">
        <f t="shared" ca="1" si="244"/>
        <v>-97.237496584943131</v>
      </c>
      <c r="I541" s="304">
        <f t="shared" ca="1" si="245"/>
        <v>97.350998905396935</v>
      </c>
      <c r="J541" s="306">
        <f t="shared" ca="1" si="246"/>
        <v>685.36743497755185</v>
      </c>
      <c r="K541" s="307">
        <f t="shared" ca="1" si="247"/>
        <v>302.88296818283538</v>
      </c>
      <c r="L541" s="304">
        <f t="shared" ca="1" si="232"/>
        <v>749.31075885973587</v>
      </c>
      <c r="M541" s="306">
        <f t="shared" ca="1" si="248"/>
        <v>-1.5225027505985713</v>
      </c>
      <c r="N541" s="304">
        <f t="shared" ca="1" si="249"/>
        <v>-87.232981906357111</v>
      </c>
      <c r="P541" s="310">
        <f t="shared" ca="1" si="250"/>
        <v>23</v>
      </c>
      <c r="Q541" s="304">
        <f t="shared" ca="1" si="251"/>
        <v>0</v>
      </c>
      <c r="R541" s="306">
        <f t="shared" ca="1" si="252"/>
        <v>0</v>
      </c>
      <c r="S541" s="307">
        <f t="shared" ca="1" si="253"/>
        <v>3.650000000000003</v>
      </c>
      <c r="T541" s="304">
        <f t="shared" ca="1" si="233"/>
        <v>35.806500000000028</v>
      </c>
      <c r="U541" s="311">
        <f t="shared" ca="1" si="234"/>
        <v>0</v>
      </c>
      <c r="V541" s="306">
        <f t="shared" ca="1" si="235"/>
        <v>1.1884503497256595</v>
      </c>
      <c r="W541" s="304">
        <f t="shared" ca="1" si="236"/>
        <v>34.650789500118051</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0.32043345676922819</v>
      </c>
      <c r="AH541" s="304">
        <f t="shared" ca="1" si="260"/>
        <v>-9.4778950823495922</v>
      </c>
    </row>
    <row r="542" spans="1:34" x14ac:dyDescent="0.2">
      <c r="A542" s="347">
        <f t="shared" ca="1" si="238"/>
        <v>0.1</v>
      </c>
      <c r="B542" s="304">
        <f t="shared" ca="1" si="239"/>
        <v>35.800000000000239</v>
      </c>
      <c r="D542" s="306">
        <f t="shared" ca="1" si="240"/>
        <v>-0.45829045062311385</v>
      </c>
      <c r="E542" s="307">
        <f t="shared" ca="1" si="241"/>
        <v>-0.32770140735494735</v>
      </c>
      <c r="F542" s="304">
        <f t="shared" ca="1" si="242"/>
        <v>0.56339892573091577</v>
      </c>
      <c r="G542" s="306">
        <f t="shared" ca="1" si="243"/>
        <v>4.6537715519851668</v>
      </c>
      <c r="H542" s="307">
        <f t="shared" ca="1" si="244"/>
        <v>-97.270266725678624</v>
      </c>
      <c r="I542" s="304">
        <f t="shared" ca="1" si="245"/>
        <v>97.381529966122059</v>
      </c>
      <c r="J542" s="306">
        <f t="shared" ca="1" si="246"/>
        <v>685.83510358500348</v>
      </c>
      <c r="K542" s="307">
        <f t="shared" ca="1" si="247"/>
        <v>293.15758001730427</v>
      </c>
      <c r="L542" s="304">
        <f t="shared" ca="1" si="232"/>
        <v>745.86269247835071</v>
      </c>
      <c r="M542" s="306">
        <f t="shared" ca="1" si="248"/>
        <v>-1.5229890603400573</v>
      </c>
      <c r="N542" s="304">
        <f t="shared" ca="1" si="249"/>
        <v>-87.260845402080349</v>
      </c>
      <c r="P542" s="310">
        <f t="shared" ca="1" si="250"/>
        <v>23</v>
      </c>
      <c r="Q542" s="304">
        <f t="shared" ca="1" si="251"/>
        <v>0</v>
      </c>
      <c r="R542" s="306">
        <f t="shared" ca="1" si="252"/>
        <v>0</v>
      </c>
      <c r="S542" s="307">
        <f t="shared" ca="1" si="253"/>
        <v>3.650000000000003</v>
      </c>
      <c r="T542" s="304">
        <f t="shared" ca="1" si="233"/>
        <v>35.806500000000028</v>
      </c>
      <c r="U542" s="311">
        <f t="shared" ca="1" si="234"/>
        <v>0</v>
      </c>
      <c r="V542" s="306">
        <f t="shared" ca="1" si="235"/>
        <v>1.1896069830084184</v>
      </c>
      <c r="W542" s="304">
        <f t="shared" ca="1" si="236"/>
        <v>34.706271433802058</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0.30519545497484302</v>
      </c>
      <c r="AH542" s="304">
        <f t="shared" ca="1" si="260"/>
        <v>-9.4933669863337045</v>
      </c>
    </row>
    <row r="543" spans="1:34" x14ac:dyDescent="0.2">
      <c r="A543" s="347">
        <f t="shared" ca="1" si="238"/>
        <v>0.1</v>
      </c>
      <c r="B543" s="304">
        <f t="shared" ca="1" si="239"/>
        <v>35.90000000000024</v>
      </c>
      <c r="D543" s="306">
        <f t="shared" ca="1" si="240"/>
        <v>-0.45440548142956755</v>
      </c>
      <c r="E543" s="307">
        <f t="shared" ca="1" si="241"/>
        <v>-0.31229649510620661</v>
      </c>
      <c r="F543" s="304">
        <f t="shared" ca="1" si="242"/>
        <v>0.55137414013431751</v>
      </c>
      <c r="G543" s="306">
        <f t="shared" ca="1" si="243"/>
        <v>4.6083310038422098</v>
      </c>
      <c r="H543" s="307">
        <f t="shared" ca="1" si="244"/>
        <v>-97.301496375189245</v>
      </c>
      <c r="I543" s="304">
        <f t="shared" ca="1" si="245"/>
        <v>97.41056365452333</v>
      </c>
      <c r="J543" s="306">
        <f t="shared" ca="1" si="246"/>
        <v>686.2982087127948</v>
      </c>
      <c r="K543" s="307">
        <f t="shared" ca="1" si="247"/>
        <v>283.42899186226089</v>
      </c>
      <c r="L543" s="304">
        <f t="shared" ca="1" si="232"/>
        <v>742.52085809790447</v>
      </c>
      <c r="M543" s="306">
        <f t="shared" ca="1" si="248"/>
        <v>-1.5234703332701141</v>
      </c>
      <c r="N543" s="304">
        <f t="shared" ca="1" si="249"/>
        <v>-87.288420309766494</v>
      </c>
      <c r="P543" s="310">
        <f t="shared" ca="1" si="250"/>
        <v>23</v>
      </c>
      <c r="Q543" s="304">
        <f t="shared" ca="1" si="251"/>
        <v>0</v>
      </c>
      <c r="R543" s="306">
        <f t="shared" ca="1" si="252"/>
        <v>0</v>
      </c>
      <c r="S543" s="307">
        <f t="shared" ca="1" si="253"/>
        <v>3.650000000000003</v>
      </c>
      <c r="T543" s="304">
        <f t="shared" ca="1" si="233"/>
        <v>35.806500000000028</v>
      </c>
      <c r="U543" s="311">
        <f t="shared" ca="1" si="234"/>
        <v>0</v>
      </c>
      <c r="V543" s="306">
        <f t="shared" ca="1" si="235"/>
        <v>1.1907651065635338</v>
      </c>
      <c r="W543" s="304">
        <f t="shared" ca="1" si="236"/>
        <v>34.760777336492232</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0.29022407107142811</v>
      </c>
      <c r="AH543" s="304">
        <f t="shared" ca="1" si="260"/>
        <v>-9.5085675161101459</v>
      </c>
    </row>
    <row r="544" spans="1:34" x14ac:dyDescent="0.2">
      <c r="A544" s="347">
        <f t="shared" ca="1" si="238"/>
        <v>0.1</v>
      </c>
      <c r="B544" s="304">
        <f t="shared" ca="1" si="239"/>
        <v>36.000000000000242</v>
      </c>
      <c r="D544" s="306">
        <f t="shared" ca="1" si="240"/>
        <v>-0.45054090253184476</v>
      </c>
      <c r="E544" s="307">
        <f t="shared" ca="1" si="241"/>
        <v>-0.29716249808740081</v>
      </c>
      <c r="F544" s="304">
        <f t="shared" ca="1" si="242"/>
        <v>0.53971534638525309</v>
      </c>
      <c r="G544" s="306">
        <f t="shared" ca="1" si="243"/>
        <v>4.563276913589025</v>
      </c>
      <c r="H544" s="307">
        <f t="shared" ca="1" si="244"/>
        <v>-97.331212624997988</v>
      </c>
      <c r="I544" s="304">
        <f t="shared" ca="1" si="245"/>
        <v>97.438126250675936</v>
      </c>
      <c r="J544" s="306">
        <f t="shared" ca="1" si="246"/>
        <v>686.75678910866634</v>
      </c>
      <c r="K544" s="307">
        <f t="shared" ca="1" si="247"/>
        <v>273.69735641225151</v>
      </c>
      <c r="L544" s="304">
        <f t="shared" ca="1" si="232"/>
        <v>739.28690661603105</v>
      </c>
      <c r="M544" s="306">
        <f t="shared" ca="1" si="248"/>
        <v>-1.5239466301201692</v>
      </c>
      <c r="N544" s="304">
        <f t="shared" ca="1" si="249"/>
        <v>-87.315710109070039</v>
      </c>
      <c r="P544" s="310">
        <f t="shared" ca="1" si="250"/>
        <v>23</v>
      </c>
      <c r="Q544" s="304">
        <f t="shared" ca="1" si="251"/>
        <v>0</v>
      </c>
      <c r="R544" s="306">
        <f t="shared" ca="1" si="252"/>
        <v>0</v>
      </c>
      <c r="S544" s="307">
        <f t="shared" ca="1" si="253"/>
        <v>3.650000000000003</v>
      </c>
      <c r="T544" s="304">
        <f t="shared" ca="1" si="233"/>
        <v>35.806500000000028</v>
      </c>
      <c r="U544" s="311">
        <f t="shared" ca="1" si="234"/>
        <v>0</v>
      </c>
      <c r="V544" s="306">
        <f t="shared" ca="1" si="235"/>
        <v>1.191924704881326</v>
      </c>
      <c r="W544" s="304">
        <f t="shared" ca="1" si="236"/>
        <v>34.814321557811773</v>
      </c>
      <c r="Y544" s="314" t="str">
        <f t="shared" ca="1" si="254"/>
        <v/>
      </c>
      <c r="Z544" s="315" t="str">
        <f t="shared" ca="1" si="255"/>
        <v/>
      </c>
      <c r="AA544" s="316" t="str">
        <f t="shared" ca="1" si="256"/>
        <v/>
      </c>
      <c r="AC544" s="310">
        <f t="shared" ca="1" si="257"/>
        <v>36.000000000000242</v>
      </c>
      <c r="AD544" s="323">
        <f t="shared" ca="1" si="258"/>
        <v>686.75678910866634</v>
      </c>
      <c r="AE544" s="324" t="e">
        <f t="shared" ca="1" si="237"/>
        <v>#N/A</v>
      </c>
      <c r="AG544" s="306">
        <f t="shared" ca="1" si="259"/>
        <v>0.27551543810013612</v>
      </c>
      <c r="AH544" s="304">
        <f t="shared" ca="1" si="260"/>
        <v>-9.5235006401348503</v>
      </c>
    </row>
    <row r="545" spans="1:34" x14ac:dyDescent="0.2">
      <c r="A545" s="347">
        <f t="shared" ca="1" si="238"/>
        <v>0.1</v>
      </c>
      <c r="B545" s="304">
        <f t="shared" ca="1" si="239"/>
        <v>36.100000000000243</v>
      </c>
      <c r="D545" s="306">
        <f t="shared" ca="1" si="240"/>
        <v>-0.44669693431297142</v>
      </c>
      <c r="E545" s="307">
        <f t="shared" ca="1" si="241"/>
        <v>-0.28229543246029287</v>
      </c>
      <c r="F545" s="304">
        <f t="shared" ca="1" si="242"/>
        <v>0.5284211032051529</v>
      </c>
      <c r="G545" s="306">
        <f t="shared" ca="1" si="243"/>
        <v>4.5186072201577279</v>
      </c>
      <c r="H545" s="307">
        <f t="shared" ca="1" si="244"/>
        <v>-97.359442168244016</v>
      </c>
      <c r="I545" s="304">
        <f t="shared" ca="1" si="245"/>
        <v>97.464243651308919</v>
      </c>
      <c r="J545" s="306">
        <f t="shared" ca="1" si="246"/>
        <v>687.21088331535373</v>
      </c>
      <c r="K545" s="307">
        <f t="shared" ca="1" si="247"/>
        <v>263.96282367258942</v>
      </c>
      <c r="L545" s="304">
        <f t="shared" ca="1" si="232"/>
        <v>736.162461979878</v>
      </c>
      <c r="M545" s="306">
        <f t="shared" ca="1" si="248"/>
        <v>-1.5244180106135505</v>
      </c>
      <c r="N545" s="304">
        <f t="shared" ca="1" si="249"/>
        <v>-87.342718221885576</v>
      </c>
      <c r="P545" s="310">
        <f t="shared" ca="1" si="250"/>
        <v>23</v>
      </c>
      <c r="Q545" s="304">
        <f t="shared" ca="1" si="251"/>
        <v>0</v>
      </c>
      <c r="R545" s="306">
        <f t="shared" ca="1" si="252"/>
        <v>0</v>
      </c>
      <c r="S545" s="307">
        <f t="shared" ca="1" si="253"/>
        <v>3.650000000000003</v>
      </c>
      <c r="T545" s="304">
        <f t="shared" ca="1" si="233"/>
        <v>35.806500000000028</v>
      </c>
      <c r="U545" s="311">
        <f t="shared" ca="1" si="234"/>
        <v>0</v>
      </c>
      <c r="V545" s="306">
        <f t="shared" ca="1" si="235"/>
        <v>1.1930857627096338</v>
      </c>
      <c r="W545" s="304">
        <f t="shared" ca="1" si="236"/>
        <v>34.866918310638624</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0.26106572376704307</v>
      </c>
      <c r="AH545" s="304">
        <f t="shared" ca="1" si="260"/>
        <v>-9.5381702898114362</v>
      </c>
    </row>
    <row r="546" spans="1:34" x14ac:dyDescent="0.2">
      <c r="A546" s="347">
        <f t="shared" ca="1" si="238"/>
        <v>0.1</v>
      </c>
      <c r="B546" s="304">
        <f t="shared" ca="1" si="239"/>
        <v>36.200000000000244</v>
      </c>
      <c r="D546" s="306">
        <f t="shared" ca="1" si="240"/>
        <v>-0.44287378596090898</v>
      </c>
      <c r="E546" s="307">
        <f t="shared" ca="1" si="241"/>
        <v>-0.26769135238375164</v>
      </c>
      <c r="F546" s="304">
        <f t="shared" ca="1" si="242"/>
        <v>0.51748995201104231</v>
      </c>
      <c r="G546" s="306">
        <f t="shared" ca="1" si="243"/>
        <v>4.4743198415616368</v>
      </c>
      <c r="H546" s="307">
        <f t="shared" ca="1" si="244"/>
        <v>-97.386211303482398</v>
      </c>
      <c r="I546" s="304">
        <f t="shared" ca="1" si="245"/>
        <v>97.488941373322533</v>
      </c>
      <c r="J546" s="306">
        <f t="shared" ca="1" si="246"/>
        <v>687.66052966843972</v>
      </c>
      <c r="K546" s="307">
        <f t="shared" ca="1" si="247"/>
        <v>254.2255409990031</v>
      </c>
      <c r="L546" s="304">
        <f t="shared" ca="1" si="232"/>
        <v>733.14911836550345</v>
      </c>
      <c r="M546" s="306">
        <f t="shared" ca="1" si="248"/>
        <v>-1.5248845334889587</v>
      </c>
      <c r="N546" s="304">
        <f t="shared" ca="1" si="249"/>
        <v>-87.369448013692775</v>
      </c>
      <c r="P546" s="310">
        <f t="shared" ca="1" si="250"/>
        <v>23</v>
      </c>
      <c r="Q546" s="304">
        <f t="shared" ca="1" si="251"/>
        <v>0</v>
      </c>
      <c r="R546" s="306">
        <f t="shared" ca="1" si="252"/>
        <v>0</v>
      </c>
      <c r="S546" s="307">
        <f t="shared" ca="1" si="253"/>
        <v>3.650000000000003</v>
      </c>
      <c r="T546" s="304">
        <f t="shared" ca="1" si="233"/>
        <v>35.806500000000028</v>
      </c>
      <c r="U546" s="311">
        <f t="shared" ca="1" si="234"/>
        <v>0</v>
      </c>
      <c r="V546" s="306">
        <f t="shared" ca="1" si="235"/>
        <v>1.1942482650503341</v>
      </c>
      <c r="W546" s="304">
        <f t="shared" ca="1" si="236"/>
        <v>34.918581669735765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0.24687113092022983</v>
      </c>
      <c r="AH546" s="304">
        <f t="shared" ca="1" si="260"/>
        <v>-9.5525803590790677</v>
      </c>
    </row>
    <row r="547" spans="1:34" x14ac:dyDescent="0.2">
      <c r="A547" s="347">
        <f t="shared" ca="1" si="238"/>
        <v>0.1</v>
      </c>
      <c r="B547" s="304">
        <f t="shared" ca="1" si="239"/>
        <v>36.300000000000246</v>
      </c>
      <c r="D547" s="306">
        <f t="shared" ca="1" si="240"/>
        <v>-0.43907165574108042</v>
      </c>
      <c r="E547" s="307">
        <f t="shared" ca="1" si="241"/>
        <v>-0.25334635039260611</v>
      </c>
      <c r="F547" s="304">
        <f t="shared" ca="1" si="242"/>
        <v>0.50692040019362705</v>
      </c>
      <c r="G547" s="306">
        <f t="shared" ca="1" si="243"/>
        <v>4.4304126759875286</v>
      </c>
      <c r="H547" s="307">
        <f t="shared" ca="1" si="244"/>
        <v>-97.411545938521655</v>
      </c>
      <c r="I547" s="304">
        <f t="shared" ca="1" si="245"/>
        <v>97.512244557349135</v>
      </c>
      <c r="J547" s="306">
        <f t="shared" ca="1" si="246"/>
        <v>688.10576629431716</v>
      </c>
      <c r="K547" s="307">
        <f t="shared" ca="1" si="247"/>
        <v>244.4856531369029</v>
      </c>
      <c r="L547" s="304">
        <f t="shared" ca="1" si="232"/>
        <v>730.24843731244471</v>
      </c>
      <c r="M547" s="306">
        <f t="shared" ca="1" si="248"/>
        <v>-1.5253462565232603</v>
      </c>
      <c r="N547" s="304">
        <f t="shared" ca="1" si="249"/>
        <v>-87.395902794862224</v>
      </c>
      <c r="P547" s="310">
        <f t="shared" ca="1" si="250"/>
        <v>23</v>
      </c>
      <c r="Q547" s="304">
        <f t="shared" ca="1" si="251"/>
        <v>0</v>
      </c>
      <c r="R547" s="306">
        <f t="shared" ca="1" si="252"/>
        <v>0</v>
      </c>
      <c r="S547" s="307">
        <f t="shared" ca="1" si="253"/>
        <v>3.650000000000003</v>
      </c>
      <c r="T547" s="304">
        <f t="shared" ca="1" si="233"/>
        <v>35.806500000000028</v>
      </c>
      <c r="U547" s="311">
        <f t="shared" ca="1" si="234"/>
        <v>0</v>
      </c>
      <c r="V547" s="306">
        <f t="shared" ca="1" si="235"/>
        <v>1.1954121971558906</v>
      </c>
      <c r="W547" s="304">
        <f t="shared" ca="1" si="236"/>
        <v>34.969325570511316</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0.23292789798787261</v>
      </c>
      <c r="AH547" s="304">
        <f t="shared" ca="1" si="260"/>
        <v>-9.566734704037188</v>
      </c>
    </row>
    <row r="548" spans="1:34" x14ac:dyDescent="0.2">
      <c r="A548" s="347">
        <f t="shared" ca="1" si="238"/>
        <v>0.1</v>
      </c>
      <c r="B548" s="304">
        <f t="shared" ca="1" si="239"/>
        <v>36.400000000000247</v>
      </c>
      <c r="D548" s="306">
        <f t="shared" ca="1" si="240"/>
        <v>-0.43529073126477136</v>
      </c>
      <c r="E548" s="307">
        <f t="shared" ca="1" si="241"/>
        <v>-0.23925655774048771</v>
      </c>
      <c r="F548" s="304">
        <f t="shared" ca="1" si="242"/>
        <v>0.49671090298769033</v>
      </c>
      <c r="G548" s="306">
        <f t="shared" ca="1" si="243"/>
        <v>4.3868836028610518</v>
      </c>
      <c r="H548" s="307">
        <f t="shared" ca="1" si="244"/>
        <v>-97.435471594295706</v>
      </c>
      <c r="I548" s="304">
        <f t="shared" ca="1" si="245"/>
        <v>97.534177971354524</v>
      </c>
      <c r="J548" s="306">
        <f t="shared" ca="1" si="246"/>
        <v>688.54663110825959</v>
      </c>
      <c r="K548" s="307">
        <f t="shared" ca="1" si="247"/>
        <v>234.74330226026203</v>
      </c>
      <c r="L548" s="304">
        <f t="shared" ca="1" si="232"/>
        <v>727.46194482363569</v>
      </c>
      <c r="M548" s="306">
        <f t="shared" ca="1" si="248"/>
        <v>-1.5258032365536334</v>
      </c>
      <c r="N548" s="304">
        <f t="shared" ca="1" si="249"/>
        <v>-87.422085821924369</v>
      </c>
      <c r="P548" s="310">
        <f t="shared" ca="1" si="250"/>
        <v>23</v>
      </c>
      <c r="Q548" s="304">
        <f t="shared" ca="1" si="251"/>
        <v>0</v>
      </c>
      <c r="R548" s="306">
        <f t="shared" ca="1" si="252"/>
        <v>0</v>
      </c>
      <c r="S548" s="307">
        <f t="shared" ca="1" si="253"/>
        <v>3.650000000000003</v>
      </c>
      <c r="T548" s="304">
        <f t="shared" ca="1" si="233"/>
        <v>35.806500000000028</v>
      </c>
      <c r="U548" s="311">
        <f t="shared" ca="1" si="234"/>
        <v>0</v>
      </c>
      <c r="V548" s="306">
        <f t="shared" ca="1" si="235"/>
        <v>1.1965775445259341</v>
      </c>
      <c r="W548" s="304">
        <f t="shared" ca="1" si="236"/>
        <v>35.01916380790437</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0.21923229937879363</v>
      </c>
      <c r="AH548" s="304">
        <f t="shared" ca="1" si="260"/>
        <v>-9.5806371426058323</v>
      </c>
    </row>
    <row r="549" spans="1:34" x14ac:dyDescent="0.2">
      <c r="A549" s="347">
        <f t="shared" ca="1" si="238"/>
        <v>0.1</v>
      </c>
      <c r="B549" s="304">
        <f t="shared" ca="1" si="239"/>
        <v>36.500000000000249</v>
      </c>
      <c r="D549" s="306">
        <f t="shared" ca="1" si="240"/>
        <v>-0.43153118975330551</v>
      </c>
      <c r="E549" s="307">
        <f t="shared" ca="1" si="241"/>
        <v>-0.22541814470781851</v>
      </c>
      <c r="F549" s="304">
        <f t="shared" ca="1" si="242"/>
        <v>0.48685984399354437</v>
      </c>
      <c r="G549" s="306">
        <f t="shared" ca="1" si="243"/>
        <v>4.3437304838857216</v>
      </c>
      <c r="H549" s="307">
        <f t="shared" ca="1" si="244"/>
        <v>-97.45801340876649</v>
      </c>
      <c r="I549" s="304">
        <f t="shared" ca="1" si="245"/>
        <v>97.554766014275017</v>
      </c>
      <c r="J549" s="306">
        <f t="shared" ca="1" si="246"/>
        <v>688.9831618125969</v>
      </c>
      <c r="K549" s="307">
        <f t="shared" ca="1" si="247"/>
        <v>224.99862801010892</v>
      </c>
      <c r="L549" s="304">
        <f t="shared" ca="1" si="232"/>
        <v>724.79112844164592</v>
      </c>
      <c r="M549" s="306">
        <f t="shared" ca="1" si="248"/>
        <v>-1.5262555294990805</v>
      </c>
      <c r="N549" s="304">
        <f t="shared" ca="1" si="249"/>
        <v>-87.448000298802029</v>
      </c>
      <c r="P549" s="310">
        <f t="shared" ca="1" si="250"/>
        <v>23</v>
      </c>
      <c r="Q549" s="304">
        <f t="shared" ca="1" si="251"/>
        <v>0</v>
      </c>
      <c r="R549" s="306">
        <f t="shared" ca="1" si="252"/>
        <v>0</v>
      </c>
      <c r="S549" s="307">
        <f t="shared" ca="1" si="253"/>
        <v>3.650000000000003</v>
      </c>
      <c r="T549" s="304">
        <f t="shared" ca="1" si="233"/>
        <v>35.806500000000028</v>
      </c>
      <c r="U549" s="311">
        <f t="shared" ca="1" si="234"/>
        <v>0</v>
      </c>
      <c r="V549" s="306">
        <f t="shared" ca="1" si="235"/>
        <v>1.1977442929038657</v>
      </c>
      <c r="W549" s="304">
        <f t="shared" ca="1" si="236"/>
        <v>35.068110035390973</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0.20578064584663203</v>
      </c>
      <c r="AH549" s="304">
        <f t="shared" ca="1" si="260"/>
        <v>-9.5942914542203681</v>
      </c>
    </row>
    <row r="550" spans="1:34" x14ac:dyDescent="0.2">
      <c r="A550" s="347">
        <f t="shared" ca="1" si="238"/>
        <v>0.1</v>
      </c>
      <c r="B550" s="304">
        <f t="shared" ca="1" si="239"/>
        <v>36.60000000000025</v>
      </c>
      <c r="D550" s="306">
        <f t="shared" ca="1" si="240"/>
        <v>-0.42779319829802281</v>
      </c>
      <c r="E550" s="307">
        <f t="shared" ca="1" si="241"/>
        <v>-0.21182732087648759</v>
      </c>
      <c r="F550" s="304">
        <f t="shared" ca="1" si="242"/>
        <v>0.47736551444334757</v>
      </c>
      <c r="G550" s="306">
        <f t="shared" ca="1" si="243"/>
        <v>4.3009511640559195</v>
      </c>
      <c r="H550" s="307">
        <f t="shared" ca="1" si="244"/>
        <v>-97.479196140854143</v>
      </c>
      <c r="I550" s="304">
        <f t="shared" ca="1" si="245"/>
        <v>97.574032719687807</v>
      </c>
      <c r="J550" s="306">
        <f t="shared" ca="1" si="246"/>
        <v>689.41539589499394</v>
      </c>
      <c r="K550" s="307">
        <f t="shared" ca="1" si="247"/>
        <v>215.25176753262789</v>
      </c>
      <c r="L550" s="304">
        <f t="shared" ca="1" si="232"/>
        <v>722.23743431296316</v>
      </c>
      <c r="M550" s="306">
        <f t="shared" ca="1" si="248"/>
        <v>-1.52670319038133</v>
      </c>
      <c r="N550" s="304">
        <f t="shared" ca="1" si="249"/>
        <v>-87.47364937800802</v>
      </c>
      <c r="P550" s="310">
        <f t="shared" ca="1" si="250"/>
        <v>23</v>
      </c>
      <c r="Q550" s="304">
        <f t="shared" ca="1" si="251"/>
        <v>0</v>
      </c>
      <c r="R550" s="306">
        <f t="shared" ca="1" si="252"/>
        <v>0</v>
      </c>
      <c r="S550" s="307">
        <f t="shared" ca="1" si="253"/>
        <v>3.650000000000003</v>
      </c>
      <c r="T550" s="304">
        <f t="shared" ca="1" si="233"/>
        <v>35.806500000000028</v>
      </c>
      <c r="U550" s="311">
        <f t="shared" ca="1" si="234"/>
        <v>0</v>
      </c>
      <c r="V550" s="306">
        <f t="shared" ca="1" si="235"/>
        <v>1.1989124282734915</v>
      </c>
      <c r="W550" s="304">
        <f t="shared" ca="1" si="236"/>
        <v>35.116177764106808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0.1925692848192444</v>
      </c>
      <c r="AH550" s="304">
        <f t="shared" ca="1" si="260"/>
        <v>-9.6077013795591633</v>
      </c>
    </row>
    <row r="551" spans="1:34" x14ac:dyDescent="0.2">
      <c r="A551" s="347">
        <f t="shared" ca="1" si="238"/>
        <v>0.1</v>
      </c>
      <c r="B551" s="304">
        <f t="shared" ca="1" si="239"/>
        <v>36.700000000000252</v>
      </c>
      <c r="D551" s="306">
        <f t="shared" ca="1" si="240"/>
        <v>-0.42407691411605902</v>
      </c>
      <c r="E551" s="307">
        <f t="shared" ca="1" si="241"/>
        <v>-0.19848033537216203</v>
      </c>
      <c r="F551" s="304">
        <f t="shared" ca="1" si="242"/>
        <v>0.46822609134439014</v>
      </c>
      <c r="G551" s="306">
        <f t="shared" ca="1" si="243"/>
        <v>4.2585434726443134</v>
      </c>
      <c r="H551" s="307">
        <f t="shared" ca="1" si="244"/>
        <v>-97.499044174391358</v>
      </c>
      <c r="I551" s="304">
        <f t="shared" ca="1" si="245"/>
        <v>97.592001759510595</v>
      </c>
      <c r="J551" s="306">
        <f t="shared" ca="1" si="246"/>
        <v>689.84337062682891</v>
      </c>
      <c r="K551" s="307">
        <f t="shared" ca="1" si="247"/>
        <v>205.50285551686562</v>
      </c>
      <c r="L551" s="304">
        <f t="shared" ca="1" si="232"/>
        <v>719.80226425273918</v>
      </c>
      <c r="M551" s="306">
        <f t="shared" ca="1" si="248"/>
        <v>-1.5271462733451489</v>
      </c>
      <c r="N551" s="304">
        <f t="shared" ca="1" si="249"/>
        <v>-87.499036161809002</v>
      </c>
      <c r="P551" s="310">
        <f t="shared" ca="1" si="250"/>
        <v>23</v>
      </c>
      <c r="Q551" s="304">
        <f t="shared" ca="1" si="251"/>
        <v>0</v>
      </c>
      <c r="R551" s="306">
        <f t="shared" ca="1" si="252"/>
        <v>0</v>
      </c>
      <c r="S551" s="307">
        <f t="shared" ca="1" si="253"/>
        <v>3.650000000000003</v>
      </c>
      <c r="T551" s="304">
        <f t="shared" ca="1" si="233"/>
        <v>35.806500000000028</v>
      </c>
      <c r="U551" s="311">
        <f t="shared" ca="1" si="234"/>
        <v>0</v>
      </c>
      <c r="V551" s="306">
        <f t="shared" ca="1" si="235"/>
        <v>1.2000819368556894</v>
      </c>
      <c r="W551" s="304">
        <f t="shared" ca="1" si="236"/>
        <v>35.163380362081767</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0.1795946006943403</v>
      </c>
      <c r="AH551" s="304">
        <f t="shared" ca="1" si="260"/>
        <v>-9.6208706203032275</v>
      </c>
    </row>
    <row r="552" spans="1:34" x14ac:dyDescent="0.2">
      <c r="A552" s="347">
        <f t="shared" ca="1" si="238"/>
        <v>0.1</v>
      </c>
      <c r="B552" s="304">
        <f t="shared" ca="1" si="239"/>
        <v>36.800000000000253</v>
      </c>
      <c r="D552" s="306">
        <f t="shared" ca="1" si="240"/>
        <v>-0.42038248480188151</v>
      </c>
      <c r="E552" s="307">
        <f t="shared" ca="1" si="241"/>
        <v>-0.18537347707558105</v>
      </c>
      <c r="F552" s="304">
        <f t="shared" ca="1" si="242"/>
        <v>0.45943961467345751</v>
      </c>
      <c r="G552" s="306">
        <f t="shared" ca="1" si="243"/>
        <v>4.2165052241641252</v>
      </c>
      <c r="H552" s="307">
        <f t="shared" ca="1" si="244"/>
        <v>-97.517581522098922</v>
      </c>
      <c r="I552" s="304">
        <f t="shared" ca="1" si="245"/>
        <v>97.60869644772751</v>
      </c>
      <c r="J552" s="306">
        <f t="shared" ca="1" si="246"/>
        <v>690.26712306166928</v>
      </c>
      <c r="K552" s="307">
        <f t="shared" ca="1" si="247"/>
        <v>195.75202423204109</v>
      </c>
      <c r="L552" s="304">
        <f t="shared" ca="1" si="232"/>
        <v>717.48697282304386</v>
      </c>
      <c r="M552" s="306">
        <f t="shared" ca="1" si="248"/>
        <v>-1.5275848316780813</v>
      </c>
      <c r="N552" s="304">
        <f t="shared" ca="1" si="249"/>
        <v>-87.524163703356322</v>
      </c>
      <c r="P552" s="310">
        <f t="shared" ca="1" si="250"/>
        <v>23</v>
      </c>
      <c r="Q552" s="304">
        <f t="shared" ca="1" si="251"/>
        <v>0</v>
      </c>
      <c r="R552" s="306">
        <f t="shared" ca="1" si="252"/>
        <v>0</v>
      </c>
      <c r="S552" s="307">
        <f t="shared" ca="1" si="253"/>
        <v>3.650000000000003</v>
      </c>
      <c r="T552" s="304">
        <f t="shared" ca="1" si="233"/>
        <v>35.806500000000028</v>
      </c>
      <c r="U552" s="311">
        <f t="shared" ca="1" si="234"/>
        <v>0</v>
      </c>
      <c r="V552" s="306">
        <f t="shared" ca="1" si="235"/>
        <v>1.2012528051051004</v>
      </c>
      <c r="W552" s="304">
        <f t="shared" ca="1" si="236"/>
        <v>35.209731053582132</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0.16685301510273298</v>
      </c>
      <c r="AH552" s="304">
        <f t="shared" ca="1" si="260"/>
        <v>-9.6338028389265045</v>
      </c>
    </row>
    <row r="553" spans="1:34" x14ac:dyDescent="0.2">
      <c r="A553" s="347">
        <f t="shared" ca="1" si="238"/>
        <v>0.1</v>
      </c>
      <c r="B553" s="304">
        <f t="shared" ca="1" si="239"/>
        <v>36.900000000000254</v>
      </c>
      <c r="D553" s="306">
        <f t="shared" ca="1" si="240"/>
        <v>-0.41671004857463279</v>
      </c>
      <c r="E553" s="307">
        <f t="shared" ca="1" si="241"/>
        <v>-0.17250307480401617</v>
      </c>
      <c r="F553" s="304">
        <f t="shared" ca="1" si="242"/>
        <v>0.45100396384057734</v>
      </c>
      <c r="G553" s="306">
        <f t="shared" ca="1" si="243"/>
        <v>4.1748342193066623</v>
      </c>
      <c r="H553" s="307">
        <f t="shared" ca="1" si="244"/>
        <v>-97.534831829579318</v>
      </c>
      <c r="I553" s="304">
        <f t="shared" ca="1" si="245"/>
        <v>97.624139744138148</v>
      </c>
      <c r="J553" s="306">
        <f t="shared" ca="1" si="246"/>
        <v>690.68669003384286</v>
      </c>
      <c r="K553" s="307">
        <f t="shared" ca="1" si="247"/>
        <v>185.99940356445717</v>
      </c>
      <c r="L553" s="304">
        <f t="shared" ca="1" si="232"/>
        <v>715.292864438224</v>
      </c>
      <c r="M553" s="306">
        <f t="shared" ca="1" si="248"/>
        <v>-1.5280189178296359</v>
      </c>
      <c r="N553" s="304">
        <f t="shared" ca="1" si="249"/>
        <v>-87.549035007785477</v>
      </c>
      <c r="P553" s="310">
        <f t="shared" ca="1" si="250"/>
        <v>23</v>
      </c>
      <c r="Q553" s="304">
        <f t="shared" ca="1" si="251"/>
        <v>0</v>
      </c>
      <c r="R553" s="306">
        <f t="shared" ca="1" si="252"/>
        <v>0</v>
      </c>
      <c r="S553" s="307">
        <f t="shared" ca="1" si="253"/>
        <v>3.650000000000003</v>
      </c>
      <c r="T553" s="304">
        <f t="shared" ca="1" si="233"/>
        <v>35.806500000000028</v>
      </c>
      <c r="U553" s="311">
        <f t="shared" ca="1" si="234"/>
        <v>0</v>
      </c>
      <c r="V553" s="306">
        <f t="shared" ca="1" si="235"/>
        <v>1.2024250197068544</v>
      </c>
      <c r="W553" s="304">
        <f t="shared" ca="1" si="236"/>
        <v>35.255242918556576</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0.15434098714047195</v>
      </c>
      <c r="AH553" s="304">
        <f t="shared" ca="1" si="260"/>
        <v>-9.6465016585156445</v>
      </c>
    </row>
    <row r="554" spans="1:34" x14ac:dyDescent="0.2">
      <c r="A554" s="347">
        <f t="shared" ca="1" si="238"/>
        <v>0.1</v>
      </c>
      <c r="B554" s="304">
        <f t="shared" ca="1" si="239"/>
        <v>37.000000000000256</v>
      </c>
      <c r="D554" s="306">
        <f t="shared" ca="1" si="240"/>
        <v>-0.41305973452123523</v>
      </c>
      <c r="E554" s="307">
        <f t="shared" ca="1" si="241"/>
        <v>-0.15986549746393663</v>
      </c>
      <c r="F554" s="304">
        <f t="shared" ca="1" si="242"/>
        <v>0.44291683368567653</v>
      </c>
      <c r="G554" s="306">
        <f t="shared" ca="1" si="243"/>
        <v>4.1335282458545386</v>
      </c>
      <c r="H554" s="307">
        <f t="shared" ca="1" si="244"/>
        <v>-97.550818379325705</v>
      </c>
      <c r="I554" s="304">
        <f t="shared" ca="1" si="245"/>
        <v>97.638354258126796</v>
      </c>
      <c r="J554" s="306">
        <f t="shared" ca="1" si="246"/>
        <v>691.10210815710093</v>
      </c>
      <c r="K554" s="307">
        <f t="shared" ca="1" si="247"/>
        <v>176.24512105401192</v>
      </c>
      <c r="L554" s="304">
        <f t="shared" ca="1" si="232"/>
        <v>713.22119051142374</v>
      </c>
      <c r="M554" s="306">
        <f t="shared" ca="1" si="248"/>
        <v>-1.5284485834299342</v>
      </c>
      <c r="N554" s="304">
        <f t="shared" ca="1" si="249"/>
        <v>-87.573653033284515</v>
      </c>
      <c r="P554" s="310">
        <f t="shared" ca="1" si="250"/>
        <v>23</v>
      </c>
      <c r="Q554" s="304">
        <f t="shared" ca="1" si="251"/>
        <v>0</v>
      </c>
      <c r="R554" s="306">
        <f t="shared" ca="1" si="252"/>
        <v>0</v>
      </c>
      <c r="S554" s="307">
        <f t="shared" ca="1" si="253"/>
        <v>3.650000000000003</v>
      </c>
      <c r="T554" s="304">
        <f t="shared" ca="1" si="233"/>
        <v>35.806500000000028</v>
      </c>
      <c r="U554" s="311">
        <f t="shared" ca="1" si="234"/>
        <v>0</v>
      </c>
      <c r="V554" s="306">
        <f t="shared" ca="1" si="235"/>
        <v>1.2035985675733218</v>
      </c>
      <c r="W554" s="304">
        <f t="shared" ca="1" si="236"/>
        <v>35.29992889218159</v>
      </c>
      <c r="Y554" s="314" t="str">
        <f t="shared" ca="1" si="254"/>
        <v/>
      </c>
      <c r="Z554" s="315" t="str">
        <f t="shared" ca="1" si="255"/>
        <v/>
      </c>
      <c r="AA554" s="316" t="str">
        <f t="shared" ca="1" si="256"/>
        <v/>
      </c>
      <c r="AC554" s="310">
        <f t="shared" ca="1" si="257"/>
        <v>37.000000000000256</v>
      </c>
      <c r="AD554" s="323">
        <f t="shared" ca="1" si="258"/>
        <v>691.10210815710093</v>
      </c>
      <c r="AE554" s="324" t="e">
        <f t="shared" ca="1" si="237"/>
        <v>#N/A</v>
      </c>
      <c r="AG554" s="306">
        <f t="shared" ca="1" si="259"/>
        <v>0.14205501357089112</v>
      </c>
      <c r="AH554" s="304">
        <f t="shared" ca="1" si="260"/>
        <v>-9.6589706626182323</v>
      </c>
    </row>
    <row r="555" spans="1:34" x14ac:dyDescent="0.2">
      <c r="A555" s="347">
        <f t="shared" ca="1" si="238"/>
        <v>0.1</v>
      </c>
      <c r="B555" s="304">
        <f t="shared" ca="1" si="239"/>
        <v>37.100000000000257</v>
      </c>
      <c r="D555" s="306">
        <f t="shared" ca="1" si="240"/>
        <v>-0.40943166283531129</v>
      </c>
      <c r="E555" s="307">
        <f t="shared" ca="1" si="241"/>
        <v>-0.14745715417611471</v>
      </c>
      <c r="F555" s="304">
        <f t="shared" ca="1" si="242"/>
        <v>0.43517571031688623</v>
      </c>
      <c r="G555" s="306">
        <f t="shared" ca="1" si="243"/>
        <v>4.0925850795710073</v>
      </c>
      <c r="H555" s="307">
        <f t="shared" ca="1" si="244"/>
        <v>-97.565564094743323</v>
      </c>
      <c r="I555" s="304">
        <f t="shared" ca="1" si="245"/>
        <v>97.651362252448862</v>
      </c>
      <c r="J555" s="306">
        <f t="shared" ca="1" si="246"/>
        <v>691.51341382337216</v>
      </c>
      <c r="K555" s="307">
        <f t="shared" ca="1" si="247"/>
        <v>166.48930193030847</v>
      </c>
      <c r="L555" s="304">
        <f t="shared" ca="1" si="232"/>
        <v>711.27314665668052</v>
      </c>
      <c r="M555" s="306">
        <f t="shared" ca="1" si="248"/>
        <v>-1.5288738793078427</v>
      </c>
      <c r="N555" s="304">
        <f t="shared" ca="1" si="249"/>
        <v>-87.598020692132991</v>
      </c>
      <c r="P555" s="310">
        <f t="shared" ca="1" si="250"/>
        <v>23</v>
      </c>
      <c r="Q555" s="304">
        <f t="shared" ca="1" si="251"/>
        <v>0</v>
      </c>
      <c r="R555" s="306">
        <f t="shared" ca="1" si="252"/>
        <v>0</v>
      </c>
      <c r="S555" s="307">
        <f t="shared" ca="1" si="253"/>
        <v>3.650000000000003</v>
      </c>
      <c r="T555" s="304">
        <f t="shared" ca="1" si="233"/>
        <v>35.806500000000028</v>
      </c>
      <c r="U555" s="311">
        <f t="shared" ca="1" si="234"/>
        <v>0</v>
      </c>
      <c r="V555" s="306">
        <f t="shared" ca="1" si="235"/>
        <v>1.2047734358409021</v>
      </c>
      <c r="W555" s="304">
        <f t="shared" ca="1" si="236"/>
        <v>35.343801764502814</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0.1299916289979155</v>
      </c>
      <c r="AH555" s="304">
        <f t="shared" ca="1" si="260"/>
        <v>-9.6712133951182366</v>
      </c>
    </row>
    <row r="556" spans="1:34" x14ac:dyDescent="0.2">
      <c r="A556" s="347">
        <f t="shared" ca="1" si="238"/>
        <v>0.1</v>
      </c>
      <c r="B556" s="304">
        <f t="shared" ca="1" si="239"/>
        <v>37.200000000000259</v>
      </c>
      <c r="D556" s="306">
        <f t="shared" ca="1" si="240"/>
        <v>-0.40582594505188463</v>
      </c>
      <c r="E556" s="307">
        <f t="shared" ca="1" si="241"/>
        <v>-0.13527449437414951</v>
      </c>
      <c r="F556" s="304">
        <f t="shared" ca="1" si="242"/>
        <v>0.42777784714199152</v>
      </c>
      <c r="G556" s="306">
        <f t="shared" ca="1" si="243"/>
        <v>4.0520024850658185</v>
      </c>
      <c r="H556" s="307">
        <f t="shared" ca="1" si="244"/>
        <v>-97.579091544180741</v>
      </c>
      <c r="I556" s="304">
        <f t="shared" ca="1" si="245"/>
        <v>97.663185647031739</v>
      </c>
      <c r="J556" s="306">
        <f t="shared" ca="1" si="246"/>
        <v>691.92064320160398</v>
      </c>
      <c r="K556" s="307">
        <f t="shared" ca="1" si="247"/>
        <v>156.73206914836226</v>
      </c>
      <c r="L556" s="304">
        <f t="shared" ca="1" si="232"/>
        <v>709.44986996125976</v>
      </c>
      <c r="M556" s="306">
        <f t="shared" ca="1" si="248"/>
        <v>-1.5292948555086003</v>
      </c>
      <c r="N556" s="304">
        <f t="shared" ca="1" si="249"/>
        <v>-87.622140851711848</v>
      </c>
      <c r="P556" s="310">
        <f t="shared" ca="1" si="250"/>
        <v>23</v>
      </c>
      <c r="Q556" s="304">
        <f t="shared" ca="1" si="251"/>
        <v>0</v>
      </c>
      <c r="R556" s="306">
        <f t="shared" ca="1" si="252"/>
        <v>0</v>
      </c>
      <c r="S556" s="307">
        <f t="shared" ca="1" si="253"/>
        <v>3.650000000000003</v>
      </c>
      <c r="T556" s="304">
        <f t="shared" ca="1" si="233"/>
        <v>35.806500000000028</v>
      </c>
      <c r="U556" s="311">
        <f t="shared" ca="1" si="234"/>
        <v>0</v>
      </c>
      <c r="V556" s="306">
        <f t="shared" ca="1" si="235"/>
        <v>1.2059496118668354</v>
      </c>
      <c r="W556" s="304">
        <f t="shared" ca="1" si="236"/>
        <v>35.386874180167943</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0.1181474060115697</v>
      </c>
      <c r="AH556" s="304">
        <f t="shared" ca="1" si="260"/>
        <v>-9.6832333601377485</v>
      </c>
    </row>
    <row r="557" spans="1:34" x14ac:dyDescent="0.2">
      <c r="A557" s="347">
        <f t="shared" ca="1" si="238"/>
        <v>0.1</v>
      </c>
      <c r="B557" s="304">
        <f t="shared" ca="1" si="239"/>
        <v>37.30000000000026</v>
      </c>
      <c r="D557" s="306">
        <f t="shared" ca="1" si="240"/>
        <v>-0.40224268427792081</v>
      </c>
      <c r="E557" s="307">
        <f t="shared" ca="1" si="241"/>
        <v>-0.12331400787757829</v>
      </c>
      <c r="F557" s="304">
        <f t="shared" ca="1" si="242"/>
        <v>0.42072024148350468</v>
      </c>
      <c r="G557" s="306">
        <f t="shared" ca="1" si="243"/>
        <v>4.0117782166380263</v>
      </c>
      <c r="H557" s="307">
        <f t="shared" ca="1" si="244"/>
        <v>-97.5914229449685</v>
      </c>
      <c r="I557" s="304">
        <f t="shared" ca="1" si="245"/>
        <v>97.673846022787572</v>
      </c>
      <c r="J557" s="306">
        <f t="shared" ca="1" si="246"/>
        <v>692.32383223668921</v>
      </c>
      <c r="K557" s="307">
        <f t="shared" ca="1" si="247"/>
        <v>146.9735434239048</v>
      </c>
      <c r="L557" s="304">
        <f t="shared" ca="1" si="232"/>
        <v>707.75243634301523</v>
      </c>
      <c r="M557" s="306">
        <f t="shared" ca="1" si="248"/>
        <v>-1.5297115613109598</v>
      </c>
      <c r="N557" s="304">
        <f t="shared" ca="1" si="249"/>
        <v>-87.646016335485655</v>
      </c>
      <c r="P557" s="310">
        <f t="shared" ca="1" si="250"/>
        <v>23</v>
      </c>
      <c r="Q557" s="304">
        <f t="shared" ca="1" si="251"/>
        <v>0</v>
      </c>
      <c r="R557" s="306">
        <f t="shared" ca="1" si="252"/>
        <v>0</v>
      </c>
      <c r="S557" s="307">
        <f t="shared" ca="1" si="253"/>
        <v>3.650000000000003</v>
      </c>
      <c r="T557" s="304">
        <f t="shared" ca="1" si="233"/>
        <v>35.806500000000028</v>
      </c>
      <c r="U557" s="311">
        <f t="shared" ca="1" si="234"/>
        <v>0</v>
      </c>
      <c r="V557" s="306">
        <f t="shared" ca="1" si="235"/>
        <v>1.2071270832260512</v>
      </c>
      <c r="W557" s="304">
        <f t="shared" ca="1" si="236"/>
        <v>35.429158638247955</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0.10651895530697075</v>
      </c>
      <c r="AH557" s="304">
        <f t="shared" ca="1" si="260"/>
        <v>-9.6950340219638118</v>
      </c>
    </row>
    <row r="558" spans="1:34" x14ac:dyDescent="0.2">
      <c r="A558" s="347">
        <f t="shared" ca="1" si="238"/>
        <v>0.1</v>
      </c>
      <c r="B558" s="304">
        <f t="shared" ca="1" si="239"/>
        <v>37.400000000000261</v>
      </c>
      <c r="D558" s="306">
        <f t="shared" ca="1" si="240"/>
        <v>-0.39868197541868905</v>
      </c>
      <c r="E558" s="307">
        <f t="shared" ca="1" si="241"/>
        <v>-0.1115722249405362</v>
      </c>
      <c r="F558" s="304">
        <f t="shared" ca="1" si="242"/>
        <v>0.41399961220021669</v>
      </c>
      <c r="G558" s="306">
        <f t="shared" ca="1" si="243"/>
        <v>3.9719100190961574</v>
      </c>
      <c r="H558" s="307">
        <f t="shared" ca="1" si="244"/>
        <v>-97.602580167462548</v>
      </c>
      <c r="I558" s="304">
        <f t="shared" ca="1" si="245"/>
        <v>97.683364625435331</v>
      </c>
      <c r="J558" s="306">
        <f t="shared" ca="1" si="246"/>
        <v>692.72301664847589</v>
      </c>
      <c r="K558" s="307">
        <f t="shared" ca="1" si="247"/>
        <v>137.21384326828326</v>
      </c>
      <c r="L558" s="304">
        <f t="shared" ca="1" si="232"/>
        <v>706.18185800756567</v>
      </c>
      <c r="M558" s="306">
        <f t="shared" ca="1" si="248"/>
        <v>-1.530124045243858</v>
      </c>
      <c r="N558" s="304">
        <f t="shared" ca="1" si="249"/>
        <v>-87.669649923957692</v>
      </c>
      <c r="P558" s="310">
        <f t="shared" ca="1" si="250"/>
        <v>23</v>
      </c>
      <c r="Q558" s="304">
        <f t="shared" ca="1" si="251"/>
        <v>0</v>
      </c>
      <c r="R558" s="306">
        <f t="shared" ca="1" si="252"/>
        <v>0</v>
      </c>
      <c r="S558" s="307">
        <f t="shared" ca="1" si="253"/>
        <v>3.650000000000003</v>
      </c>
      <c r="T558" s="304">
        <f t="shared" ca="1" si="233"/>
        <v>35.806500000000028</v>
      </c>
      <c r="U558" s="311">
        <f t="shared" ca="1" si="234"/>
        <v>0</v>
      </c>
      <c r="V558" s="306">
        <f t="shared" ca="1" si="235"/>
        <v>1.2083058377080464</v>
      </c>
      <c r="W558" s="304">
        <f t="shared" ca="1" si="236"/>
        <v>35.470667492142987</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9.5102925777746705E-2</v>
      </c>
      <c r="AH558" s="304">
        <f t="shared" ca="1" si="260"/>
        <v>-9.7066188049994313</v>
      </c>
    </row>
    <row r="559" spans="1:34" x14ac:dyDescent="0.2">
      <c r="A559" s="347">
        <f t="shared" ca="1" si="238"/>
        <v>0.1</v>
      </c>
      <c r="B559" s="304">
        <f t="shared" ca="1" si="239"/>
        <v>37.500000000000263</v>
      </c>
      <c r="D559" s="306">
        <f t="shared" ca="1" si="240"/>
        <v>-0.39514390539997557</v>
      </c>
      <c r="E559" s="307">
        <f t="shared" ca="1" si="241"/>
        <v>-0.1000457162769095</v>
      </c>
      <c r="F559" s="304">
        <f t="shared" ca="1" si="242"/>
        <v>0.40761237876210865</v>
      </c>
      <c r="G559" s="306">
        <f t="shared" ca="1" si="243"/>
        <v>3.9323956285561597</v>
      </c>
      <c r="H559" s="307">
        <f t="shared" ca="1" si="244"/>
        <v>-97.612584739090238</v>
      </c>
      <c r="I559" s="304">
        <f t="shared" ca="1" si="245"/>
        <v>97.691762369329595</v>
      </c>
      <c r="J559" s="306">
        <f t="shared" ca="1" si="246"/>
        <v>693.11823193085854</v>
      </c>
      <c r="K559" s="307">
        <f t="shared" ca="1" si="247"/>
        <v>127.45308502295562</v>
      </c>
      <c r="L559" s="304">
        <f t="shared" ca="1" si="232"/>
        <v>704.73908101993902</v>
      </c>
      <c r="M559" s="306">
        <f t="shared" ca="1" si="248"/>
        <v>-1.530532355102628</v>
      </c>
      <c r="N559" s="304">
        <f t="shared" ca="1" si="249"/>
        <v>-87.693044355598786</v>
      </c>
      <c r="P559" s="310">
        <f t="shared" ca="1" si="250"/>
        <v>23</v>
      </c>
      <c r="Q559" s="304">
        <f t="shared" ca="1" si="251"/>
        <v>0</v>
      </c>
      <c r="R559" s="306">
        <f t="shared" ca="1" si="252"/>
        <v>0</v>
      </c>
      <c r="S559" s="307">
        <f t="shared" ca="1" si="253"/>
        <v>3.650000000000003</v>
      </c>
      <c r="T559" s="304">
        <f t="shared" ca="1" si="233"/>
        <v>35.806500000000028</v>
      </c>
      <c r="U559" s="311">
        <f t="shared" ca="1" si="234"/>
        <v>0</v>
      </c>
      <c r="V559" s="306">
        <f t="shared" ca="1" si="235"/>
        <v>1.2094858633137942</v>
      </c>
      <c r="W559" s="304">
        <f t="shared" ca="1" si="236"/>
        <v>35.511412949568921</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8.3896004584914863E-2</v>
      </c>
      <c r="AH559" s="304">
        <f t="shared" ca="1" si="260"/>
        <v>-9.7179910937377958</v>
      </c>
    </row>
    <row r="560" spans="1:34" x14ac:dyDescent="0.2">
      <c r="A560" s="347">
        <f t="shared" ca="1" si="238"/>
        <v>0.1</v>
      </c>
      <c r="B560" s="304">
        <f t="shared" ca="1" si="239"/>
        <v>37.600000000000264</v>
      </c>
      <c r="D560" s="306">
        <f t="shared" ca="1" si="240"/>
        <v>-0.39162855338619595</v>
      </c>
      <c r="E560" s="307">
        <f t="shared" ca="1" si="241"/>
        <v>-8.873109306314575E-2</v>
      </c>
      <c r="F560" s="304">
        <f t="shared" ca="1" si="242"/>
        <v>0.40155464223881804</v>
      </c>
      <c r="G560" s="306">
        <f t="shared" ca="1" si="243"/>
        <v>3.89323277321754</v>
      </c>
      <c r="H560" s="307">
        <f t="shared" ca="1" si="244"/>
        <v>-97.621457848396545</v>
      </c>
      <c r="I560" s="304">
        <f t="shared" ca="1" si="245"/>
        <v>97.69905984129386</v>
      </c>
      <c r="J560" s="306">
        <f t="shared" ca="1" si="246"/>
        <v>693.50951335094726</v>
      </c>
      <c r="K560" s="307">
        <f t="shared" ca="1" si="247"/>
        <v>117.69138289358128</v>
      </c>
      <c r="L560" s="304">
        <f t="shared" ca="1" si="232"/>
        <v>703.42498300506168</v>
      </c>
      <c r="M560" s="306">
        <f t="shared" ca="1" si="248"/>
        <v>-1.5309365379647697</v>
      </c>
      <c r="N560" s="304">
        <f t="shared" ca="1" si="249"/>
        <v>-87.716202327751034</v>
      </c>
      <c r="P560" s="310">
        <f t="shared" ca="1" si="250"/>
        <v>23</v>
      </c>
      <c r="Q560" s="304">
        <f t="shared" ca="1" si="251"/>
        <v>0</v>
      </c>
      <c r="R560" s="306">
        <f t="shared" ca="1" si="252"/>
        <v>0</v>
      </c>
      <c r="S560" s="307">
        <f t="shared" ca="1" si="253"/>
        <v>3.650000000000003</v>
      </c>
      <c r="T560" s="304">
        <f t="shared" ca="1" si="233"/>
        <v>35.806500000000028</v>
      </c>
      <c r="U560" s="311">
        <f t="shared" ca="1" si="234"/>
        <v>0</v>
      </c>
      <c r="V560" s="306">
        <f t="shared" ca="1" si="235"/>
        <v>1.2106671482526838</v>
      </c>
      <c r="W560" s="304">
        <f t="shared" ca="1" si="236"/>
        <v>35.551407072621672</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7.2894917202360077E-2</v>
      </c>
      <c r="AH560" s="304">
        <f t="shared" ca="1" si="260"/>
        <v>-9.7291542327586011</v>
      </c>
    </row>
    <row r="561" spans="1:34" x14ac:dyDescent="0.2">
      <c r="A561" s="347">
        <f t="shared" ca="1" si="238"/>
        <v>0.1</v>
      </c>
      <c r="B561" s="304">
        <f t="shared" ca="1" si="239"/>
        <v>37.700000000000266</v>
      </c>
      <c r="D561" s="306">
        <f t="shared" ca="1" si="240"/>
        <v>-0.3881359909943834</v>
      </c>
      <c r="E561" s="307">
        <f t="shared" ca="1" si="241"/>
        <v>-7.762500691951324E-2</v>
      </c>
      <c r="F561" s="304">
        <f t="shared" ca="1" si="242"/>
        <v>0.39582216866219933</v>
      </c>
      <c r="G561" s="306">
        <f t="shared" ca="1" si="243"/>
        <v>3.8544191741181018</v>
      </c>
      <c r="H561" s="307">
        <f t="shared" ca="1" si="244"/>
        <v>-97.629220349088499</v>
      </c>
      <c r="I561" s="304">
        <f t="shared" ca="1" si="245"/>
        <v>97.705277304456203</v>
      </c>
      <c r="J561" s="306">
        <f t="shared" ca="1" si="246"/>
        <v>693.89689594831407</v>
      </c>
      <c r="K561" s="307">
        <f t="shared" ca="1" si="247"/>
        <v>107.92884898370703</v>
      </c>
      <c r="L561" s="304">
        <f t="shared" ca="1" si="232"/>
        <v>702.24037099105408</v>
      </c>
      <c r="M561" s="306">
        <f t="shared" ca="1" si="248"/>
        <v>-1.5313366402052917</v>
      </c>
      <c r="N561" s="304">
        <f t="shared" ca="1" si="249"/>
        <v>-87.739126497506675</v>
      </c>
      <c r="P561" s="310">
        <f t="shared" ca="1" si="250"/>
        <v>23</v>
      </c>
      <c r="Q561" s="304">
        <f t="shared" ca="1" si="251"/>
        <v>0</v>
      </c>
      <c r="R561" s="306">
        <f t="shared" ca="1" si="252"/>
        <v>0</v>
      </c>
      <c r="S561" s="307">
        <f t="shared" ca="1" si="253"/>
        <v>3.650000000000003</v>
      </c>
      <c r="T561" s="304">
        <f t="shared" ca="1" si="233"/>
        <v>35.806500000000028</v>
      </c>
      <c r="U561" s="311">
        <f t="shared" ca="1" si="234"/>
        <v>0</v>
      </c>
      <c r="V561" s="306">
        <f t="shared" ca="1" si="235"/>
        <v>1.2118496809394945</v>
      </c>
      <c r="W561" s="304">
        <f t="shared" ca="1" si="236"/>
        <v>35.590661777915848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6.2096427439785273E-2</v>
      </c>
      <c r="AH561" s="304">
        <f t="shared" ca="1" si="260"/>
        <v>-9.7401115267456557</v>
      </c>
    </row>
    <row r="562" spans="1:34" x14ac:dyDescent="0.2">
      <c r="A562" s="347">
        <f t="shared" ca="1" si="238"/>
        <v>0.1</v>
      </c>
      <c r="B562" s="304">
        <f t="shared" ca="1" si="239"/>
        <v>37.800000000000267</v>
      </c>
      <c r="D562" s="306">
        <f t="shared" ca="1" si="240"/>
        <v>-0.38466628250412627</v>
      </c>
      <c r="E562" s="307">
        <f t="shared" ca="1" si="241"/>
        <v>-6.6724149870726279E-2</v>
      </c>
      <c r="F562" s="304">
        <f t="shared" ca="1" si="242"/>
        <v>0.39041037520987504</v>
      </c>
      <c r="G562" s="306">
        <f t="shared" ca="1" si="243"/>
        <v>3.8159525458676891</v>
      </c>
      <c r="H562" s="307">
        <f t="shared" ca="1" si="244"/>
        <v>-97.635892764075578</v>
      </c>
      <c r="I562" s="304">
        <f t="shared" ca="1" si="245"/>
        <v>97.710434702084811</v>
      </c>
      <c r="J562" s="306">
        <f t="shared" ca="1" si="246"/>
        <v>694.28041453431331</v>
      </c>
      <c r="K562" s="307">
        <f t="shared" ca="1" si="247"/>
        <v>98.165593328048828</v>
      </c>
      <c r="L562" s="304">
        <f t="shared" ca="1" si="232"/>
        <v>701.18597940873417</v>
      </c>
      <c r="M562" s="306">
        <f t="shared" ca="1" si="248"/>
        <v>-1.531732707511636</v>
      </c>
      <c r="N562" s="304">
        <f t="shared" ca="1" si="249"/>
        <v>-87.761819482563311</v>
      </c>
      <c r="P562" s="310">
        <f t="shared" ca="1" si="250"/>
        <v>23</v>
      </c>
      <c r="Q562" s="304">
        <f t="shared" ca="1" si="251"/>
        <v>0</v>
      </c>
      <c r="R562" s="306">
        <f t="shared" ca="1" si="252"/>
        <v>0</v>
      </c>
      <c r="S562" s="307">
        <f t="shared" ca="1" si="253"/>
        <v>3.650000000000003</v>
      </c>
      <c r="T562" s="304">
        <f t="shared" ca="1" si="233"/>
        <v>35.806500000000028</v>
      </c>
      <c r="U562" s="311">
        <f t="shared" ca="1" si="234"/>
        <v>0</v>
      </c>
      <c r="V562" s="306">
        <f t="shared" ca="1" si="235"/>
        <v>1.2130334499913982</v>
      </c>
      <c r="W562" s="304">
        <f t="shared" ca="1" si="236"/>
        <v>35.629188836794178</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5.1497337444072144E-2</v>
      </c>
      <c r="AH562" s="304">
        <f t="shared" ca="1" si="260"/>
        <v>-9.750866240524882</v>
      </c>
    </row>
    <row r="563" spans="1:34" x14ac:dyDescent="0.2">
      <c r="A563" s="347">
        <f t="shared" ca="1" si="238"/>
        <v>0.1</v>
      </c>
      <c r="B563" s="304">
        <f t="shared" ca="1" si="239"/>
        <v>37.900000000000269</v>
      </c>
      <c r="D563" s="306">
        <f t="shared" ca="1" si="240"/>
        <v>-0.3812194850634657</v>
      </c>
      <c r="E563" s="307">
        <f t="shared" ca="1" si="241"/>
        <v>-5.602525428698435E-2</v>
      </c>
      <c r="F563" s="304">
        <f t="shared" ca="1" si="242"/>
        <v>0.38531431962746365</v>
      </c>
      <c r="G563" s="306">
        <f t="shared" ca="1" si="243"/>
        <v>3.7778305973613424</v>
      </c>
      <c r="H563" s="307">
        <f t="shared" ca="1" si="244"/>
        <v>-97.641495289504277</v>
      </c>
      <c r="I563" s="304">
        <f t="shared" ca="1" si="245"/>
        <v>97.714551661421666</v>
      </c>
      <c r="J563" s="306">
        <f t="shared" ca="1" si="246"/>
        <v>694.66010369147477</v>
      </c>
      <c r="K563" s="307">
        <f t="shared" ca="1" si="247"/>
        <v>88.401723925369836</v>
      </c>
      <c r="L563" s="304">
        <f t="shared" ca="1" si="232"/>
        <v>700.26246826002875</v>
      </c>
      <c r="M563" s="306">
        <f t="shared" ca="1" si="248"/>
        <v>-1.532124784898202</v>
      </c>
      <c r="N563" s="304">
        <f t="shared" ca="1" si="249"/>
        <v>-87.784283862056071</v>
      </c>
      <c r="P563" s="310">
        <f t="shared" ca="1" si="250"/>
        <v>23</v>
      </c>
      <c r="Q563" s="304">
        <f t="shared" ca="1" si="251"/>
        <v>0</v>
      </c>
      <c r="R563" s="306">
        <f t="shared" ca="1" si="252"/>
        <v>0</v>
      </c>
      <c r="S563" s="307">
        <f t="shared" ca="1" si="253"/>
        <v>3.650000000000003</v>
      </c>
      <c r="T563" s="304">
        <f t="shared" ca="1" si="233"/>
        <v>35.806500000000028</v>
      </c>
      <c r="U563" s="311">
        <f t="shared" ca="1" si="234"/>
        <v>0</v>
      </c>
      <c r="V563" s="306">
        <f t="shared" ca="1" si="235"/>
        <v>1.2142184442249977</v>
      </c>
      <c r="W563" s="304">
        <f t="shared" ca="1" si="236"/>
        <v>35.666999875604887</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4.1094487680096492E-2</v>
      </c>
      <c r="AH563" s="304">
        <f t="shared" ca="1" si="260"/>
        <v>-9.7614215991216842</v>
      </c>
    </row>
    <row r="564" spans="1:34" x14ac:dyDescent="0.2">
      <c r="A564" s="347">
        <f t="shared" ca="1" si="238"/>
        <v>0.1</v>
      </c>
      <c r="B564" s="304">
        <f t="shared" ca="1" si="239"/>
        <v>38.00000000000027</v>
      </c>
      <c r="D564" s="306">
        <f t="shared" ca="1" si="240"/>
        <v>-0.37779564889077633</v>
      </c>
      <c r="E564" s="307">
        <f t="shared" ca="1" si="241"/>
        <v>-4.5525092806141032E-2</v>
      </c>
      <c r="F564" s="304">
        <f t="shared" ca="1" si="242"/>
        <v>0.38052869326216454</v>
      </c>
      <c r="G564" s="306">
        <f t="shared" ca="1" si="243"/>
        <v>3.7400510324722647</v>
      </c>
      <c r="H564" s="307">
        <f t="shared" ca="1" si="244"/>
        <v>-97.646047798784892</v>
      </c>
      <c r="I564" s="304">
        <f t="shared" ca="1" si="245"/>
        <v>97.717647497512345</v>
      </c>
      <c r="J564" s="306">
        <f t="shared" ca="1" si="246"/>
        <v>695.03599777296643</v>
      </c>
      <c r="K564" s="307">
        <f t="shared" ca="1" si="247"/>
        <v>78.637346770955375</v>
      </c>
      <c r="L564" s="304">
        <f t="shared" ca="1" si="232"/>
        <v>699.47042146715432</v>
      </c>
      <c r="M564" s="306">
        <f t="shared" ca="1" si="248"/>
        <v>-1.5325129167204785</v>
      </c>
      <c r="N564" s="304">
        <f t="shared" ca="1" si="249"/>
        <v>-87.806522177367228</v>
      </c>
      <c r="P564" s="310">
        <f t="shared" ca="1" si="250"/>
        <v>23</v>
      </c>
      <c r="Q564" s="304">
        <f t="shared" ca="1" si="251"/>
        <v>0</v>
      </c>
      <c r="R564" s="306">
        <f t="shared" ca="1" si="252"/>
        <v>0</v>
      </c>
      <c r="S564" s="307">
        <f t="shared" ca="1" si="253"/>
        <v>3.650000000000003</v>
      </c>
      <c r="T564" s="304">
        <f t="shared" ca="1" si="233"/>
        <v>35.806500000000028</v>
      </c>
      <c r="U564" s="311">
        <f t="shared" ca="1" si="234"/>
        <v>0</v>
      </c>
      <c r="V564" s="306">
        <f t="shared" ca="1" si="235"/>
        <v>1.2154046526533921</v>
      </c>
      <c r="W564" s="304">
        <f t="shared" ca="1" si="236"/>
        <v>35.70410637604396</v>
      </c>
      <c r="Y564" s="314" t="str">
        <f t="shared" ca="1" si="254"/>
        <v/>
      </c>
      <c r="Z564" s="315" t="str">
        <f t="shared" ca="1" si="255"/>
        <v/>
      </c>
      <c r="AA564" s="316" t="str">
        <f t="shared" ca="1" si="256"/>
        <v/>
      </c>
      <c r="AC564" s="310">
        <f t="shared" ca="1" si="257"/>
        <v>38.00000000000027</v>
      </c>
      <c r="AD564" s="323">
        <f t="shared" ca="1" si="258"/>
        <v>695.03599777296643</v>
      </c>
      <c r="AE564" s="324" t="e">
        <f t="shared" ca="1" si="237"/>
        <v>#N/A</v>
      </c>
      <c r="AG564" s="306">
        <f t="shared" ca="1" si="259"/>
        <v>3.0884756891817133E-2</v>
      </c>
      <c r="AH564" s="304">
        <f t="shared" ca="1" si="260"/>
        <v>-9.7717807878369474</v>
      </c>
    </row>
    <row r="565" spans="1:34" x14ac:dyDescent="0.2">
      <c r="A565" s="347">
        <f t="shared" ca="1" si="238"/>
        <v>0.1</v>
      </c>
      <c r="B565" s="304">
        <f t="shared" ca="1" si="239"/>
        <v>38.100000000000271</v>
      </c>
      <c r="D565" s="306">
        <f t="shared" ca="1" si="240"/>
        <v>-0.37439481747268349</v>
      </c>
      <c r="E565" s="307">
        <f t="shared" ca="1" si="241"/>
        <v>-3.5220478237929953E-2</v>
      </c>
      <c r="F565" s="304">
        <f t="shared" ca="1" si="242"/>
        <v>0.37604781802014553</v>
      </c>
      <c r="G565" s="306">
        <f t="shared" ca="1" si="243"/>
        <v>3.7026115507249964</v>
      </c>
      <c r="H565" s="307">
        <f t="shared" ca="1" si="244"/>
        <v>-97.649569846608685</v>
      </c>
      <c r="I565" s="304">
        <f t="shared" ca="1" si="245"/>
        <v>97.719741217029778</v>
      </c>
      <c r="J565" s="306">
        <f t="shared" ca="1" si="246"/>
        <v>695.40813090212623</v>
      </c>
      <c r="K565" s="307">
        <f t="shared" ca="1" si="247"/>
        <v>68.872565888685699</v>
      </c>
      <c r="L565" s="304">
        <f t="shared" ca="1" si="232"/>
        <v>698.8103454134606</v>
      </c>
      <c r="M565" s="306">
        <f t="shared" ca="1" si="248"/>
        <v>-1.5328971466887982</v>
      </c>
      <c r="N565" s="304">
        <f t="shared" ca="1" si="249"/>
        <v>-87.828536932914389</v>
      </c>
      <c r="P565" s="310">
        <f t="shared" ca="1" si="250"/>
        <v>23</v>
      </c>
      <c r="Q565" s="304">
        <f t="shared" ca="1" si="251"/>
        <v>0</v>
      </c>
      <c r="R565" s="306">
        <f t="shared" ca="1" si="252"/>
        <v>0</v>
      </c>
      <c r="S565" s="307">
        <f t="shared" ca="1" si="253"/>
        <v>3.650000000000003</v>
      </c>
      <c r="T565" s="304">
        <f t="shared" ca="1" si="233"/>
        <v>35.806500000000028</v>
      </c>
      <c r="U565" s="311">
        <f t="shared" ca="1" si="234"/>
        <v>0</v>
      </c>
      <c r="V565" s="306">
        <f t="shared" ca="1" si="235"/>
        <v>1.2165920644832791</v>
      </c>
      <c r="W565" s="304">
        <f t="shared" ca="1" si="236"/>
        <v>35.740519675558971</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2.0865062044476801E-2</v>
      </c>
      <c r="AH565" s="304">
        <f t="shared" ca="1" si="260"/>
        <v>-9.7819469523408031</v>
      </c>
    </row>
    <row r="566" spans="1:34" x14ac:dyDescent="0.2">
      <c r="A566" s="347">
        <f t="shared" ca="1" si="238"/>
        <v>0.1</v>
      </c>
      <c r="B566" s="304">
        <f t="shared" ca="1" si="239"/>
        <v>38.200000000000273</v>
      </c>
      <c r="D566" s="306">
        <f t="shared" ca="1" si="240"/>
        <v>-0.37101702775803724</v>
      </c>
      <c r="E566" s="307">
        <f t="shared" ca="1" si="241"/>
        <v>-2.5108263451064872E-2</v>
      </c>
      <c r="F566" s="304">
        <f t="shared" ca="1" si="242"/>
        <v>0.37186564748566953</v>
      </c>
      <c r="G566" s="306">
        <f t="shared" ca="1" si="243"/>
        <v>3.6655098479491928</v>
      </c>
      <c r="H566" s="307">
        <f t="shared" ca="1" si="244"/>
        <v>-97.652080672953787</v>
      </c>
      <c r="I566" s="304">
        <f t="shared" ca="1" si="245"/>
        <v>97.720851522090641</v>
      </c>
      <c r="J566" s="306">
        <f t="shared" ca="1" si="246"/>
        <v>695.77653697205994</v>
      </c>
      <c r="K566" s="307">
        <f t="shared" ca="1" si="247"/>
        <v>59.107483362707576</v>
      </c>
      <c r="L566" s="304">
        <f t="shared" ca="1" si="232"/>
        <v>698.28266768573383</v>
      </c>
      <c r="M566" s="306">
        <f t="shared" ca="1" si="248"/>
        <v>-1.5332775178817242</v>
      </c>
      <c r="N566" s="304">
        <f t="shared" ca="1" si="249"/>
        <v>-87.850330596917402</v>
      </c>
      <c r="P566" s="310">
        <f t="shared" ca="1" si="250"/>
        <v>23</v>
      </c>
      <c r="Q566" s="304">
        <f t="shared" ca="1" si="251"/>
        <v>0</v>
      </c>
      <c r="R566" s="306">
        <f t="shared" ca="1" si="252"/>
        <v>0</v>
      </c>
      <c r="S566" s="307">
        <f t="shared" ca="1" si="253"/>
        <v>3.650000000000003</v>
      </c>
      <c r="T566" s="304">
        <f t="shared" ca="1" si="233"/>
        <v>35.806500000000028</v>
      </c>
      <c r="U566" s="311">
        <f t="shared" ca="1" si="234"/>
        <v>0</v>
      </c>
      <c r="V566" s="306">
        <f t="shared" ca="1" si="235"/>
        <v>1.2177806691120858</v>
      </c>
      <c r="W566" s="304">
        <f t="shared" ca="1" si="236"/>
        <v>35.776250967812182</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1.1032358248934671E-2</v>
      </c>
      <c r="AH566" s="304">
        <f t="shared" ca="1" si="260"/>
        <v>-9.7919231987832713</v>
      </c>
    </row>
    <row r="567" spans="1:34" x14ac:dyDescent="0.2">
      <c r="A567" s="347">
        <f t="shared" ca="1" si="238"/>
        <v>0.1</v>
      </c>
      <c r="B567" s="304">
        <f t="shared" ca="1" si="239"/>
        <v>38.300000000000274</v>
      </c>
      <c r="D567" s="306">
        <f t="shared" ca="1" si="240"/>
        <v>-0.3676623103479974</v>
      </c>
      <c r="E567" s="307">
        <f t="shared" ca="1" si="241"/>
        <v>-1.5185341243977746E-2</v>
      </c>
      <c r="F567" s="304">
        <f t="shared" ca="1" si="242"/>
        <v>0.36797577235345702</v>
      </c>
      <c r="G567" s="306">
        <f t="shared" ca="1" si="243"/>
        <v>3.628743616914393</v>
      </c>
      <c r="H567" s="307">
        <f t="shared" ca="1" si="244"/>
        <v>-97.653599207078187</v>
      </c>
      <c r="I567" s="304">
        <f t="shared" ca="1" si="245"/>
        <v>97.720996814062232</v>
      </c>
      <c r="J567" s="306">
        <f t="shared" ca="1" si="246"/>
        <v>696.14124964530311</v>
      </c>
      <c r="K567" s="307">
        <f t="shared" ca="1" si="247"/>
        <v>49.342199368705977</v>
      </c>
      <c r="L567" s="304">
        <f t="shared" ca="1" si="232"/>
        <v>697.88773602655135</v>
      </c>
      <c r="M567" s="306">
        <f t="shared" ca="1" si="248"/>
        <v>-1.5336540727590819</v>
      </c>
      <c r="N567" s="304">
        <f t="shared" ca="1" si="249"/>
        <v>-87.871905602145077</v>
      </c>
      <c r="P567" s="310">
        <f t="shared" ca="1" si="250"/>
        <v>23</v>
      </c>
      <c r="Q567" s="304">
        <f t="shared" ca="1" si="251"/>
        <v>0</v>
      </c>
      <c r="R567" s="306">
        <f t="shared" ca="1" si="252"/>
        <v>0</v>
      </c>
      <c r="S567" s="307">
        <f t="shared" ca="1" si="253"/>
        <v>3.650000000000003</v>
      </c>
      <c r="T567" s="304">
        <f t="shared" ca="1" si="233"/>
        <v>35.806500000000028</v>
      </c>
      <c r="U567" s="311">
        <f t="shared" ca="1" si="234"/>
        <v>0</v>
      </c>
      <c r="V567" s="306">
        <f t="shared" ca="1" si="235"/>
        <v>1.2189704561251327</v>
      </c>
      <c r="W567" s="304">
        <f t="shared" ca="1" si="236"/>
        <v>35.811311303199489</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1.3836386686865154E-3</v>
      </c>
      <c r="AH567" s="304">
        <f t="shared" ca="1" si="260"/>
        <v>-9.8017125939211383</v>
      </c>
    </row>
    <row r="568" spans="1:34" x14ac:dyDescent="0.2">
      <c r="A568" s="347">
        <f t="shared" ca="1" si="238"/>
        <v>0.1</v>
      </c>
      <c r="B568" s="304">
        <f t="shared" ca="1" si="239"/>
        <v>38.400000000000276</v>
      </c>
      <c r="D568" s="306">
        <f t="shared" ca="1" si="240"/>
        <v>-0.3643306896822463</v>
      </c>
      <c r="E568" s="307">
        <f t="shared" ca="1" si="241"/>
        <v>-5.4486442000314383E-3</v>
      </c>
      <c r="F568" s="304">
        <f t="shared" ca="1" si="242"/>
        <v>0.36437143023014273</v>
      </c>
      <c r="G568" s="306">
        <f t="shared" ca="1" si="243"/>
        <v>3.5923105479461683</v>
      </c>
      <c r="H568" s="307">
        <f t="shared" ca="1" si="244"/>
        <v>-97.654144071498195</v>
      </c>
      <c r="I568" s="304">
        <f t="shared" ca="1" si="245"/>
        <v>97.720195197358322</v>
      </c>
      <c r="J568" s="306">
        <f t="shared" ca="1" si="246"/>
        <v>696.50230235354616</v>
      </c>
      <c r="K568" s="307">
        <f t="shared" ca="1" si="247"/>
        <v>39.576812204777156</v>
      </c>
      <c r="L568" s="304">
        <f t="shared" ca="1" si="232"/>
        <v>697.62581750397021</v>
      </c>
      <c r="M568" s="306">
        <f t="shared" ca="1" si="248"/>
        <v>-1.5340268531746459</v>
      </c>
      <c r="N568" s="304">
        <f t="shared" ca="1" si="249"/>
        <v>-87.893264346642027</v>
      </c>
      <c r="P568" s="310">
        <f t="shared" ca="1" si="250"/>
        <v>23</v>
      </c>
      <c r="Q568" s="304">
        <f t="shared" ca="1" si="251"/>
        <v>0</v>
      </c>
      <c r="R568" s="306">
        <f t="shared" ca="1" si="252"/>
        <v>0</v>
      </c>
      <c r="S568" s="307">
        <f t="shared" ca="1" si="253"/>
        <v>3.650000000000003</v>
      </c>
      <c r="T568" s="304">
        <f t="shared" ca="1" si="233"/>
        <v>35.806500000000028</v>
      </c>
      <c r="U568" s="311">
        <f t="shared" ca="1" si="234"/>
        <v>0</v>
      </c>
      <c r="V568" s="306">
        <f t="shared" ca="1" si="235"/>
        <v>1.2201614152928295</v>
      </c>
      <c r="W568" s="304">
        <f t="shared" ca="1" si="236"/>
        <v>35.845711589422848</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-8.0840655893190672E-3</v>
      </c>
      <c r="AH568" s="304">
        <f t="shared" ca="1" si="260"/>
        <v>-9.8113181652601256</v>
      </c>
    </row>
    <row r="569" spans="1:34" x14ac:dyDescent="0.2">
      <c r="A569" s="347">
        <f t="shared" ca="1" si="238"/>
        <v>0.1</v>
      </c>
      <c r="B569" s="304">
        <f t="shared" ca="1" si="239"/>
        <v>38.500000000000277</v>
      </c>
      <c r="D569" s="306">
        <f t="shared" ca="1" si="240"/>
        <v>-0.36102218422138388</v>
      </c>
      <c r="E569" s="307">
        <f t="shared" ca="1" si="241"/>
        <v>4.1048554720788388E-3</v>
      </c>
      <c r="F569" s="304">
        <f t="shared" ca="1" si="242"/>
        <v>0.36104551975952492</v>
      </c>
      <c r="G569" s="306">
        <f t="shared" ca="1" si="243"/>
        <v>3.5562083295240301</v>
      </c>
      <c r="H569" s="307">
        <f t="shared" ca="1" si="244"/>
        <v>-97.653733585950988</v>
      </c>
      <c r="I569" s="304">
        <f t="shared" ca="1" si="245"/>
        <v>97.71846448322276</v>
      </c>
      <c r="J569" s="306">
        <f t="shared" ca="1" si="246"/>
        <v>696.85972829741968</v>
      </c>
      <c r="K569" s="307">
        <f t="shared" ca="1" si="247"/>
        <v>29.811418321904696</v>
      </c>
      <c r="L569" s="304">
        <f t="shared" ca="1" si="232"/>
        <v>697.49709790444081</v>
      </c>
      <c r="M569" s="306">
        <f t="shared" ca="1" si="248"/>
        <v>-1.5343959003884908</v>
      </c>
      <c r="N569" s="304">
        <f t="shared" ca="1" si="249"/>
        <v>-87.914409194436402</v>
      </c>
      <c r="P569" s="310">
        <f t="shared" ca="1" si="250"/>
        <v>23</v>
      </c>
      <c r="Q569" s="304">
        <f t="shared" ca="1" si="251"/>
        <v>0</v>
      </c>
      <c r="R569" s="306">
        <f t="shared" ca="1" si="252"/>
        <v>0</v>
      </c>
      <c r="S569" s="307">
        <f t="shared" ca="1" si="253"/>
        <v>3.650000000000003</v>
      </c>
      <c r="T569" s="304">
        <f t="shared" ca="1" si="233"/>
        <v>35.806500000000028</v>
      </c>
      <c r="U569" s="311">
        <f t="shared" ca="1" si="234"/>
        <v>0</v>
      </c>
      <c r="V569" s="306">
        <f t="shared" ca="1" si="235"/>
        <v>1.2213535365679054</v>
      </c>
      <c r="W569" s="304">
        <f t="shared" ca="1" si="236"/>
        <v>35.879462592113768</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-1.7373685599533673E-2</v>
      </c>
      <c r="AH569" s="304">
        <f t="shared" ca="1" si="260"/>
        <v>-9.8207429012117302</v>
      </c>
    </row>
    <row r="570" spans="1:34" x14ac:dyDescent="0.2">
      <c r="A570" s="347">
        <f t="shared" ca="1" si="238"/>
        <v>0.1</v>
      </c>
      <c r="B570" s="304">
        <f t="shared" ca="1" si="239"/>
        <v>38.600000000000279</v>
      </c>
      <c r="D570" s="306">
        <f t="shared" ca="1" si="240"/>
        <v>-0.35773680662555651</v>
      </c>
      <c r="E570" s="307">
        <f t="shared" ca="1" si="241"/>
        <v>1.3478146112067435E-2</v>
      </c>
      <c r="F570" s="304">
        <f t="shared" ca="1" si="242"/>
        <v>0.35799061892355372</v>
      </c>
      <c r="G570" s="306">
        <f t="shared" ca="1" si="243"/>
        <v>3.5204346488614746</v>
      </c>
      <c r="H570" s="307">
        <f t="shared" ca="1" si="244"/>
        <v>-97.65238577133978</v>
      </c>
      <c r="I570" s="304">
        <f t="shared" ca="1" si="245"/>
        <v>97.715822193498781</v>
      </c>
      <c r="J570" s="306">
        <f t="shared" ca="1" si="246"/>
        <v>697.21356044633899</v>
      </c>
      <c r="K570" s="307">
        <f t="shared" ca="1" si="247"/>
        <v>20.046112354040158</v>
      </c>
      <c r="L570" s="304">
        <f t="shared" ca="1" si="232"/>
        <v>697.50168135336537</v>
      </c>
      <c r="M570" s="306">
        <f t="shared" ca="1" si="248"/>
        <v>-1.5347612550790195</v>
      </c>
      <c r="N570" s="304">
        <f t="shared" ca="1" si="249"/>
        <v>-87.935342476228996</v>
      </c>
      <c r="P570" s="310">
        <f t="shared" ca="1" si="250"/>
        <v>23</v>
      </c>
      <c r="Q570" s="304">
        <f t="shared" ca="1" si="251"/>
        <v>0</v>
      </c>
      <c r="R570" s="306">
        <f t="shared" ca="1" si="252"/>
        <v>0</v>
      </c>
      <c r="S570" s="307">
        <f t="shared" ca="1" si="253"/>
        <v>3.650000000000003</v>
      </c>
      <c r="T570" s="304">
        <f t="shared" ca="1" si="233"/>
        <v>35.806500000000028</v>
      </c>
      <c r="U570" s="311">
        <f t="shared" ca="1" si="234"/>
        <v>0</v>
      </c>
      <c r="V570" s="306">
        <f t="shared" ca="1" si="235"/>
        <v>1.2225468100826655</v>
      </c>
      <c r="W570" s="304">
        <f t="shared" ca="1" si="236"/>
        <v>35.912574935504615</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-2.6488114757512449E-2</v>
      </c>
      <c r="AH570" s="304">
        <f t="shared" ca="1" si="260"/>
        <v>-9.8299897512640371</v>
      </c>
    </row>
    <row r="571" spans="1:34" x14ac:dyDescent="0.2">
      <c r="A571" s="347">
        <f t="shared" ca="1" si="238"/>
        <v>0.1</v>
      </c>
      <c r="B571" s="304">
        <f t="shared" ca="1" si="239"/>
        <v>38.70000000000028</v>
      </c>
      <c r="D571" s="306">
        <f t="shared" ca="1" si="240"/>
        <v>-0.35447456392933502</v>
      </c>
      <c r="E571" s="307">
        <f t="shared" ca="1" si="241"/>
        <v>2.2674176795057122E-2</v>
      </c>
      <c r="F571" s="304">
        <f t="shared" ca="1" si="242"/>
        <v>0.35519900727088993</v>
      </c>
      <c r="G571" s="306">
        <f t="shared" ca="1" si="243"/>
        <v>3.4849871924685409</v>
      </c>
      <c r="H571" s="307">
        <f t="shared" ca="1" si="244"/>
        <v>-97.650118353660275</v>
      </c>
      <c r="I571" s="304">
        <f t="shared" ca="1" si="245"/>
        <v>97.712285564382995</v>
      </c>
      <c r="J571" s="306">
        <f t="shared" ca="1" si="246"/>
        <v>697.56383153840545</v>
      </c>
      <c r="K571" s="307">
        <f t="shared" ca="1" si="247"/>
        <v>10.280987147790155</v>
      </c>
      <c r="L571" s="304">
        <f t="shared" ca="1" si="232"/>
        <v>697.63959016620743</v>
      </c>
      <c r="M571" s="306">
        <f t="shared" ca="1" si="248"/>
        <v>-1.5351229573546761</v>
      </c>
      <c r="N571" s="304">
        <f t="shared" ca="1" si="249"/>
        <v>-87.956066490064401</v>
      </c>
      <c r="P571" s="310">
        <f t="shared" ca="1" si="250"/>
        <v>23</v>
      </c>
      <c r="Q571" s="304">
        <f t="shared" ca="1" si="251"/>
        <v>0</v>
      </c>
      <c r="R571" s="306">
        <f t="shared" ca="1" si="252"/>
        <v>0</v>
      </c>
      <c r="S571" s="307">
        <f t="shared" ca="1" si="253"/>
        <v>3.650000000000003</v>
      </c>
      <c r="T571" s="304">
        <f t="shared" ca="1" si="233"/>
        <v>35.806500000000028</v>
      </c>
      <c r="U571" s="311">
        <f t="shared" ca="1" si="234"/>
        <v>0</v>
      </c>
      <c r="V571" s="306">
        <f t="shared" ca="1" si="235"/>
        <v>1.2237412261462861</v>
      </c>
      <c r="W571" s="304">
        <f t="shared" ca="1" si="236"/>
        <v>35.9450591031461</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-3.5430208933611596E-2</v>
      </c>
      <c r="AH571" s="304">
        <f t="shared" ca="1" si="260"/>
        <v>-9.8390616261656394</v>
      </c>
    </row>
    <row r="572" spans="1:34" x14ac:dyDescent="0.2">
      <c r="A572" s="347">
        <f t="shared" ca="1" si="238"/>
        <v>0.1</v>
      </c>
      <c r="B572" s="304">
        <f t="shared" ca="1" si="239"/>
        <v>38.800000000000281</v>
      </c>
      <c r="D572" s="306">
        <f t="shared" ca="1" si="240"/>
        <v>-0.35123545771290793</v>
      </c>
      <c r="E572" s="307">
        <f t="shared" ca="1" si="241"/>
        <v>3.1695857531383709E-2</v>
      </c>
      <c r="F572" s="304">
        <f t="shared" ca="1" si="242"/>
        <v>0.35266269173169668</v>
      </c>
      <c r="G572" s="306">
        <f t="shared" ca="1" si="243"/>
        <v>3.4498636466972501</v>
      </c>
      <c r="H572" s="307">
        <f t="shared" ca="1" si="244"/>
        <v>-97.646948767907134</v>
      </c>
      <c r="I572" s="304">
        <f t="shared" ca="1" si="245"/>
        <v>97.70787155016265</v>
      </c>
      <c r="J572" s="306">
        <f t="shared" ca="1" si="246"/>
        <v>697.91057408036374</v>
      </c>
      <c r="K572" s="307">
        <f t="shared" ca="1" si="247"/>
        <v>0.51613379171178408</v>
      </c>
      <c r="L572" s="304">
        <f t="shared" ca="1" si="232"/>
        <v>697.91076493150172</v>
      </c>
      <c r="M572" s="306">
        <f t="shared" ca="1" si="248"/>
        <v>-1.5354810467653521</v>
      </c>
      <c r="N572" s="304">
        <f t="shared" ca="1" si="249"/>
        <v>-87.976583501984464</v>
      </c>
      <c r="P572" s="310">
        <f t="shared" ca="1" si="250"/>
        <v>23</v>
      </c>
      <c r="Q572" s="304">
        <f t="shared" ca="1" si="251"/>
        <v>0</v>
      </c>
      <c r="R572" s="306">
        <f t="shared" ca="1" si="252"/>
        <v>0</v>
      </c>
      <c r="S572" s="307">
        <f t="shared" ca="1" si="253"/>
        <v>3.650000000000003</v>
      </c>
      <c r="T572" s="304">
        <f t="shared" ca="1" si="233"/>
        <v>35.806500000000028</v>
      </c>
      <c r="U572" s="311">
        <f t="shared" ca="1" si="234"/>
        <v>0</v>
      </c>
      <c r="V572" s="306">
        <f t="shared" ca="1" si="235"/>
        <v>1.224936775242137</v>
      </c>
      <c r="W572" s="304">
        <f t="shared" ca="1" si="236"/>
        <v>35.976925438667884</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-4.420278664021815E-2</v>
      </c>
      <c r="AH572" s="304">
        <f t="shared" ca="1" si="260"/>
        <v>-9.8479613981222105</v>
      </c>
    </row>
    <row r="573" spans="1:34" x14ac:dyDescent="0.2">
      <c r="A573" s="347">
        <f t="shared" ca="1" si="238"/>
        <v>0.1</v>
      </c>
      <c r="B573" s="304">
        <f t="shared" ca="1" si="239"/>
        <v>38.900000000000283</v>
      </c>
      <c r="D573" s="306">
        <f t="shared" ca="1" si="240"/>
        <v>-0.34801948426964113</v>
      </c>
      <c r="E573" s="307">
        <f t="shared" ca="1" si="241"/>
        <v>4.0546059478334229E-2</v>
      </c>
      <c r="F573" s="304">
        <f t="shared" ca="1" si="242"/>
        <v>0.35037343559483447</v>
      </c>
      <c r="G573" s="306">
        <f t="shared" ca="1" si="243"/>
        <v>3.4150616982702862</v>
      </c>
      <c r="H573" s="307">
        <f t="shared" ca="1" si="244"/>
        <v>-97.642894161959305</v>
      </c>
      <c r="I573" s="304">
        <f t="shared" ca="1" si="245"/>
        <v>97.702596826934837</v>
      </c>
      <c r="J573" s="306">
        <f t="shared" ca="1" si="246"/>
        <v>698.25382034761208</v>
      </c>
      <c r="K573" s="307">
        <f t="shared" ca="1" si="247"/>
        <v>-9.2483583547815389</v>
      </c>
      <c r="L573" s="304">
        <f t="shared" ca="1" si="232"/>
        <v>698.31506482553687</v>
      </c>
      <c r="M573" s="306">
        <f t="shared" ca="1" si="248"/>
        <v>-1.5358355623134994</v>
      </c>
      <c r="N573" s="304">
        <f t="shared" ca="1" si="249"/>
        <v>-87.996895746665061</v>
      </c>
      <c r="P573" s="310">
        <f t="shared" ca="1" si="250"/>
        <v>23</v>
      </c>
      <c r="Q573" s="304">
        <f t="shared" ca="1" si="251"/>
        <v>0</v>
      </c>
      <c r="R573" s="306">
        <f t="shared" ca="1" si="252"/>
        <v>0</v>
      </c>
      <c r="S573" s="307">
        <f t="shared" ca="1" si="253"/>
        <v>3.650000000000003</v>
      </c>
      <c r="T573" s="304">
        <f t="shared" ca="1" si="233"/>
        <v>35.806500000000028</v>
      </c>
      <c r="U573" s="311">
        <f t="shared" ca="1" si="234"/>
        <v>0</v>
      </c>
      <c r="V573" s="306">
        <f t="shared" ca="1" si="235"/>
        <v>1.2261334480251362</v>
      </c>
      <c r="W573" s="304">
        <f t="shared" ca="1" si="236"/>
        <v>36.008184146580405</v>
      </c>
      <c r="Y573" s="314" t="str">
        <f t="shared" ca="1" si="254"/>
        <v>Impact balistique</v>
      </c>
      <c r="Z573" s="315" t="str">
        <f t="shared" ca="1" si="255"/>
        <v/>
      </c>
      <c r="AA573" s="316" t="str">
        <f t="shared" ca="1" si="256"/>
        <v/>
      </c>
      <c r="AC573" s="310" t="e">
        <f t="shared" ca="1" si="257"/>
        <v>#N/A</v>
      </c>
      <c r="AD573" s="323" t="e">
        <f t="shared" ca="1" si="258"/>
        <v>#N/A</v>
      </c>
      <c r="AE573" s="324" t="e">
        <f t="shared" ca="1" si="237"/>
        <v>#N/A</v>
      </c>
      <c r="AG573" s="306">
        <f t="shared" ca="1" si="259"/>
        <v>-5.2808629211583025E-2</v>
      </c>
      <c r="AH573" s="304">
        <f t="shared" ca="1" si="260"/>
        <v>-9.8566919010048917</v>
      </c>
    </row>
    <row r="574" spans="1:34" x14ac:dyDescent="0.2">
      <c r="A574" s="347">
        <f t="shared" ca="1" si="238"/>
        <v>1E-4</v>
      </c>
      <c r="B574" s="304">
        <f t="shared" ca="1" si="239"/>
        <v>38.900100000000286</v>
      </c>
      <c r="D574" s="306">
        <f t="shared" ca="1" si="240"/>
        <v>-0.3448266347700133</v>
      </c>
      <c r="E574" s="307">
        <f t="shared" ca="1" si="241"/>
        <v>4.9227615163324856E-2</v>
      </c>
      <c r="F574" s="304">
        <f t="shared" ca="1" si="242"/>
        <v>0.34832279015516709</v>
      </c>
      <c r="G574" s="306">
        <f t="shared" ca="1" si="243"/>
        <v>3.4150272156068091</v>
      </c>
      <c r="H574" s="307">
        <f t="shared" ca="1" si="244"/>
        <v>-97.642889239197785</v>
      </c>
      <c r="I574" s="304">
        <f t="shared" ca="1" si="245"/>
        <v>97.70259070189276</v>
      </c>
      <c r="J574" s="306">
        <f t="shared" ca="1" si="246"/>
        <v>698.25382034761208</v>
      </c>
      <c r="K574" s="307">
        <f t="shared" ca="1" si="247"/>
        <v>-9.2581226439515962</v>
      </c>
      <c r="L574" s="304">
        <f t="shared" ca="1" si="232"/>
        <v>698.31519421026906</v>
      </c>
      <c r="M574" s="306">
        <f t="shared" ca="1" si="248"/>
        <v>-1.5358359132716841</v>
      </c>
      <c r="N574" s="304">
        <f t="shared" ca="1" si="249"/>
        <v>-87.996915855087835</v>
      </c>
      <c r="P574" s="310">
        <f t="shared" ca="1" si="250"/>
        <v>23</v>
      </c>
      <c r="Q574" s="304">
        <f t="shared" ca="1" si="251"/>
        <v>0</v>
      </c>
      <c r="R574" s="306">
        <f t="shared" ca="1" si="252"/>
        <v>0</v>
      </c>
      <c r="S574" s="307">
        <f t="shared" ca="1" si="253"/>
        <v>3.650000000000003</v>
      </c>
      <c r="T574" s="304">
        <f t="shared" ca="1" si="233"/>
        <v>35.806500000000028</v>
      </c>
      <c r="U574" s="311">
        <f t="shared" ca="1" si="234"/>
        <v>0</v>
      </c>
      <c r="V574" s="306">
        <f t="shared" ca="1" si="235"/>
        <v>1.2261346452581319</v>
      </c>
      <c r="W574" s="304">
        <f t="shared" ca="1" si="236"/>
        <v>36.008214791278093</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-6.1250480995758139E-2</v>
      </c>
      <c r="AH574" s="304">
        <f t="shared" ca="1" si="260"/>
        <v>-9.8652559305699654</v>
      </c>
    </row>
    <row r="575" spans="1:34" x14ac:dyDescent="0.2">
      <c r="A575" s="347">
        <f t="shared" ca="1" si="238"/>
        <v>1E-4</v>
      </c>
      <c r="B575" s="304">
        <f t="shared" ca="1" si="239"/>
        <v>38.900200000000289</v>
      </c>
      <c r="D575" s="306">
        <f t="shared" ca="1" si="240"/>
        <v>-0.34482346805448233</v>
      </c>
      <c r="E575" s="307">
        <f t="shared" ca="1" si="241"/>
        <v>4.9236126859748097E-2</v>
      </c>
      <c r="F575" s="304">
        <f t="shared" ca="1" si="242"/>
        <v>0.34832085827476628</v>
      </c>
      <c r="G575" s="306">
        <f t="shared" ca="1" si="243"/>
        <v>3.4149927332600036</v>
      </c>
      <c r="H575" s="307">
        <f t="shared" ca="1" si="244"/>
        <v>-97.642884315585093</v>
      </c>
      <c r="I575" s="304">
        <f t="shared" ca="1" si="245"/>
        <v>97.702584576023128</v>
      </c>
      <c r="J575" s="306">
        <f t="shared" ca="1" si="246"/>
        <v>698.25382034761208</v>
      </c>
      <c r="K575" s="307">
        <f t="shared" ca="1" si="247"/>
        <v>-9.2678869326293345</v>
      </c>
      <c r="L575" s="304">
        <f t="shared" ca="1" si="232"/>
        <v>698.31532373150117</v>
      </c>
      <c r="M575" s="306">
        <f t="shared" ca="1" si="248"/>
        <v>-1.535836264226369</v>
      </c>
      <c r="N575" s="304">
        <f t="shared" ca="1" si="249"/>
        <v>-87.996935963310079</v>
      </c>
      <c r="P575" s="310">
        <f t="shared" ca="1" si="250"/>
        <v>23</v>
      </c>
      <c r="Q575" s="304">
        <f t="shared" ca="1" si="251"/>
        <v>0</v>
      </c>
      <c r="R575" s="306">
        <f t="shared" ca="1" si="252"/>
        <v>0</v>
      </c>
      <c r="S575" s="307">
        <f t="shared" ca="1" si="253"/>
        <v>3.650000000000003</v>
      </c>
      <c r="T575" s="304">
        <f t="shared" ca="1" si="233"/>
        <v>35.806500000000028</v>
      </c>
      <c r="U575" s="311">
        <f t="shared" ca="1" si="234"/>
        <v>0</v>
      </c>
      <c r="V575" s="306">
        <f t="shared" ca="1" si="235"/>
        <v>1.2261358424922368</v>
      </c>
      <c r="W575" s="304">
        <f t="shared" ca="1" si="236"/>
        <v>36.008245435389846</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-6.1258756462057917E-2</v>
      </c>
      <c r="AH575" s="304">
        <f t="shared" ca="1" si="260"/>
        <v>-9.8652643263775506</v>
      </c>
    </row>
    <row r="576" spans="1:34" x14ac:dyDescent="0.2">
      <c r="A576" s="347">
        <f t="shared" ca="1" si="238"/>
        <v>1E-4</v>
      </c>
      <c r="B576" s="304">
        <f t="shared" ca="1" si="239"/>
        <v>38.900300000000293</v>
      </c>
      <c r="D576" s="306">
        <f t="shared" ca="1" si="240"/>
        <v>-0.34482030136191449</v>
      </c>
      <c r="E576" s="307">
        <f t="shared" ca="1" si="241"/>
        <v>4.924463839352633E-2</v>
      </c>
      <c r="F576" s="304">
        <f t="shared" ca="1" si="242"/>
        <v>0.34831892662017477</v>
      </c>
      <c r="G576" s="306">
        <f t="shared" ca="1" si="243"/>
        <v>3.4149582512298675</v>
      </c>
      <c r="H576" s="307">
        <f t="shared" ca="1" si="244"/>
        <v>-97.642879391121255</v>
      </c>
      <c r="I576" s="304">
        <f t="shared" ca="1" si="245"/>
        <v>97.702578449325969</v>
      </c>
      <c r="J576" s="306">
        <f t="shared" ca="1" si="246"/>
        <v>698.25382034761208</v>
      </c>
      <c r="K576" s="307">
        <f t="shared" ca="1" si="247"/>
        <v>-9.2776512208146702</v>
      </c>
      <c r="L576" s="304">
        <f t="shared" ca="1" si="232"/>
        <v>698.3154533892332</v>
      </c>
      <c r="M576" s="306">
        <f t="shared" ca="1" si="248"/>
        <v>-1.5358366151775544</v>
      </c>
      <c r="N576" s="304">
        <f t="shared" ca="1" si="249"/>
        <v>-87.996956071331823</v>
      </c>
      <c r="P576" s="310">
        <f t="shared" ca="1" si="250"/>
        <v>23</v>
      </c>
      <c r="Q576" s="304">
        <f t="shared" ca="1" si="251"/>
        <v>0</v>
      </c>
      <c r="R576" s="306">
        <f t="shared" ca="1" si="252"/>
        <v>0</v>
      </c>
      <c r="S576" s="307">
        <f t="shared" ca="1" si="253"/>
        <v>3.650000000000003</v>
      </c>
      <c r="T576" s="304">
        <f t="shared" ca="1" si="233"/>
        <v>35.806500000000028</v>
      </c>
      <c r="U576" s="311">
        <f t="shared" ca="1" si="234"/>
        <v>0</v>
      </c>
      <c r="V576" s="306">
        <f t="shared" ca="1" si="235"/>
        <v>1.2261370397274507</v>
      </c>
      <c r="W576" s="304">
        <f t="shared" ca="1" si="236"/>
        <v>36.008276078915642</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-6.1267031770235292E-2</v>
      </c>
      <c r="AH576" s="304">
        <f t="shared" ca="1" si="260"/>
        <v>-9.8652727220246064</v>
      </c>
    </row>
    <row r="577" spans="1:34" x14ac:dyDescent="0.2">
      <c r="A577" s="347">
        <f t="shared" ca="1" si="238"/>
        <v>1E-4</v>
      </c>
      <c r="B577" s="304">
        <f t="shared" ca="1" si="239"/>
        <v>38.900400000000296</v>
      </c>
      <c r="D577" s="306">
        <f t="shared" ca="1" si="240"/>
        <v>-0.34481713469230524</v>
      </c>
      <c r="E577" s="307">
        <f t="shared" ca="1" si="241"/>
        <v>4.9253149764652449E-2</v>
      </c>
      <c r="F577" s="304">
        <f t="shared" ca="1" si="242"/>
        <v>0.34831699519137832</v>
      </c>
      <c r="G577" s="306">
        <f t="shared" ca="1" si="243"/>
        <v>3.4149237695163981</v>
      </c>
      <c r="H577" s="307">
        <f t="shared" ca="1" si="244"/>
        <v>-97.642874465806273</v>
      </c>
      <c r="I577" s="304">
        <f t="shared" ca="1" si="245"/>
        <v>97.702572321801284</v>
      </c>
      <c r="J577" s="306">
        <f t="shared" ca="1" si="246"/>
        <v>698.25382034761208</v>
      </c>
      <c r="K577" s="307">
        <f t="shared" ca="1" si="247"/>
        <v>-9.2874155085075163</v>
      </c>
      <c r="L577" s="304">
        <f t="shared" ca="1" si="232"/>
        <v>698.31558318346515</v>
      </c>
      <c r="M577" s="306">
        <f t="shared" ca="1" si="248"/>
        <v>-1.53583696612524</v>
      </c>
      <c r="N577" s="304">
        <f t="shared" ca="1" si="249"/>
        <v>-87.996976179153037</v>
      </c>
      <c r="P577" s="310">
        <f t="shared" ca="1" si="250"/>
        <v>23</v>
      </c>
      <c r="Q577" s="304">
        <f t="shared" ca="1" si="251"/>
        <v>0</v>
      </c>
      <c r="R577" s="306">
        <f t="shared" ca="1" si="252"/>
        <v>0</v>
      </c>
      <c r="S577" s="307">
        <f t="shared" ca="1" si="253"/>
        <v>3.650000000000003</v>
      </c>
      <c r="T577" s="304">
        <f t="shared" ca="1" si="233"/>
        <v>35.806500000000028</v>
      </c>
      <c r="U577" s="311">
        <f t="shared" ca="1" si="234"/>
        <v>0</v>
      </c>
      <c r="V577" s="306">
        <f t="shared" ca="1" si="235"/>
        <v>1.2261382369637739</v>
      </c>
      <c r="W577" s="304">
        <f t="shared" ca="1" si="236"/>
        <v>36.008306721855526</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-6.1275306920283157E-2</v>
      </c>
      <c r="AH577" s="304">
        <f t="shared" ca="1" si="260"/>
        <v>-9.8652811175111275</v>
      </c>
    </row>
    <row r="578" spans="1:34" x14ac:dyDescent="0.2">
      <c r="A578" s="347">
        <f t="shared" ca="1" si="238"/>
        <v>1E-4</v>
      </c>
      <c r="B578" s="304">
        <f t="shared" ca="1" si="239"/>
        <v>38.900500000000299</v>
      </c>
      <c r="D578" s="306">
        <f t="shared" ca="1" si="240"/>
        <v>-0.34481396804565978</v>
      </c>
      <c r="E578" s="307">
        <f t="shared" ca="1" si="241"/>
        <v>4.9261660973135335E-2</v>
      </c>
      <c r="F578" s="304">
        <f t="shared" ca="1" si="242"/>
        <v>0.34831506398837447</v>
      </c>
      <c r="G578" s="306">
        <f t="shared" ca="1" si="243"/>
        <v>3.4148892881195936</v>
      </c>
      <c r="H578" s="307">
        <f t="shared" ca="1" si="244"/>
        <v>-97.642869539640174</v>
      </c>
      <c r="I578" s="304">
        <f t="shared" ca="1" si="245"/>
        <v>97.702566193449101</v>
      </c>
      <c r="J578" s="306">
        <f t="shared" ca="1" si="246"/>
        <v>698.25382034761208</v>
      </c>
      <c r="K578" s="307">
        <f t="shared" ca="1" si="247"/>
        <v>-9.2971797957077893</v>
      </c>
      <c r="L578" s="304">
        <f t="shared" ca="1" si="232"/>
        <v>698.31571311419668</v>
      </c>
      <c r="M578" s="306">
        <f t="shared" ca="1" si="248"/>
        <v>-1.5358373170694262</v>
      </c>
      <c r="N578" s="304">
        <f t="shared" ca="1" si="249"/>
        <v>-87.996996286773751</v>
      </c>
      <c r="P578" s="310">
        <f t="shared" ca="1" si="250"/>
        <v>23</v>
      </c>
      <c r="Q578" s="304">
        <f t="shared" ca="1" si="251"/>
        <v>0</v>
      </c>
      <c r="R578" s="306">
        <f t="shared" ca="1" si="252"/>
        <v>0</v>
      </c>
      <c r="S578" s="307">
        <f t="shared" ca="1" si="253"/>
        <v>3.650000000000003</v>
      </c>
      <c r="T578" s="304">
        <f t="shared" ca="1" si="233"/>
        <v>35.806500000000028</v>
      </c>
      <c r="U578" s="311">
        <f t="shared" ca="1" si="234"/>
        <v>0</v>
      </c>
      <c r="V578" s="306">
        <f t="shared" ca="1" si="235"/>
        <v>1.226139434201206</v>
      </c>
      <c r="W578" s="304">
        <f t="shared" ca="1" si="236"/>
        <v>36.008337364209488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-6.1283581912215723E-2</v>
      </c>
      <c r="AH578" s="304">
        <f t="shared" ca="1" si="260"/>
        <v>-9.8652895128371227</v>
      </c>
    </row>
    <row r="579" spans="1:34" x14ac:dyDescent="0.2">
      <c r="A579" s="347">
        <f t="shared" ca="1" si="238"/>
        <v>1E-4</v>
      </c>
      <c r="B579" s="304">
        <f t="shared" ca="1" si="239"/>
        <v>38.900600000000303</v>
      </c>
      <c r="D579" s="306">
        <f t="shared" ca="1" si="240"/>
        <v>-0.34481080142197384</v>
      </c>
      <c r="E579" s="307">
        <f t="shared" ca="1" si="241"/>
        <v>4.9270172018974989E-2</v>
      </c>
      <c r="F579" s="304">
        <f t="shared" ca="1" si="242"/>
        <v>0.3483131330111503</v>
      </c>
      <c r="G579" s="306">
        <f t="shared" ca="1" si="243"/>
        <v>3.4148548070394513</v>
      </c>
      <c r="H579" s="307">
        <f t="shared" ca="1" si="244"/>
        <v>-97.642864612622972</v>
      </c>
      <c r="I579" s="304">
        <f t="shared" ca="1" si="245"/>
        <v>97.702560064269449</v>
      </c>
      <c r="J579" s="306">
        <f t="shared" ca="1" si="246"/>
        <v>698.25382034761208</v>
      </c>
      <c r="K579" s="307">
        <f t="shared" ca="1" si="247"/>
        <v>-9.3069440824154022</v>
      </c>
      <c r="L579" s="304">
        <f t="shared" ca="1" si="232"/>
        <v>698.31584318142779</v>
      </c>
      <c r="M579" s="306">
        <f t="shared" ca="1" si="248"/>
        <v>-1.5358376680101127</v>
      </c>
      <c r="N579" s="304">
        <f t="shared" ca="1" si="249"/>
        <v>-87.997016394193949</v>
      </c>
      <c r="P579" s="310">
        <f t="shared" ca="1" si="250"/>
        <v>23</v>
      </c>
      <c r="Q579" s="304">
        <f t="shared" ca="1" si="251"/>
        <v>0</v>
      </c>
      <c r="R579" s="306">
        <f t="shared" ca="1" si="252"/>
        <v>0</v>
      </c>
      <c r="S579" s="307">
        <f t="shared" ca="1" si="253"/>
        <v>3.650000000000003</v>
      </c>
      <c r="T579" s="304">
        <f t="shared" ca="1" si="233"/>
        <v>35.806500000000028</v>
      </c>
      <c r="U579" s="311">
        <f t="shared" ca="1" si="234"/>
        <v>0</v>
      </c>
      <c r="V579" s="306">
        <f t="shared" ca="1" si="235"/>
        <v>1.2261406314397474</v>
      </c>
      <c r="W579" s="304">
        <f t="shared" ca="1" si="236"/>
        <v>36.008368005977559</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-6.1291856746027662E-2</v>
      </c>
      <c r="AH579" s="304">
        <f t="shared" ca="1" si="260"/>
        <v>-9.8652979080025922</v>
      </c>
    </row>
    <row r="580" spans="1:34" x14ac:dyDescent="0.2">
      <c r="A580" s="347">
        <f t="shared" ca="1" si="238"/>
        <v>1E-4</v>
      </c>
      <c r="B580" s="304">
        <f t="shared" ca="1" si="239"/>
        <v>38.900700000000306</v>
      </c>
      <c r="D580" s="306">
        <f t="shared" ca="1" si="240"/>
        <v>-0.34480763482125015</v>
      </c>
      <c r="E580" s="307">
        <f t="shared" ca="1" si="241"/>
        <v>4.9278682902180293E-2</v>
      </c>
      <c r="F580" s="304">
        <f t="shared" ca="1" si="242"/>
        <v>0.34831120225970086</v>
      </c>
      <c r="G580" s="306">
        <f t="shared" ca="1" si="243"/>
        <v>3.4148203262759691</v>
      </c>
      <c r="H580" s="307">
        <f t="shared" ca="1" si="244"/>
        <v>-97.642859684754683</v>
      </c>
      <c r="I580" s="304">
        <f t="shared" ca="1" si="245"/>
        <v>97.702553934262312</v>
      </c>
      <c r="J580" s="306">
        <f t="shared" ca="1" si="246"/>
        <v>698.25382034761208</v>
      </c>
      <c r="K580" s="307">
        <f t="shared" ca="1" si="247"/>
        <v>-9.3167083686302714</v>
      </c>
      <c r="L580" s="304">
        <f t="shared" ref="L580:L643" ca="1" si="261">SQRT(pos_x^2+pos_z^2)</f>
        <v>698.31597338515849</v>
      </c>
      <c r="M580" s="306">
        <f t="shared" ca="1" si="248"/>
        <v>-1.5358380189472998</v>
      </c>
      <c r="N580" s="304">
        <f t="shared" ca="1" si="249"/>
        <v>-87.997036501413632</v>
      </c>
      <c r="P580" s="310">
        <f t="shared" ca="1" si="250"/>
        <v>23</v>
      </c>
      <c r="Q580" s="304">
        <f t="shared" ca="1" si="251"/>
        <v>0</v>
      </c>
      <c r="R580" s="306">
        <f t="shared" ca="1" si="252"/>
        <v>0</v>
      </c>
      <c r="S580" s="307">
        <f t="shared" ca="1" si="253"/>
        <v>3.650000000000003</v>
      </c>
      <c r="T580" s="304">
        <f t="shared" ref="T580:T643" ca="1" si="262">m*g</f>
        <v>35.806500000000028</v>
      </c>
      <c r="U580" s="311">
        <f t="shared" ref="U580:U643" ca="1" si="263">IF(pos_xz&lt;L_rampe,Poids*COS(Beta),0)</f>
        <v>0</v>
      </c>
      <c r="V580" s="306">
        <f t="shared" ref="V580:V643" ca="1" si="264">Rho_moyen*(20000-Alt_rampe-pos_z)/(20000+Alt_rampe+pos_z)</f>
        <v>1.2261418286793979</v>
      </c>
      <c r="W580" s="304">
        <f t="shared" ref="W580:W643" ca="1" si="265">1/2*Rho*Sref*Cx*vit_xz^2</f>
        <v>36.008398647159709</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-6.1300131421729631E-2</v>
      </c>
      <c r="AH580" s="304">
        <f t="shared" ca="1" si="260"/>
        <v>-9.865306303007543</v>
      </c>
    </row>
    <row r="581" spans="1:34" x14ac:dyDescent="0.2">
      <c r="A581" s="347">
        <f t="shared" ref="A581:A644" ca="1" si="267">IF(B580+0.01&lt;=T_ini+ROUNDUP(Temps_fin_propu,0), 0.01, IF(K580&gt;0, 0.1, 0.0001))</f>
        <v>1E-4</v>
      </c>
      <c r="B581" s="304">
        <f t="shared" ref="B581:B644" ca="1" si="268">B580+pas</f>
        <v>38.900800000000309</v>
      </c>
      <c r="D581" s="306">
        <f t="shared" ref="D581:D644" ca="1" si="269">IF(AND(L580&lt;L_rampe,Poussee&lt;Poids*SIN(M580)),0,(-W580+Poussee)/m*COS(M580)-U580/m*SIN(M580))</f>
        <v>-0.34480446824348654</v>
      </c>
      <c r="E581" s="307">
        <f t="shared" ref="E581:E644" ca="1" si="270">IF(AND(L580&lt;L_rampe,Poussee&lt;Poids*SIN(M580)),0,(-W580+Poussee)/m*SIN(M580)+U580/m*COS(M580)-Poids/m)</f>
        <v>4.9287193622740588E-2</v>
      </c>
      <c r="F581" s="304">
        <f t="shared" ref="F581:F644" ca="1" si="271">SQRT(acc_x^2+acc_z^2)</f>
        <v>0.34830927173401377</v>
      </c>
      <c r="G581" s="306">
        <f t="shared" ref="G581:G644" ca="1" si="272">G580+acc_x*pas</f>
        <v>3.4147858458291447</v>
      </c>
      <c r="H581" s="307">
        <f t="shared" ref="H581:H644" ca="1" si="273">H580+acc_z*pas</f>
        <v>-97.642854756035319</v>
      </c>
      <c r="I581" s="304">
        <f t="shared" ref="I581:I644" ca="1" si="274">SQRT(vit_x^2+vit_z^2)</f>
        <v>97.702547803427734</v>
      </c>
      <c r="J581" s="306">
        <f t="shared" ref="J581:J644" ca="1" si="275">J580+0.5*(vit_x+G580)*pas*(K580&gt;=0)</f>
        <v>698.25382034761208</v>
      </c>
      <c r="K581" s="307">
        <f t="shared" ref="K581:K644" ca="1" si="276">K580+0.5*(vit_z+H580)*pas</f>
        <v>-9.3264726543523118</v>
      </c>
      <c r="L581" s="304">
        <f t="shared" ca="1" si="261"/>
        <v>698.31610372538853</v>
      </c>
      <c r="M581" s="306">
        <f t="shared" ref="M581:M644" ca="1" si="277">IF(AND(L580&gt;L_rampe,G581&gt;0),ATAN2(G581,H581),$M$4)</f>
        <v>-1.5358383698809872</v>
      </c>
      <c r="N581" s="304">
        <f t="shared" ref="N581:N644" ca="1" si="278">DEGREES(Beta)</f>
        <v>-87.997056608432814</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3.650000000000003</v>
      </c>
      <c r="T581" s="304">
        <f t="shared" ca="1" si="262"/>
        <v>35.806500000000028</v>
      </c>
      <c r="U581" s="311">
        <f t="shared" ca="1" si="263"/>
        <v>0</v>
      </c>
      <c r="V581" s="306">
        <f t="shared" ca="1" si="264"/>
        <v>1.2261430259201576</v>
      </c>
      <c r="W581" s="304">
        <f t="shared" ca="1" si="265"/>
        <v>36.008429287755988</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-6.1308405939310973E-2</v>
      </c>
      <c r="AH581" s="304">
        <f t="shared" ref="AH581:AH644" ca="1" si="289">IF(AND(L580&lt;L_rampe,Poussee&lt;Poids*SIN(M580)), g*SIN(M580), (-W580+Poussee)/m)</f>
        <v>-9.8653146978519661</v>
      </c>
    </row>
    <row r="582" spans="1:34" x14ac:dyDescent="0.2">
      <c r="A582" s="347">
        <f t="shared" ca="1" si="267"/>
        <v>1E-4</v>
      </c>
      <c r="B582" s="304">
        <f t="shared" ca="1" si="268"/>
        <v>38.900900000000313</v>
      </c>
      <c r="D582" s="306">
        <f t="shared" ca="1" si="269"/>
        <v>-0.344801301688686</v>
      </c>
      <c r="E582" s="307">
        <f t="shared" ca="1" si="270"/>
        <v>4.9295704180673638E-2</v>
      </c>
      <c r="F582" s="304">
        <f t="shared" ca="1" si="271"/>
        <v>0.3483073414340857</v>
      </c>
      <c r="G582" s="306">
        <f t="shared" ca="1" si="272"/>
        <v>3.4147513656989759</v>
      </c>
      <c r="H582" s="307">
        <f t="shared" ca="1" si="273"/>
        <v>-97.642849826464897</v>
      </c>
      <c r="I582" s="304">
        <f t="shared" ca="1" si="274"/>
        <v>97.702541671765729</v>
      </c>
      <c r="J582" s="306">
        <f t="shared" ca="1" si="275"/>
        <v>698.25382034761208</v>
      </c>
      <c r="K582" s="307">
        <f t="shared" ca="1" si="276"/>
        <v>-9.3362369395814362</v>
      </c>
      <c r="L582" s="304">
        <f t="shared" ca="1" si="261"/>
        <v>698.31623420211804</v>
      </c>
      <c r="M582" s="306">
        <f t="shared" ca="1" si="277"/>
        <v>-1.5358387208111755</v>
      </c>
      <c r="N582" s="304">
        <f t="shared" ca="1" si="278"/>
        <v>-87.997076715251509</v>
      </c>
      <c r="P582" s="310">
        <f t="shared" ca="1" si="279"/>
        <v>23</v>
      </c>
      <c r="Q582" s="304">
        <f t="shared" ca="1" si="280"/>
        <v>0</v>
      </c>
      <c r="R582" s="306">
        <f t="shared" ca="1" si="281"/>
        <v>0</v>
      </c>
      <c r="S582" s="307">
        <f t="shared" ca="1" si="282"/>
        <v>3.650000000000003</v>
      </c>
      <c r="T582" s="304">
        <f t="shared" ca="1" si="262"/>
        <v>35.806500000000028</v>
      </c>
      <c r="U582" s="311">
        <f t="shared" ca="1" si="263"/>
        <v>0</v>
      </c>
      <c r="V582" s="306">
        <f t="shared" ca="1" si="264"/>
        <v>1.2261442231620263</v>
      </c>
      <c r="W582" s="304">
        <f t="shared" ca="1" si="265"/>
        <v>36.00845992776641</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-6.131668029878945E-2</v>
      </c>
      <c r="AH582" s="304">
        <f t="shared" ca="1" si="289"/>
        <v>-9.8653230925358795</v>
      </c>
    </row>
    <row r="583" spans="1:34" x14ac:dyDescent="0.2">
      <c r="A583" s="347">
        <f t="shared" ca="1" si="267"/>
        <v>1E-4</v>
      </c>
      <c r="B583" s="304">
        <f t="shared" ca="1" si="268"/>
        <v>38.901000000000316</v>
      </c>
      <c r="D583" s="306">
        <f t="shared" ca="1" si="269"/>
        <v>-0.34479813515684443</v>
      </c>
      <c r="E583" s="307">
        <f t="shared" ca="1" si="270"/>
        <v>4.930421457598122E-2</v>
      </c>
      <c r="F583" s="304">
        <f t="shared" ca="1" si="271"/>
        <v>0.348305411359904</v>
      </c>
      <c r="G583" s="306">
        <f t="shared" ca="1" si="272"/>
        <v>3.41471688588546</v>
      </c>
      <c r="H583" s="307">
        <f t="shared" ca="1" si="273"/>
        <v>-97.642844896043442</v>
      </c>
      <c r="I583" s="304">
        <f t="shared" ca="1" si="274"/>
        <v>97.702535539276298</v>
      </c>
      <c r="J583" s="306">
        <f t="shared" ca="1" si="275"/>
        <v>698.25382034761208</v>
      </c>
      <c r="K583" s="307">
        <f t="shared" ca="1" si="276"/>
        <v>-9.3460012243175612</v>
      </c>
      <c r="L583" s="304">
        <f t="shared" ca="1" si="261"/>
        <v>698.31636481534656</v>
      </c>
      <c r="M583" s="306">
        <f t="shared" ca="1" si="277"/>
        <v>-1.535839071737864</v>
      </c>
      <c r="N583" s="304">
        <f t="shared" ca="1" si="278"/>
        <v>-87.99709682186969</v>
      </c>
      <c r="P583" s="310">
        <f t="shared" ca="1" si="279"/>
        <v>23</v>
      </c>
      <c r="Q583" s="304">
        <f t="shared" ca="1" si="280"/>
        <v>0</v>
      </c>
      <c r="R583" s="306">
        <f t="shared" ca="1" si="281"/>
        <v>0</v>
      </c>
      <c r="S583" s="307">
        <f t="shared" ca="1" si="282"/>
        <v>3.650000000000003</v>
      </c>
      <c r="T583" s="304">
        <f t="shared" ca="1" si="262"/>
        <v>35.806500000000028</v>
      </c>
      <c r="U583" s="311">
        <f t="shared" ca="1" si="263"/>
        <v>0</v>
      </c>
      <c r="V583" s="306">
        <f t="shared" ca="1" si="264"/>
        <v>1.2261454204050042</v>
      </c>
      <c r="W583" s="304">
        <f t="shared" ca="1" si="265"/>
        <v>36.008490567190947</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-6.1324954500166839E-2</v>
      </c>
      <c r="AH583" s="304">
        <f t="shared" ca="1" si="289"/>
        <v>-9.865331487059283</v>
      </c>
    </row>
    <row r="584" spans="1:34" x14ac:dyDescent="0.2">
      <c r="A584" s="347">
        <f t="shared" ca="1" si="267"/>
        <v>1E-4</v>
      </c>
      <c r="B584" s="304">
        <f t="shared" ca="1" si="268"/>
        <v>38.901100000000319</v>
      </c>
      <c r="D584" s="306">
        <f t="shared" ca="1" si="269"/>
        <v>-0.34479496864796622</v>
      </c>
      <c r="E584" s="307">
        <f t="shared" ca="1" si="270"/>
        <v>4.9312724808654451E-2</v>
      </c>
      <c r="F584" s="304">
        <f t="shared" ca="1" si="271"/>
        <v>0.34830348151146306</v>
      </c>
      <c r="G584" s="306">
        <f t="shared" ca="1" si="272"/>
        <v>3.4146824063885952</v>
      </c>
      <c r="H584" s="307">
        <f t="shared" ca="1" si="273"/>
        <v>-97.642839964770957</v>
      </c>
      <c r="I584" s="304">
        <f t="shared" ca="1" si="274"/>
        <v>97.702529405959453</v>
      </c>
      <c r="J584" s="306">
        <f t="shared" ca="1" si="275"/>
        <v>698.25382034761208</v>
      </c>
      <c r="K584" s="307">
        <f t="shared" ca="1" si="276"/>
        <v>-9.3557655085606015</v>
      </c>
      <c r="L584" s="304">
        <f t="shared" ca="1" si="261"/>
        <v>698.31649556507432</v>
      </c>
      <c r="M584" s="306">
        <f t="shared" ca="1" si="277"/>
        <v>-1.5358394226610534</v>
      </c>
      <c r="N584" s="304">
        <f t="shared" ca="1" si="278"/>
        <v>-87.997116928287369</v>
      </c>
      <c r="P584" s="310">
        <f t="shared" ca="1" si="279"/>
        <v>23</v>
      </c>
      <c r="Q584" s="304">
        <f t="shared" ca="1" si="280"/>
        <v>0</v>
      </c>
      <c r="R584" s="306">
        <f t="shared" ca="1" si="281"/>
        <v>0</v>
      </c>
      <c r="S584" s="307">
        <f t="shared" ca="1" si="282"/>
        <v>3.650000000000003</v>
      </c>
      <c r="T584" s="304">
        <f t="shared" ca="1" si="262"/>
        <v>35.806500000000028</v>
      </c>
      <c r="U584" s="311">
        <f t="shared" ca="1" si="263"/>
        <v>0</v>
      </c>
      <c r="V584" s="306">
        <f t="shared" ca="1" si="264"/>
        <v>1.2261466176490914</v>
      </c>
      <c r="W584" s="304">
        <f t="shared" ca="1" si="265"/>
        <v>36.008521206029634</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-6.1333228543432483E-2</v>
      </c>
      <c r="AH584" s="304">
        <f t="shared" ca="1" si="289"/>
        <v>-9.8653398814221696</v>
      </c>
    </row>
    <row r="585" spans="1:34" x14ac:dyDescent="0.2">
      <c r="A585" s="347">
        <f t="shared" ca="1" si="267"/>
        <v>1E-4</v>
      </c>
      <c r="B585" s="304">
        <f t="shared" ca="1" si="268"/>
        <v>38.901200000000323</v>
      </c>
      <c r="D585" s="306">
        <f t="shared" ca="1" si="269"/>
        <v>-0.34479180216204763</v>
      </c>
      <c r="E585" s="307">
        <f t="shared" ca="1" si="270"/>
        <v>4.9321234878705766E-2</v>
      </c>
      <c r="F585" s="304">
        <f t="shared" ca="1" si="271"/>
        <v>0.34830155188875206</v>
      </c>
      <c r="G585" s="306">
        <f t="shared" ca="1" si="272"/>
        <v>3.414647927208379</v>
      </c>
      <c r="H585" s="307">
        <f t="shared" ca="1" si="273"/>
        <v>-97.642835032647469</v>
      </c>
      <c r="I585" s="304">
        <f t="shared" ca="1" si="274"/>
        <v>97.702523271815224</v>
      </c>
      <c r="J585" s="306">
        <f t="shared" ca="1" si="275"/>
        <v>698.25382034761208</v>
      </c>
      <c r="K585" s="307">
        <f t="shared" ca="1" si="276"/>
        <v>-9.3655297923104719</v>
      </c>
      <c r="L585" s="304">
        <f t="shared" ca="1" si="261"/>
        <v>698.31662645130109</v>
      </c>
      <c r="M585" s="306">
        <f t="shared" ca="1" si="277"/>
        <v>-1.5358397735807434</v>
      </c>
      <c r="N585" s="304">
        <f t="shared" ca="1" si="278"/>
        <v>-87.997137034504547</v>
      </c>
      <c r="P585" s="310">
        <f t="shared" ca="1" si="279"/>
        <v>23</v>
      </c>
      <c r="Q585" s="304">
        <f t="shared" ca="1" si="280"/>
        <v>0</v>
      </c>
      <c r="R585" s="306">
        <f t="shared" ca="1" si="281"/>
        <v>0</v>
      </c>
      <c r="S585" s="307">
        <f t="shared" ca="1" si="282"/>
        <v>3.650000000000003</v>
      </c>
      <c r="T585" s="304">
        <f t="shared" ca="1" si="262"/>
        <v>35.806500000000028</v>
      </c>
      <c r="U585" s="311">
        <f t="shared" ca="1" si="263"/>
        <v>0</v>
      </c>
      <c r="V585" s="306">
        <f t="shared" ca="1" si="264"/>
        <v>1.2261478148942875</v>
      </c>
      <c r="W585" s="304">
        <f t="shared" ca="1" si="265"/>
        <v>36.008551844282472</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-6.1341502428600592E-2</v>
      </c>
      <c r="AH585" s="304">
        <f t="shared" ca="1" si="289"/>
        <v>-9.8653482756245499</v>
      </c>
    </row>
    <row r="586" spans="1:34" x14ac:dyDescent="0.2">
      <c r="A586" s="347">
        <f t="shared" ca="1" si="267"/>
        <v>1E-4</v>
      </c>
      <c r="B586" s="304">
        <f t="shared" ca="1" si="268"/>
        <v>38.901300000000326</v>
      </c>
      <c r="D586" s="306">
        <f t="shared" ca="1" si="269"/>
        <v>-0.34478863569909107</v>
      </c>
      <c r="E586" s="307">
        <f t="shared" ca="1" si="270"/>
        <v>4.9329744786129837E-2</v>
      </c>
      <c r="F586" s="304">
        <f t="shared" ca="1" si="271"/>
        <v>0.34829962249176388</v>
      </c>
      <c r="G586" s="306">
        <f t="shared" ca="1" si="272"/>
        <v>3.414613448344809</v>
      </c>
      <c r="H586" s="307">
        <f t="shared" ca="1" si="273"/>
        <v>-97.642830099672992</v>
      </c>
      <c r="I586" s="304">
        <f t="shared" ca="1" si="274"/>
        <v>97.702517136843625</v>
      </c>
      <c r="J586" s="306">
        <f t="shared" ca="1" si="275"/>
        <v>698.25382034761208</v>
      </c>
      <c r="K586" s="307">
        <f t="shared" ca="1" si="276"/>
        <v>-9.375294075567087</v>
      </c>
      <c r="L586" s="304">
        <f t="shared" ca="1" si="261"/>
        <v>698.31675747402676</v>
      </c>
      <c r="M586" s="306">
        <f t="shared" ca="1" si="277"/>
        <v>-1.5358401244969342</v>
      </c>
      <c r="N586" s="304">
        <f t="shared" ca="1" si="278"/>
        <v>-87.997157140521253</v>
      </c>
      <c r="P586" s="310">
        <f t="shared" ca="1" si="279"/>
        <v>23</v>
      </c>
      <c r="Q586" s="304">
        <f t="shared" ca="1" si="280"/>
        <v>0</v>
      </c>
      <c r="R586" s="306">
        <f t="shared" ca="1" si="281"/>
        <v>0</v>
      </c>
      <c r="S586" s="307">
        <f t="shared" ca="1" si="282"/>
        <v>3.650000000000003</v>
      </c>
      <c r="T586" s="304">
        <f t="shared" ca="1" si="262"/>
        <v>35.806500000000028</v>
      </c>
      <c r="U586" s="311">
        <f t="shared" ca="1" si="263"/>
        <v>0</v>
      </c>
      <c r="V586" s="306">
        <f t="shared" ca="1" si="264"/>
        <v>1.2261490121405927</v>
      </c>
      <c r="W586" s="304">
        <f t="shared" ca="1" si="265"/>
        <v>36.008582481949468</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-6.1349776155665836E-2</v>
      </c>
      <c r="AH586" s="304">
        <f t="shared" ca="1" si="289"/>
        <v>-9.8653566696664221</v>
      </c>
    </row>
    <row r="587" spans="1:34" x14ac:dyDescent="0.2">
      <c r="A587" s="347">
        <f t="shared" ca="1" si="267"/>
        <v>1E-4</v>
      </c>
      <c r="B587" s="304">
        <f t="shared" ca="1" si="268"/>
        <v>38.901400000000329</v>
      </c>
      <c r="D587" s="306">
        <f t="shared" ca="1" si="269"/>
        <v>-0.3447854692590947</v>
      </c>
      <c r="E587" s="307">
        <f t="shared" ca="1" si="270"/>
        <v>4.9338254530935544E-2</v>
      </c>
      <c r="F587" s="304">
        <f t="shared" ca="1" si="271"/>
        <v>0.34829769332048915</v>
      </c>
      <c r="G587" s="306">
        <f t="shared" ca="1" si="272"/>
        <v>3.414578969797883</v>
      </c>
      <c r="H587" s="307">
        <f t="shared" ca="1" si="273"/>
        <v>-97.64282516584754</v>
      </c>
      <c r="I587" s="304">
        <f t="shared" ca="1" si="274"/>
        <v>97.70251100104467</v>
      </c>
      <c r="J587" s="306">
        <f t="shared" ca="1" si="275"/>
        <v>698.25382034761208</v>
      </c>
      <c r="K587" s="307">
        <f t="shared" ca="1" si="276"/>
        <v>-9.3850583583303635</v>
      </c>
      <c r="L587" s="304">
        <f t="shared" ca="1" si="261"/>
        <v>698.31688863325121</v>
      </c>
      <c r="M587" s="306">
        <f t="shared" ca="1" si="277"/>
        <v>-1.5358404754096258</v>
      </c>
      <c r="N587" s="304">
        <f t="shared" ca="1" si="278"/>
        <v>-87.997177246337458</v>
      </c>
      <c r="P587" s="310">
        <f t="shared" ca="1" si="279"/>
        <v>23</v>
      </c>
      <c r="Q587" s="304">
        <f t="shared" ca="1" si="280"/>
        <v>0</v>
      </c>
      <c r="R587" s="306">
        <f t="shared" ca="1" si="281"/>
        <v>0</v>
      </c>
      <c r="S587" s="307">
        <f t="shared" ca="1" si="282"/>
        <v>3.650000000000003</v>
      </c>
      <c r="T587" s="304">
        <f t="shared" ca="1" si="262"/>
        <v>35.806500000000028</v>
      </c>
      <c r="U587" s="311">
        <f t="shared" ca="1" si="263"/>
        <v>0</v>
      </c>
      <c r="V587" s="306">
        <f t="shared" ca="1" si="264"/>
        <v>1.226150209388007</v>
      </c>
      <c r="W587" s="304">
        <f t="shared" ca="1" si="265"/>
        <v>36.008613119030649</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-6.1358049724637098E-2</v>
      </c>
      <c r="AH587" s="304">
        <f t="shared" ca="1" si="289"/>
        <v>-9.8653650635477916</v>
      </c>
    </row>
    <row r="588" spans="1:34" x14ac:dyDescent="0.2">
      <c r="A588" s="347">
        <f t="shared" ca="1" si="267"/>
        <v>1E-4</v>
      </c>
      <c r="B588" s="304">
        <f t="shared" ca="1" si="268"/>
        <v>38.901500000000333</v>
      </c>
      <c r="D588" s="306">
        <f t="shared" ca="1" si="269"/>
        <v>-0.34478230284205896</v>
      </c>
      <c r="E588" s="307">
        <f t="shared" ca="1" si="270"/>
        <v>4.934676411312644E-2</v>
      </c>
      <c r="F588" s="304">
        <f t="shared" ca="1" si="271"/>
        <v>0.34829576437492005</v>
      </c>
      <c r="G588" s="306">
        <f t="shared" ca="1" si="272"/>
        <v>3.4145444915675989</v>
      </c>
      <c r="H588" s="307">
        <f t="shared" ca="1" si="273"/>
        <v>-97.642820231171129</v>
      </c>
      <c r="I588" s="304">
        <f t="shared" ca="1" si="274"/>
        <v>97.702504864418373</v>
      </c>
      <c r="J588" s="306">
        <f t="shared" ca="1" si="275"/>
        <v>698.25382034761208</v>
      </c>
      <c r="K588" s="307">
        <f t="shared" ca="1" si="276"/>
        <v>-9.3948226406002142</v>
      </c>
      <c r="L588" s="304">
        <f t="shared" ca="1" si="261"/>
        <v>698.31701992897445</v>
      </c>
      <c r="M588" s="306">
        <f t="shared" ca="1" si="277"/>
        <v>-1.5358408263188181</v>
      </c>
      <c r="N588" s="304">
        <f t="shared" ca="1" si="278"/>
        <v>-87.997197351953162</v>
      </c>
      <c r="P588" s="310">
        <f t="shared" ca="1" si="279"/>
        <v>23</v>
      </c>
      <c r="Q588" s="304">
        <f t="shared" ca="1" si="280"/>
        <v>0</v>
      </c>
      <c r="R588" s="306">
        <f t="shared" ca="1" si="281"/>
        <v>0</v>
      </c>
      <c r="S588" s="307">
        <f t="shared" ca="1" si="282"/>
        <v>3.650000000000003</v>
      </c>
      <c r="T588" s="304">
        <f t="shared" ca="1" si="262"/>
        <v>35.806500000000028</v>
      </c>
      <c r="U588" s="311">
        <f t="shared" ca="1" si="263"/>
        <v>0</v>
      </c>
      <c r="V588" s="306">
        <f t="shared" ca="1" si="264"/>
        <v>1.2261514066365304</v>
      </c>
      <c r="W588" s="304">
        <f t="shared" ca="1" si="265"/>
        <v>36.008643755526002</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-6.1366323135514378E-2</v>
      </c>
      <c r="AH588" s="304">
        <f t="shared" ca="1" si="289"/>
        <v>-9.865373457268662</v>
      </c>
    </row>
    <row r="589" spans="1:34" x14ac:dyDescent="0.2">
      <c r="A589" s="347">
        <f t="shared" ca="1" si="267"/>
        <v>1E-4</v>
      </c>
      <c r="B589" s="304">
        <f t="shared" ca="1" si="268"/>
        <v>38.901600000000336</v>
      </c>
      <c r="D589" s="306">
        <f t="shared" ca="1" si="269"/>
        <v>-0.34477913644798414</v>
      </c>
      <c r="E589" s="307">
        <f t="shared" ca="1" si="270"/>
        <v>4.935527353270075E-2</v>
      </c>
      <c r="F589" s="304">
        <f t="shared" ca="1" si="271"/>
        <v>0.34829383565504768</v>
      </c>
      <c r="G589" s="306">
        <f t="shared" ca="1" si="272"/>
        <v>3.4145100136539539</v>
      </c>
      <c r="H589" s="307">
        <f t="shared" ca="1" si="273"/>
        <v>-97.642815295643771</v>
      </c>
      <c r="I589" s="304">
        <f t="shared" ca="1" si="274"/>
        <v>97.702498726964748</v>
      </c>
      <c r="J589" s="306">
        <f t="shared" ca="1" si="275"/>
        <v>698.25382034761208</v>
      </c>
      <c r="K589" s="307">
        <f t="shared" ca="1" si="276"/>
        <v>-9.4045869223765557</v>
      </c>
      <c r="L589" s="304">
        <f t="shared" ca="1" si="261"/>
        <v>698.31715136119624</v>
      </c>
      <c r="M589" s="306">
        <f t="shared" ca="1" si="277"/>
        <v>-1.5358411772245111</v>
      </c>
      <c r="N589" s="304">
        <f t="shared" ca="1" si="278"/>
        <v>-87.997217457368379</v>
      </c>
      <c r="P589" s="310">
        <f t="shared" ca="1" si="279"/>
        <v>23</v>
      </c>
      <c r="Q589" s="304">
        <f t="shared" ca="1" si="280"/>
        <v>0</v>
      </c>
      <c r="R589" s="306">
        <f t="shared" ca="1" si="281"/>
        <v>0</v>
      </c>
      <c r="S589" s="307">
        <f t="shared" ca="1" si="282"/>
        <v>3.650000000000003</v>
      </c>
      <c r="T589" s="304">
        <f t="shared" ca="1" si="262"/>
        <v>35.806500000000028</v>
      </c>
      <c r="U589" s="311">
        <f t="shared" ca="1" si="263"/>
        <v>0</v>
      </c>
      <c r="V589" s="306">
        <f t="shared" ca="1" si="264"/>
        <v>1.226152603886163</v>
      </c>
      <c r="W589" s="304">
        <f t="shared" ca="1" si="265"/>
        <v>36.008674391435555</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-6.1374596388301228E-2</v>
      </c>
      <c r="AH589" s="304">
        <f t="shared" ca="1" si="289"/>
        <v>-9.8653818508290332</v>
      </c>
    </row>
    <row r="590" spans="1:34" x14ac:dyDescent="0.2">
      <c r="A590" s="347">
        <f t="shared" ca="1" si="267"/>
        <v>1E-4</v>
      </c>
      <c r="B590" s="304">
        <f t="shared" ca="1" si="268"/>
        <v>38.901700000000339</v>
      </c>
      <c r="D590" s="306">
        <f t="shared" ca="1" si="269"/>
        <v>-0.34477597007687288</v>
      </c>
      <c r="E590" s="307">
        <f t="shared" ca="1" si="270"/>
        <v>4.9363782789665578E-2</v>
      </c>
      <c r="F590" s="304">
        <f t="shared" ca="1" si="271"/>
        <v>0.34829190716086705</v>
      </c>
      <c r="G590" s="306">
        <f t="shared" ca="1" si="272"/>
        <v>3.4144755360569463</v>
      </c>
      <c r="H590" s="307">
        <f t="shared" ca="1" si="273"/>
        <v>-97.642810359265496</v>
      </c>
      <c r="I590" s="304">
        <f t="shared" ca="1" si="274"/>
        <v>97.702492588683825</v>
      </c>
      <c r="J590" s="306">
        <f t="shared" ca="1" si="275"/>
        <v>698.25382034761208</v>
      </c>
      <c r="K590" s="307">
        <f t="shared" ca="1" si="276"/>
        <v>-9.4143512036593009</v>
      </c>
      <c r="L590" s="304">
        <f t="shared" ca="1" si="261"/>
        <v>698.31728292991659</v>
      </c>
      <c r="M590" s="306">
        <f t="shared" ca="1" si="277"/>
        <v>-1.535841528126705</v>
      </c>
      <c r="N590" s="304">
        <f t="shared" ca="1" si="278"/>
        <v>-87.997237562583109</v>
      </c>
      <c r="P590" s="310">
        <f t="shared" ca="1" si="279"/>
        <v>23</v>
      </c>
      <c r="Q590" s="304">
        <f t="shared" ca="1" si="280"/>
        <v>0</v>
      </c>
      <c r="R590" s="306">
        <f t="shared" ca="1" si="281"/>
        <v>0</v>
      </c>
      <c r="S590" s="307">
        <f t="shared" ca="1" si="282"/>
        <v>3.650000000000003</v>
      </c>
      <c r="T590" s="304">
        <f t="shared" ca="1" si="262"/>
        <v>35.806500000000028</v>
      </c>
      <c r="U590" s="311">
        <f t="shared" ca="1" si="263"/>
        <v>0</v>
      </c>
      <c r="V590" s="306">
        <f t="shared" ca="1" si="264"/>
        <v>1.2261538011369046</v>
      </c>
      <c r="W590" s="304">
        <f t="shared" ca="1" si="265"/>
        <v>36.008705026759316</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-6.1382869482999425E-2</v>
      </c>
      <c r="AH590" s="304">
        <f t="shared" ca="1" si="289"/>
        <v>-9.8653902442289105</v>
      </c>
    </row>
    <row r="591" spans="1:34" x14ac:dyDescent="0.2">
      <c r="A591" s="347">
        <f t="shared" ca="1" si="267"/>
        <v>1E-4</v>
      </c>
      <c r="B591" s="304">
        <f t="shared" ca="1" si="268"/>
        <v>38.901800000000343</v>
      </c>
      <c r="D591" s="306">
        <f t="shared" ca="1" si="269"/>
        <v>-0.3447728037287211</v>
      </c>
      <c r="E591" s="307">
        <f t="shared" ca="1" si="270"/>
        <v>4.9372291884022701E-2</v>
      </c>
      <c r="F591" s="304">
        <f t="shared" ca="1" si="271"/>
        <v>0.34828997889236546</v>
      </c>
      <c r="G591" s="306">
        <f t="shared" ca="1" si="272"/>
        <v>3.4144410587765734</v>
      </c>
      <c r="H591" s="307">
        <f t="shared" ca="1" si="273"/>
        <v>-97.642805422036304</v>
      </c>
      <c r="I591" s="304">
        <f t="shared" ca="1" si="274"/>
        <v>97.702486449575588</v>
      </c>
      <c r="J591" s="306">
        <f t="shared" ca="1" si="275"/>
        <v>698.25382034761208</v>
      </c>
      <c r="K591" s="307">
        <f t="shared" ca="1" si="276"/>
        <v>-9.4241154844483663</v>
      </c>
      <c r="L591" s="304">
        <f t="shared" ca="1" si="261"/>
        <v>698.31741463513526</v>
      </c>
      <c r="M591" s="306">
        <f t="shared" ca="1" si="277"/>
        <v>-1.5358418790254</v>
      </c>
      <c r="N591" s="304">
        <f t="shared" ca="1" si="278"/>
        <v>-87.997257667597381</v>
      </c>
      <c r="P591" s="310">
        <f t="shared" ca="1" si="279"/>
        <v>23</v>
      </c>
      <c r="Q591" s="304">
        <f t="shared" ca="1" si="280"/>
        <v>0</v>
      </c>
      <c r="R591" s="306">
        <f t="shared" ca="1" si="281"/>
        <v>0</v>
      </c>
      <c r="S591" s="307">
        <f t="shared" ca="1" si="282"/>
        <v>3.650000000000003</v>
      </c>
      <c r="T591" s="304">
        <f t="shared" ca="1" si="262"/>
        <v>35.806500000000028</v>
      </c>
      <c r="U591" s="311">
        <f t="shared" ca="1" si="263"/>
        <v>0</v>
      </c>
      <c r="V591" s="306">
        <f t="shared" ca="1" si="264"/>
        <v>1.226154998388755</v>
      </c>
      <c r="W591" s="304">
        <f t="shared" ca="1" si="265"/>
        <v>36.008735661497262</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-6.1391142419616074E-2</v>
      </c>
      <c r="AH591" s="304">
        <f t="shared" ca="1" si="289"/>
        <v>-9.8653986374682976</v>
      </c>
    </row>
    <row r="592" spans="1:34" x14ac:dyDescent="0.2">
      <c r="A592" s="347">
        <f t="shared" ca="1" si="267"/>
        <v>1E-4</v>
      </c>
      <c r="B592" s="304">
        <f t="shared" ca="1" si="268"/>
        <v>38.901900000000346</v>
      </c>
      <c r="D592" s="306">
        <f t="shared" ca="1" si="269"/>
        <v>-0.34476963740352889</v>
      </c>
      <c r="E592" s="307">
        <f t="shared" ca="1" si="270"/>
        <v>4.938080081576679E-2</v>
      </c>
      <c r="F592" s="304">
        <f t="shared" ca="1" si="271"/>
        <v>0.34828805084953346</v>
      </c>
      <c r="G592" s="306">
        <f t="shared" ca="1" si="272"/>
        <v>3.4144065818128331</v>
      </c>
      <c r="H592" s="307">
        <f t="shared" ca="1" si="273"/>
        <v>-97.642800483956222</v>
      </c>
      <c r="I592" s="304">
        <f t="shared" ca="1" si="274"/>
        <v>97.70248030964008</v>
      </c>
      <c r="J592" s="306">
        <f t="shared" ca="1" si="275"/>
        <v>698.25382034761208</v>
      </c>
      <c r="K592" s="307">
        <f t="shared" ca="1" si="276"/>
        <v>-9.4338797647436667</v>
      </c>
      <c r="L592" s="304">
        <f t="shared" ca="1" si="261"/>
        <v>698.31754647685239</v>
      </c>
      <c r="M592" s="306">
        <f t="shared" ca="1" si="277"/>
        <v>-1.5358422299205958</v>
      </c>
      <c r="N592" s="304">
        <f t="shared" ca="1" si="278"/>
        <v>-87.997277772411138</v>
      </c>
      <c r="P592" s="310">
        <f t="shared" ca="1" si="279"/>
        <v>23</v>
      </c>
      <c r="Q592" s="304">
        <f t="shared" ca="1" si="280"/>
        <v>0</v>
      </c>
      <c r="R592" s="306">
        <f t="shared" ca="1" si="281"/>
        <v>0</v>
      </c>
      <c r="S592" s="307">
        <f t="shared" ca="1" si="282"/>
        <v>3.650000000000003</v>
      </c>
      <c r="T592" s="304">
        <f t="shared" ca="1" si="262"/>
        <v>35.806500000000028</v>
      </c>
      <c r="U592" s="311">
        <f t="shared" ca="1" si="263"/>
        <v>0</v>
      </c>
      <c r="V592" s="306">
        <f t="shared" ca="1" si="264"/>
        <v>1.2261561956417146</v>
      </c>
      <c r="W592" s="304">
        <f t="shared" ca="1" si="265"/>
        <v>36.008766295649444</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-6.1399415198140517E-2</v>
      </c>
      <c r="AH592" s="304">
        <f t="shared" ca="1" si="289"/>
        <v>-9.8654070305471873</v>
      </c>
    </row>
    <row r="593" spans="1:34" x14ac:dyDescent="0.2">
      <c r="A593" s="347">
        <f t="shared" ca="1" si="267"/>
        <v>1E-4</v>
      </c>
      <c r="B593" s="304">
        <f t="shared" ca="1" si="268"/>
        <v>38.902000000000349</v>
      </c>
      <c r="D593" s="306">
        <f t="shared" ca="1" si="269"/>
        <v>-0.34476647110129915</v>
      </c>
      <c r="E593" s="307">
        <f t="shared" ca="1" si="270"/>
        <v>4.9389309584910279E-2</v>
      </c>
      <c r="F593" s="304">
        <f t="shared" ca="1" si="271"/>
        <v>0.348286123032367</v>
      </c>
      <c r="G593" s="306">
        <f t="shared" ca="1" si="272"/>
        <v>3.414372105165723</v>
      </c>
      <c r="H593" s="307">
        <f t="shared" ca="1" si="273"/>
        <v>-97.642795545025265</v>
      </c>
      <c r="I593" s="304">
        <f t="shared" ca="1" si="274"/>
        <v>97.702474168877316</v>
      </c>
      <c r="J593" s="306">
        <f t="shared" ca="1" si="275"/>
        <v>698.25382034761208</v>
      </c>
      <c r="K593" s="307">
        <f t="shared" ca="1" si="276"/>
        <v>-9.4436440445451151</v>
      </c>
      <c r="L593" s="304">
        <f t="shared" ca="1" si="261"/>
        <v>698.31767845506772</v>
      </c>
      <c r="M593" s="306">
        <f t="shared" ca="1" si="277"/>
        <v>-1.5358425808122926</v>
      </c>
      <c r="N593" s="304">
        <f t="shared" ca="1" si="278"/>
        <v>-87.997297877024437</v>
      </c>
      <c r="P593" s="310">
        <f t="shared" ca="1" si="279"/>
        <v>23</v>
      </c>
      <c r="Q593" s="304">
        <f t="shared" ca="1" si="280"/>
        <v>0</v>
      </c>
      <c r="R593" s="306">
        <f t="shared" ca="1" si="281"/>
        <v>0</v>
      </c>
      <c r="S593" s="307">
        <f t="shared" ca="1" si="282"/>
        <v>3.650000000000003</v>
      </c>
      <c r="T593" s="304">
        <f t="shared" ca="1" si="262"/>
        <v>35.806500000000028</v>
      </c>
      <c r="U593" s="311">
        <f t="shared" ca="1" si="263"/>
        <v>0</v>
      </c>
      <c r="V593" s="306">
        <f t="shared" ca="1" si="264"/>
        <v>1.2261573928957834</v>
      </c>
      <c r="W593" s="304">
        <f t="shared" ca="1" si="265"/>
        <v>36.008796929215862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-6.1407687818588741E-2</v>
      </c>
      <c r="AH593" s="304">
        <f t="shared" ca="1" si="289"/>
        <v>-9.8654154234655937</v>
      </c>
    </row>
    <row r="594" spans="1:34" x14ac:dyDescent="0.2">
      <c r="A594" s="347">
        <f t="shared" ca="1" si="267"/>
        <v>1E-4</v>
      </c>
      <c r="B594" s="304">
        <f t="shared" ca="1" si="268"/>
        <v>38.902100000000353</v>
      </c>
      <c r="D594" s="306">
        <f t="shared" ca="1" si="269"/>
        <v>-0.34476330482202988</v>
      </c>
      <c r="E594" s="307">
        <f t="shared" ca="1" si="270"/>
        <v>4.9397818191451393E-2</v>
      </c>
      <c r="F594" s="304">
        <f t="shared" ca="1" si="271"/>
        <v>0.34828419544085487</v>
      </c>
      <c r="G594" s="306">
        <f t="shared" ca="1" si="272"/>
        <v>3.4143376288352409</v>
      </c>
      <c r="H594" s="307">
        <f t="shared" ca="1" si="273"/>
        <v>-97.642790605243448</v>
      </c>
      <c r="I594" s="304">
        <f t="shared" ca="1" si="274"/>
        <v>97.70246802728731</v>
      </c>
      <c r="J594" s="306">
        <f t="shared" ca="1" si="275"/>
        <v>698.25382034761208</v>
      </c>
      <c r="K594" s="307">
        <f t="shared" ca="1" si="276"/>
        <v>-9.4534083238526279</v>
      </c>
      <c r="L594" s="304">
        <f t="shared" ca="1" si="261"/>
        <v>698.31781056978116</v>
      </c>
      <c r="M594" s="306">
        <f t="shared" ca="1" si="277"/>
        <v>-1.5358429317004905</v>
      </c>
      <c r="N594" s="304">
        <f t="shared" ca="1" si="278"/>
        <v>-87.997317981437249</v>
      </c>
      <c r="P594" s="310">
        <f t="shared" ca="1" si="279"/>
        <v>23</v>
      </c>
      <c r="Q594" s="304">
        <f t="shared" ca="1" si="280"/>
        <v>0</v>
      </c>
      <c r="R594" s="306">
        <f t="shared" ca="1" si="281"/>
        <v>0</v>
      </c>
      <c r="S594" s="307">
        <f t="shared" ca="1" si="282"/>
        <v>3.650000000000003</v>
      </c>
      <c r="T594" s="304">
        <f t="shared" ca="1" si="262"/>
        <v>35.806500000000028</v>
      </c>
      <c r="U594" s="311">
        <f t="shared" ca="1" si="263"/>
        <v>0</v>
      </c>
      <c r="V594" s="306">
        <f t="shared" ca="1" si="264"/>
        <v>1.2261585901509611</v>
      </c>
      <c r="W594" s="304">
        <f t="shared" ca="1" si="265"/>
        <v>36.008827562196529</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-6.141596028095897E-2</v>
      </c>
      <c r="AH594" s="304">
        <f t="shared" ca="1" si="289"/>
        <v>-9.8654238162235153</v>
      </c>
    </row>
    <row r="595" spans="1:34" x14ac:dyDescent="0.2">
      <c r="A595" s="347">
        <f t="shared" ca="1" si="267"/>
        <v>1E-4</v>
      </c>
      <c r="B595" s="304">
        <f t="shared" ca="1" si="268"/>
        <v>38.902200000000356</v>
      </c>
      <c r="D595" s="306">
        <f t="shared" ca="1" si="269"/>
        <v>-0.34476013856572169</v>
      </c>
      <c r="E595" s="307">
        <f t="shared" ca="1" si="270"/>
        <v>4.9406326635400788E-2</v>
      </c>
      <c r="F595" s="304">
        <f t="shared" ca="1" si="271"/>
        <v>0.34828226807499046</v>
      </c>
      <c r="G595" s="306">
        <f t="shared" ca="1" si="272"/>
        <v>3.4143031528213843</v>
      </c>
      <c r="H595" s="307">
        <f t="shared" ca="1" si="273"/>
        <v>-97.642785664610784</v>
      </c>
      <c r="I595" s="304">
        <f t="shared" ca="1" si="274"/>
        <v>97.702461884870061</v>
      </c>
      <c r="J595" s="306">
        <f t="shared" ca="1" si="275"/>
        <v>698.25382034761208</v>
      </c>
      <c r="K595" s="307">
        <f t="shared" ca="1" si="276"/>
        <v>-9.4631726026661198</v>
      </c>
      <c r="L595" s="304">
        <f t="shared" ca="1" si="261"/>
        <v>698.31794282099258</v>
      </c>
      <c r="M595" s="306">
        <f t="shared" ca="1" si="277"/>
        <v>-1.5358432825851893</v>
      </c>
      <c r="N595" s="304">
        <f t="shared" ca="1" si="278"/>
        <v>-87.997338085649588</v>
      </c>
      <c r="P595" s="310">
        <f t="shared" ca="1" si="279"/>
        <v>23</v>
      </c>
      <c r="Q595" s="304">
        <f t="shared" ca="1" si="280"/>
        <v>0</v>
      </c>
      <c r="R595" s="306">
        <f t="shared" ca="1" si="281"/>
        <v>0</v>
      </c>
      <c r="S595" s="307">
        <f t="shared" ca="1" si="282"/>
        <v>3.650000000000003</v>
      </c>
      <c r="T595" s="304">
        <f t="shared" ca="1" si="262"/>
        <v>35.806500000000028</v>
      </c>
      <c r="U595" s="311">
        <f t="shared" ca="1" si="263"/>
        <v>0</v>
      </c>
      <c r="V595" s="306">
        <f t="shared" ca="1" si="264"/>
        <v>1.2261597874072476</v>
      </c>
      <c r="W595" s="304">
        <f t="shared" ca="1" si="265"/>
        <v>36.008858194591433</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-6.1424232585260086E-2</v>
      </c>
      <c r="AH595" s="304">
        <f t="shared" ca="1" si="289"/>
        <v>-9.8654322088209589</v>
      </c>
    </row>
    <row r="596" spans="1:34" x14ac:dyDescent="0.2">
      <c r="A596" s="347">
        <f t="shared" ca="1" si="267"/>
        <v>1E-4</v>
      </c>
      <c r="B596" s="304">
        <f t="shared" ca="1" si="268"/>
        <v>38.902300000000359</v>
      </c>
      <c r="D596" s="306">
        <f t="shared" ca="1" si="269"/>
        <v>-0.34475697233237457</v>
      </c>
      <c r="E596" s="307">
        <f t="shared" ca="1" si="270"/>
        <v>4.9414834916749584E-2</v>
      </c>
      <c r="F596" s="304">
        <f t="shared" ca="1" si="271"/>
        <v>0.34828034093476379</v>
      </c>
      <c r="G596" s="306">
        <f t="shared" ca="1" si="272"/>
        <v>3.4142686771241513</v>
      </c>
      <c r="H596" s="307">
        <f t="shared" ca="1" si="273"/>
        <v>-97.642780723127288</v>
      </c>
      <c r="I596" s="304">
        <f t="shared" ca="1" si="274"/>
        <v>97.702455741625599</v>
      </c>
      <c r="J596" s="306">
        <f t="shared" ca="1" si="275"/>
        <v>698.25382034761208</v>
      </c>
      <c r="K596" s="307">
        <f t="shared" ca="1" si="276"/>
        <v>-9.4729368809855075</v>
      </c>
      <c r="L596" s="304">
        <f t="shared" ca="1" si="261"/>
        <v>698.318075208702</v>
      </c>
      <c r="M596" s="306">
        <f t="shared" ca="1" si="277"/>
        <v>-1.5358436334663892</v>
      </c>
      <c r="N596" s="304">
        <f t="shared" ca="1" si="278"/>
        <v>-87.997358189661455</v>
      </c>
      <c r="P596" s="310">
        <f t="shared" ca="1" si="279"/>
        <v>23</v>
      </c>
      <c r="Q596" s="304">
        <f t="shared" ca="1" si="280"/>
        <v>0</v>
      </c>
      <c r="R596" s="306">
        <f t="shared" ca="1" si="281"/>
        <v>0</v>
      </c>
      <c r="S596" s="307">
        <f t="shared" ca="1" si="282"/>
        <v>3.650000000000003</v>
      </c>
      <c r="T596" s="304">
        <f t="shared" ca="1" si="262"/>
        <v>35.806500000000028</v>
      </c>
      <c r="U596" s="311">
        <f t="shared" ca="1" si="263"/>
        <v>0</v>
      </c>
      <c r="V596" s="306">
        <f t="shared" ca="1" si="264"/>
        <v>1.2261609846646433</v>
      </c>
      <c r="W596" s="304">
        <f t="shared" ca="1" si="265"/>
        <v>36.008888826400593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-6.143250473148143E-2</v>
      </c>
      <c r="AH596" s="304">
        <f t="shared" ca="1" si="289"/>
        <v>-9.8654406012579194</v>
      </c>
    </row>
    <row r="597" spans="1:34" x14ac:dyDescent="0.2">
      <c r="A597" s="347">
        <f t="shared" ca="1" si="267"/>
        <v>1E-4</v>
      </c>
      <c r="B597" s="304">
        <f t="shared" ca="1" si="268"/>
        <v>38.902400000000362</v>
      </c>
      <c r="D597" s="306">
        <f t="shared" ca="1" si="269"/>
        <v>-0.3447538061219888</v>
      </c>
      <c r="E597" s="307">
        <f t="shared" ca="1" si="270"/>
        <v>4.9423343035501333E-2</v>
      </c>
      <c r="F597" s="304">
        <f t="shared" ca="1" si="271"/>
        <v>0.34827841402016674</v>
      </c>
      <c r="G597" s="306">
        <f t="shared" ca="1" si="272"/>
        <v>3.4142342017435392</v>
      </c>
      <c r="H597" s="307">
        <f t="shared" ca="1" si="273"/>
        <v>-97.642775780792988</v>
      </c>
      <c r="I597" s="304">
        <f t="shared" ca="1" si="274"/>
        <v>97.702449597553937</v>
      </c>
      <c r="J597" s="306">
        <f t="shared" ca="1" si="275"/>
        <v>698.25382034761208</v>
      </c>
      <c r="K597" s="307">
        <f t="shared" ca="1" si="276"/>
        <v>-9.4827011588107037</v>
      </c>
      <c r="L597" s="304">
        <f t="shared" ca="1" si="261"/>
        <v>698.31820773290929</v>
      </c>
      <c r="M597" s="306">
        <f t="shared" ca="1" si="277"/>
        <v>-1.5358439843440903</v>
      </c>
      <c r="N597" s="304">
        <f t="shared" ca="1" si="278"/>
        <v>-87.997378293472863</v>
      </c>
      <c r="P597" s="310">
        <f t="shared" ca="1" si="279"/>
        <v>23</v>
      </c>
      <c r="Q597" s="304">
        <f t="shared" ca="1" si="280"/>
        <v>0</v>
      </c>
      <c r="R597" s="306">
        <f t="shared" ca="1" si="281"/>
        <v>0</v>
      </c>
      <c r="S597" s="307">
        <f t="shared" ca="1" si="282"/>
        <v>3.650000000000003</v>
      </c>
      <c r="T597" s="304">
        <f t="shared" ca="1" si="262"/>
        <v>35.806500000000028</v>
      </c>
      <c r="U597" s="311">
        <f t="shared" ca="1" si="263"/>
        <v>0</v>
      </c>
      <c r="V597" s="306">
        <f t="shared" ca="1" si="264"/>
        <v>1.2261621819231476</v>
      </c>
      <c r="W597" s="304">
        <f t="shared" ca="1" si="265"/>
        <v>36.00891945762401</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-6.1440776719631884E-2</v>
      </c>
      <c r="AH597" s="304">
        <f t="shared" ca="1" si="289"/>
        <v>-9.8654489935344003</v>
      </c>
    </row>
    <row r="598" spans="1:34" x14ac:dyDescent="0.2">
      <c r="A598" s="347">
        <f t="shared" ca="1" si="267"/>
        <v>1E-4</v>
      </c>
      <c r="B598" s="304">
        <f t="shared" ca="1" si="268"/>
        <v>38.902500000000366</v>
      </c>
      <c r="D598" s="306">
        <f t="shared" ca="1" si="269"/>
        <v>-0.34475063993456279</v>
      </c>
      <c r="E598" s="307">
        <f t="shared" ca="1" si="270"/>
        <v>4.9431850991661364E-2</v>
      </c>
      <c r="F598" s="304">
        <f t="shared" ca="1" si="271"/>
        <v>0.34827648733118977</v>
      </c>
      <c r="G598" s="306">
        <f t="shared" ca="1" si="272"/>
        <v>3.4141997266795459</v>
      </c>
      <c r="H598" s="307">
        <f t="shared" ca="1" si="273"/>
        <v>-97.642770837607884</v>
      </c>
      <c r="I598" s="304">
        <f t="shared" ca="1" si="274"/>
        <v>97.702443452655103</v>
      </c>
      <c r="J598" s="306">
        <f t="shared" ca="1" si="275"/>
        <v>698.25382034761208</v>
      </c>
      <c r="K598" s="307">
        <f t="shared" ca="1" si="276"/>
        <v>-9.4924654361416234</v>
      </c>
      <c r="L598" s="304">
        <f t="shared" ca="1" si="261"/>
        <v>698.31834039361422</v>
      </c>
      <c r="M598" s="306">
        <f t="shared" ca="1" si="277"/>
        <v>-1.5358443352182927</v>
      </c>
      <c r="N598" s="304">
        <f t="shared" ca="1" si="278"/>
        <v>-87.997398397083799</v>
      </c>
      <c r="P598" s="310">
        <f t="shared" ca="1" si="279"/>
        <v>23</v>
      </c>
      <c r="Q598" s="304">
        <f t="shared" ca="1" si="280"/>
        <v>0</v>
      </c>
      <c r="R598" s="306">
        <f t="shared" ca="1" si="281"/>
        <v>0</v>
      </c>
      <c r="S598" s="307">
        <f t="shared" ca="1" si="282"/>
        <v>3.650000000000003</v>
      </c>
      <c r="T598" s="304">
        <f t="shared" ca="1" si="262"/>
        <v>35.806500000000028</v>
      </c>
      <c r="U598" s="311">
        <f t="shared" ca="1" si="263"/>
        <v>0</v>
      </c>
      <c r="V598" s="306">
        <f t="shared" ca="1" si="264"/>
        <v>1.2261633791827615</v>
      </c>
      <c r="W598" s="304">
        <f t="shared" ca="1" si="265"/>
        <v>36.008950088261734</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-6.1449048549713225E-2</v>
      </c>
      <c r="AH598" s="304">
        <f t="shared" ca="1" si="289"/>
        <v>-9.8654573856504051</v>
      </c>
    </row>
    <row r="599" spans="1:34" x14ac:dyDescent="0.2">
      <c r="A599" s="347">
        <f t="shared" ca="1" si="267"/>
        <v>1E-4</v>
      </c>
      <c r="B599" s="304">
        <f t="shared" ca="1" si="268"/>
        <v>38.902600000000369</v>
      </c>
      <c r="D599" s="306">
        <f t="shared" ca="1" si="269"/>
        <v>-0.34474747377009707</v>
      </c>
      <c r="E599" s="307">
        <f t="shared" ca="1" si="270"/>
        <v>4.9440358785242111E-2</v>
      </c>
      <c r="F599" s="304">
        <f t="shared" ca="1" si="271"/>
        <v>0.34827456086782627</v>
      </c>
      <c r="G599" s="306">
        <f t="shared" ca="1" si="272"/>
        <v>3.414165251932169</v>
      </c>
      <c r="H599" s="307">
        <f t="shared" ca="1" si="273"/>
        <v>-97.642765893572005</v>
      </c>
      <c r="I599" s="304">
        <f t="shared" ca="1" si="274"/>
        <v>97.702437306929099</v>
      </c>
      <c r="J599" s="306">
        <f t="shared" ca="1" si="275"/>
        <v>698.25382034761208</v>
      </c>
      <c r="K599" s="307">
        <f t="shared" ca="1" si="276"/>
        <v>-9.502229712978183</v>
      </c>
      <c r="L599" s="304">
        <f t="shared" ca="1" si="261"/>
        <v>698.3184731908168</v>
      </c>
      <c r="M599" s="306">
        <f t="shared" ca="1" si="277"/>
        <v>-1.535844686088996</v>
      </c>
      <c r="N599" s="304">
        <f t="shared" ca="1" si="278"/>
        <v>-87.997418500494248</v>
      </c>
      <c r="P599" s="310">
        <f t="shared" ca="1" si="279"/>
        <v>23</v>
      </c>
      <c r="Q599" s="304">
        <f t="shared" ca="1" si="280"/>
        <v>0</v>
      </c>
      <c r="R599" s="306">
        <f t="shared" ca="1" si="281"/>
        <v>0</v>
      </c>
      <c r="S599" s="307">
        <f t="shared" ca="1" si="282"/>
        <v>3.650000000000003</v>
      </c>
      <c r="T599" s="304">
        <f t="shared" ca="1" si="262"/>
        <v>35.806500000000028</v>
      </c>
      <c r="U599" s="311">
        <f t="shared" ca="1" si="263"/>
        <v>0</v>
      </c>
      <c r="V599" s="306">
        <f t="shared" ca="1" si="264"/>
        <v>1.2261645764434843</v>
      </c>
      <c r="W599" s="304">
        <f t="shared" ca="1" si="265"/>
        <v>36.008980718313744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-6.1457320221734335E-2</v>
      </c>
      <c r="AH599" s="304">
        <f t="shared" ca="1" si="289"/>
        <v>-9.8654657776059462</v>
      </c>
    </row>
    <row r="600" spans="1:34" x14ac:dyDescent="0.2">
      <c r="A600" s="347">
        <f t="shared" ca="1" si="267"/>
        <v>1E-4</v>
      </c>
      <c r="B600" s="304">
        <f t="shared" ca="1" si="268"/>
        <v>38.902700000000372</v>
      </c>
      <c r="D600" s="306">
        <f t="shared" ca="1" si="269"/>
        <v>-0.34474430762859393</v>
      </c>
      <c r="E600" s="307">
        <f t="shared" ca="1" si="270"/>
        <v>4.944886641623647E-2</v>
      </c>
      <c r="F600" s="304">
        <f t="shared" ca="1" si="271"/>
        <v>0.3482726346300688</v>
      </c>
      <c r="G600" s="306">
        <f t="shared" ca="1" si="272"/>
        <v>3.414130777501406</v>
      </c>
      <c r="H600" s="307">
        <f t="shared" ca="1" si="273"/>
        <v>-97.642760948685364</v>
      </c>
      <c r="I600" s="304">
        <f t="shared" ca="1" si="274"/>
        <v>97.702431160375937</v>
      </c>
      <c r="J600" s="306">
        <f t="shared" ca="1" si="275"/>
        <v>698.25382034761208</v>
      </c>
      <c r="K600" s="307">
        <f t="shared" ca="1" si="276"/>
        <v>-9.5119939893202954</v>
      </c>
      <c r="L600" s="304">
        <f t="shared" ca="1" si="261"/>
        <v>698.31860612451692</v>
      </c>
      <c r="M600" s="306">
        <f t="shared" ca="1" si="277"/>
        <v>-1.5358450369562009</v>
      </c>
      <c r="N600" s="304">
        <f t="shared" ca="1" si="278"/>
        <v>-87.997438603704254</v>
      </c>
      <c r="P600" s="310">
        <f t="shared" ca="1" si="279"/>
        <v>23</v>
      </c>
      <c r="Q600" s="304">
        <f t="shared" ca="1" si="280"/>
        <v>0</v>
      </c>
      <c r="R600" s="306">
        <f t="shared" ca="1" si="281"/>
        <v>0</v>
      </c>
      <c r="S600" s="307">
        <f t="shared" ca="1" si="282"/>
        <v>3.650000000000003</v>
      </c>
      <c r="T600" s="304">
        <f t="shared" ca="1" si="262"/>
        <v>35.806500000000028</v>
      </c>
      <c r="U600" s="311">
        <f t="shared" ca="1" si="263"/>
        <v>0</v>
      </c>
      <c r="V600" s="306">
        <f t="shared" ca="1" si="264"/>
        <v>1.2261657737053155</v>
      </c>
      <c r="W600" s="304">
        <f t="shared" ca="1" si="265"/>
        <v>36.009011347780039</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-6.1465591735695213E-2</v>
      </c>
      <c r="AH600" s="304">
        <f t="shared" ca="1" si="289"/>
        <v>-9.8654741694010184</v>
      </c>
    </row>
    <row r="601" spans="1:34" x14ac:dyDescent="0.2">
      <c r="A601" s="347">
        <f t="shared" ca="1" si="267"/>
        <v>1E-4</v>
      </c>
      <c r="B601" s="304">
        <f t="shared" ca="1" si="268"/>
        <v>38.902800000000376</v>
      </c>
      <c r="D601" s="306">
        <f t="shared" ca="1" si="269"/>
        <v>-0.3447411415100492</v>
      </c>
      <c r="E601" s="307">
        <f t="shared" ca="1" si="270"/>
        <v>4.9457373884642664E-2</v>
      </c>
      <c r="F601" s="304">
        <f t="shared" ca="1" si="271"/>
        <v>0.34827070861790416</v>
      </c>
      <c r="G601" s="306">
        <f t="shared" ca="1" si="272"/>
        <v>3.4140963033872551</v>
      </c>
      <c r="H601" s="307">
        <f t="shared" ca="1" si="273"/>
        <v>-97.642756002947976</v>
      </c>
      <c r="I601" s="304">
        <f t="shared" ca="1" si="274"/>
        <v>97.702425012995633</v>
      </c>
      <c r="J601" s="306">
        <f t="shared" ca="1" si="275"/>
        <v>698.25382034761208</v>
      </c>
      <c r="K601" s="307">
        <f t="shared" ca="1" si="276"/>
        <v>-9.5217582651678772</v>
      </c>
      <c r="L601" s="304">
        <f t="shared" ca="1" si="261"/>
        <v>698.31873919471445</v>
      </c>
      <c r="M601" s="306">
        <f t="shared" ca="1" si="277"/>
        <v>-1.5358453878199068</v>
      </c>
      <c r="N601" s="304">
        <f t="shared" ca="1" si="278"/>
        <v>-87.997458706713786</v>
      </c>
      <c r="P601" s="310">
        <f t="shared" ca="1" si="279"/>
        <v>23</v>
      </c>
      <c r="Q601" s="304">
        <f t="shared" ca="1" si="280"/>
        <v>0</v>
      </c>
      <c r="R601" s="306">
        <f t="shared" ca="1" si="281"/>
        <v>0</v>
      </c>
      <c r="S601" s="307">
        <f t="shared" ca="1" si="282"/>
        <v>3.650000000000003</v>
      </c>
      <c r="T601" s="304">
        <f t="shared" ca="1" si="262"/>
        <v>35.806500000000028</v>
      </c>
      <c r="U601" s="311">
        <f t="shared" ca="1" si="263"/>
        <v>0</v>
      </c>
      <c r="V601" s="306">
        <f t="shared" ca="1" si="264"/>
        <v>1.2261669709682563</v>
      </c>
      <c r="W601" s="304">
        <f t="shared" ca="1" si="265"/>
        <v>36.009041976660654</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-6.1473863091588754E-2</v>
      </c>
      <c r="AH601" s="304">
        <f t="shared" ca="1" si="289"/>
        <v>-9.865482561035618</v>
      </c>
    </row>
    <row r="602" spans="1:34" x14ac:dyDescent="0.2">
      <c r="A602" s="347">
        <f t="shared" ca="1" si="267"/>
        <v>1E-4</v>
      </c>
      <c r="B602" s="304">
        <f t="shared" ca="1" si="268"/>
        <v>38.902900000000379</v>
      </c>
      <c r="D602" s="306">
        <f t="shared" ca="1" si="269"/>
        <v>-0.34473797541446799</v>
      </c>
      <c r="E602" s="307">
        <f t="shared" ca="1" si="270"/>
        <v>4.9465881190476679E-2</v>
      </c>
      <c r="F602" s="304">
        <f t="shared" ca="1" si="271"/>
        <v>0.34826878283133084</v>
      </c>
      <c r="G602" s="306">
        <f t="shared" ca="1" si="272"/>
        <v>3.4140618295897136</v>
      </c>
      <c r="H602" s="307">
        <f t="shared" ca="1" si="273"/>
        <v>-97.642751056359856</v>
      </c>
      <c r="I602" s="304">
        <f t="shared" ca="1" si="274"/>
        <v>97.702418864788228</v>
      </c>
      <c r="J602" s="306">
        <f t="shared" ca="1" si="275"/>
        <v>698.25382034761208</v>
      </c>
      <c r="K602" s="307">
        <f t="shared" ca="1" si="276"/>
        <v>-9.531522540520843</v>
      </c>
      <c r="L602" s="304">
        <f t="shared" ca="1" si="261"/>
        <v>698.31887240140929</v>
      </c>
      <c r="M602" s="306">
        <f t="shared" ca="1" si="277"/>
        <v>-1.5358457386801141</v>
      </c>
      <c r="N602" s="304">
        <f t="shared" ca="1" si="278"/>
        <v>-87.997478809522875</v>
      </c>
      <c r="P602" s="310">
        <f t="shared" ca="1" si="279"/>
        <v>23</v>
      </c>
      <c r="Q602" s="304">
        <f t="shared" ca="1" si="280"/>
        <v>0</v>
      </c>
      <c r="R602" s="306">
        <f t="shared" ca="1" si="281"/>
        <v>0</v>
      </c>
      <c r="S602" s="307">
        <f t="shared" ca="1" si="282"/>
        <v>3.650000000000003</v>
      </c>
      <c r="T602" s="304">
        <f t="shared" ca="1" si="262"/>
        <v>35.806500000000028</v>
      </c>
      <c r="U602" s="311">
        <f t="shared" ca="1" si="263"/>
        <v>0</v>
      </c>
      <c r="V602" s="306">
        <f t="shared" ca="1" si="264"/>
        <v>1.2261681682323058</v>
      </c>
      <c r="W602" s="304">
        <f t="shared" ca="1" si="265"/>
        <v>36.009072604955591</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-6.1482134289429169E-2</v>
      </c>
      <c r="AH602" s="304">
        <f t="shared" ca="1" si="289"/>
        <v>-9.8654909525097594</v>
      </c>
    </row>
    <row r="603" spans="1:34" x14ac:dyDescent="0.2">
      <c r="A603" s="347">
        <f t="shared" ca="1" si="267"/>
        <v>1E-4</v>
      </c>
      <c r="B603" s="304">
        <f t="shared" ca="1" si="268"/>
        <v>38.903000000000382</v>
      </c>
      <c r="D603" s="306">
        <f t="shared" ca="1" si="269"/>
        <v>-0.34473480934184603</v>
      </c>
      <c r="E603" s="307">
        <f t="shared" ca="1" si="270"/>
        <v>4.9474388333731412E-2</v>
      </c>
      <c r="F603" s="304">
        <f t="shared" ca="1" si="271"/>
        <v>0.34826685727033485</v>
      </c>
      <c r="G603" s="306">
        <f t="shared" ca="1" si="272"/>
        <v>3.4140273561087793</v>
      </c>
      <c r="H603" s="307">
        <f t="shared" ca="1" si="273"/>
        <v>-97.642746108921017</v>
      </c>
      <c r="I603" s="304">
        <f t="shared" ca="1" si="274"/>
        <v>97.702412715753695</v>
      </c>
      <c r="J603" s="306">
        <f t="shared" ca="1" si="275"/>
        <v>698.25382034761208</v>
      </c>
      <c r="K603" s="307">
        <f t="shared" ca="1" si="276"/>
        <v>-9.5412868153791077</v>
      </c>
      <c r="L603" s="304">
        <f t="shared" ca="1" si="261"/>
        <v>698.31900574460144</v>
      </c>
      <c r="M603" s="306">
        <f t="shared" ca="1" si="277"/>
        <v>-1.5358460895368227</v>
      </c>
      <c r="N603" s="304">
        <f t="shared" ca="1" si="278"/>
        <v>-87.997498912131476</v>
      </c>
      <c r="P603" s="310">
        <f t="shared" ca="1" si="279"/>
        <v>23</v>
      </c>
      <c r="Q603" s="304">
        <f t="shared" ca="1" si="280"/>
        <v>0</v>
      </c>
      <c r="R603" s="306">
        <f t="shared" ca="1" si="281"/>
        <v>0</v>
      </c>
      <c r="S603" s="307">
        <f t="shared" ca="1" si="282"/>
        <v>3.650000000000003</v>
      </c>
      <c r="T603" s="304">
        <f t="shared" ca="1" si="262"/>
        <v>35.806500000000028</v>
      </c>
      <c r="U603" s="311">
        <f t="shared" ca="1" si="263"/>
        <v>0</v>
      </c>
      <c r="V603" s="306">
        <f t="shared" ca="1" si="264"/>
        <v>1.2261693654974641</v>
      </c>
      <c r="W603" s="304">
        <f t="shared" ca="1" si="265"/>
        <v>36.009103232664835</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-6.1490405329218234E-2</v>
      </c>
      <c r="AH603" s="304">
        <f t="shared" ca="1" si="289"/>
        <v>-9.8654993438234406</v>
      </c>
    </row>
    <row r="604" spans="1:34" x14ac:dyDescent="0.2">
      <c r="A604" s="347">
        <f t="shared" ca="1" si="267"/>
        <v>1E-4</v>
      </c>
      <c r="B604" s="304">
        <f t="shared" ca="1" si="268"/>
        <v>38.903100000000386</v>
      </c>
      <c r="D604" s="306">
        <f t="shared" ca="1" si="269"/>
        <v>-0.34473164329218564</v>
      </c>
      <c r="E604" s="307">
        <f t="shared" ca="1" si="270"/>
        <v>4.9482895314406861E-2</v>
      </c>
      <c r="F604" s="304">
        <f t="shared" ca="1" si="271"/>
        <v>0.34826493193490971</v>
      </c>
      <c r="G604" s="306">
        <f t="shared" ca="1" si="272"/>
        <v>3.4139928829444499</v>
      </c>
      <c r="H604" s="307">
        <f t="shared" ca="1" si="273"/>
        <v>-97.642741160631488</v>
      </c>
      <c r="I604" s="304">
        <f t="shared" ca="1" si="274"/>
        <v>97.70240656589209</v>
      </c>
      <c r="J604" s="306">
        <f t="shared" ca="1" si="275"/>
        <v>698.25382034761208</v>
      </c>
      <c r="K604" s="307">
        <f t="shared" ca="1" si="276"/>
        <v>-9.551051089742586</v>
      </c>
      <c r="L604" s="304">
        <f t="shared" ca="1" si="261"/>
        <v>698.31913922429067</v>
      </c>
      <c r="M604" s="306">
        <f t="shared" ca="1" si="277"/>
        <v>-1.5358464403900327</v>
      </c>
      <c r="N604" s="304">
        <f t="shared" ca="1" si="278"/>
        <v>-87.997519014539648</v>
      </c>
      <c r="P604" s="310">
        <f t="shared" ca="1" si="279"/>
        <v>23</v>
      </c>
      <c r="Q604" s="304">
        <f t="shared" ca="1" si="280"/>
        <v>0</v>
      </c>
      <c r="R604" s="306">
        <f t="shared" ca="1" si="281"/>
        <v>0</v>
      </c>
      <c r="S604" s="307">
        <f t="shared" ca="1" si="282"/>
        <v>3.650000000000003</v>
      </c>
      <c r="T604" s="304">
        <f t="shared" ca="1" si="262"/>
        <v>35.806500000000028</v>
      </c>
      <c r="U604" s="311">
        <f t="shared" ca="1" si="263"/>
        <v>0</v>
      </c>
      <c r="V604" s="306">
        <f t="shared" ca="1" si="264"/>
        <v>1.2261705627637318</v>
      </c>
      <c r="W604" s="304">
        <f t="shared" ca="1" si="265"/>
        <v>36.009133859788442</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-6.149867621095062E-2</v>
      </c>
      <c r="AH604" s="304">
        <f t="shared" ca="1" si="289"/>
        <v>-9.8655077349766582</v>
      </c>
    </row>
    <row r="605" spans="1:34" x14ac:dyDescent="0.2">
      <c r="A605" s="347">
        <f t="shared" ca="1" si="267"/>
        <v>1E-4</v>
      </c>
      <c r="B605" s="304">
        <f t="shared" ca="1" si="268"/>
        <v>38.903200000000389</v>
      </c>
      <c r="D605" s="306">
        <f t="shared" ca="1" si="269"/>
        <v>-0.34472847726548567</v>
      </c>
      <c r="E605" s="307">
        <f t="shared" ca="1" si="270"/>
        <v>4.949140213252079E-2</v>
      </c>
      <c r="F605" s="304">
        <f t="shared" ca="1" si="271"/>
        <v>0.34826300682504785</v>
      </c>
      <c r="G605" s="306">
        <f t="shared" ca="1" si="272"/>
        <v>3.4139584100967233</v>
      </c>
      <c r="H605" s="307">
        <f t="shared" ca="1" si="273"/>
        <v>-97.642736211491268</v>
      </c>
      <c r="I605" s="304">
        <f t="shared" ca="1" si="274"/>
        <v>97.7024004152034</v>
      </c>
      <c r="J605" s="306">
        <f t="shared" ca="1" si="275"/>
        <v>698.25382034761208</v>
      </c>
      <c r="K605" s="307">
        <f t="shared" ca="1" si="276"/>
        <v>-9.5608153636111926</v>
      </c>
      <c r="L605" s="304">
        <f t="shared" ca="1" si="261"/>
        <v>698.31927284047686</v>
      </c>
      <c r="M605" s="306">
        <f t="shared" ca="1" si="277"/>
        <v>-1.5358467912397442</v>
      </c>
      <c r="N605" s="304">
        <f t="shared" ca="1" si="278"/>
        <v>-87.997539116747362</v>
      </c>
      <c r="P605" s="310">
        <f t="shared" ca="1" si="279"/>
        <v>23</v>
      </c>
      <c r="Q605" s="304">
        <f t="shared" ca="1" si="280"/>
        <v>0</v>
      </c>
      <c r="R605" s="306">
        <f t="shared" ca="1" si="281"/>
        <v>0</v>
      </c>
      <c r="S605" s="307">
        <f t="shared" ca="1" si="282"/>
        <v>3.650000000000003</v>
      </c>
      <c r="T605" s="304">
        <f t="shared" ca="1" si="262"/>
        <v>35.806500000000028</v>
      </c>
      <c r="U605" s="311">
        <f t="shared" ca="1" si="263"/>
        <v>0</v>
      </c>
      <c r="V605" s="306">
        <f t="shared" ca="1" si="264"/>
        <v>1.2261717600311077</v>
      </c>
      <c r="W605" s="304">
        <f t="shared" ca="1" si="265"/>
        <v>36.00916448632637</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-6.1506946934638762E-2</v>
      </c>
      <c r="AH605" s="304">
        <f t="shared" ca="1" si="289"/>
        <v>-9.8655161259694282</v>
      </c>
    </row>
    <row r="606" spans="1:34" x14ac:dyDescent="0.2">
      <c r="A606" s="347">
        <f t="shared" ca="1" si="267"/>
        <v>1E-4</v>
      </c>
      <c r="B606" s="304">
        <f t="shared" ca="1" si="268"/>
        <v>38.903300000000392</v>
      </c>
      <c r="D606" s="306">
        <f t="shared" ca="1" si="269"/>
        <v>-0.34472531126174566</v>
      </c>
      <c r="E606" s="307">
        <f t="shared" ca="1" si="270"/>
        <v>4.9499908788053659E-2</v>
      </c>
      <c r="F606" s="304">
        <f t="shared" ca="1" si="271"/>
        <v>0.34826108194073746</v>
      </c>
      <c r="G606" s="306">
        <f t="shared" ca="1" si="272"/>
        <v>3.4139239375655972</v>
      </c>
      <c r="H606" s="307">
        <f t="shared" ca="1" si="273"/>
        <v>-97.642731261500387</v>
      </c>
      <c r="I606" s="304">
        <f t="shared" ca="1" si="274"/>
        <v>97.702394263687665</v>
      </c>
      <c r="J606" s="306">
        <f t="shared" ca="1" si="275"/>
        <v>698.25382034761208</v>
      </c>
      <c r="K606" s="307">
        <f t="shared" ca="1" si="276"/>
        <v>-9.5705796369848422</v>
      </c>
      <c r="L606" s="304">
        <f t="shared" ca="1" si="261"/>
        <v>698.31940659316001</v>
      </c>
      <c r="M606" s="306">
        <f t="shared" ca="1" si="277"/>
        <v>-1.5358471420859572</v>
      </c>
      <c r="N606" s="304">
        <f t="shared" ca="1" si="278"/>
        <v>-87.997559218754617</v>
      </c>
      <c r="P606" s="310">
        <f t="shared" ca="1" si="279"/>
        <v>23</v>
      </c>
      <c r="Q606" s="304">
        <f t="shared" ca="1" si="280"/>
        <v>0</v>
      </c>
      <c r="R606" s="306">
        <f t="shared" ca="1" si="281"/>
        <v>0</v>
      </c>
      <c r="S606" s="307">
        <f t="shared" ca="1" si="282"/>
        <v>3.650000000000003</v>
      </c>
      <c r="T606" s="304">
        <f t="shared" ca="1" si="262"/>
        <v>35.806500000000028</v>
      </c>
      <c r="U606" s="311">
        <f t="shared" ca="1" si="263"/>
        <v>0</v>
      </c>
      <c r="V606" s="306">
        <f t="shared" ca="1" si="264"/>
        <v>1.226172957299593</v>
      </c>
      <c r="W606" s="304">
        <f t="shared" ca="1" si="265"/>
        <v>36.009195112278668</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-6.1515217500273778E-2</v>
      </c>
      <c r="AH606" s="304">
        <f t="shared" ca="1" si="289"/>
        <v>-9.8655245168017363</v>
      </c>
    </row>
    <row r="607" spans="1:34" x14ac:dyDescent="0.2">
      <c r="A607" s="347">
        <f t="shared" ca="1" si="267"/>
        <v>1E-4</v>
      </c>
      <c r="B607" s="304">
        <f t="shared" ca="1" si="268"/>
        <v>38.903400000000396</v>
      </c>
      <c r="D607" s="306">
        <f t="shared" ca="1" si="269"/>
        <v>-0.34472214528096651</v>
      </c>
      <c r="E607" s="307">
        <f t="shared" ca="1" si="270"/>
        <v>4.9508415281028562E-2</v>
      </c>
      <c r="F607" s="304">
        <f t="shared" ca="1" si="271"/>
        <v>0.34825915728197376</v>
      </c>
      <c r="G607" s="306">
        <f t="shared" ca="1" si="272"/>
        <v>3.413889465351069</v>
      </c>
      <c r="H607" s="307">
        <f t="shared" ca="1" si="273"/>
        <v>-97.642726310658858</v>
      </c>
      <c r="I607" s="304">
        <f t="shared" ca="1" si="274"/>
        <v>97.702388111344888</v>
      </c>
      <c r="J607" s="306">
        <f t="shared" ca="1" si="275"/>
        <v>698.25382034761208</v>
      </c>
      <c r="K607" s="307">
        <f t="shared" ca="1" si="276"/>
        <v>-9.5803439098634495</v>
      </c>
      <c r="L607" s="304">
        <f t="shared" ca="1" si="261"/>
        <v>698.31954048234002</v>
      </c>
      <c r="M607" s="306">
        <f t="shared" ca="1" si="277"/>
        <v>-1.5358474929286716</v>
      </c>
      <c r="N607" s="304">
        <f t="shared" ca="1" si="278"/>
        <v>-87.997579320561428</v>
      </c>
      <c r="P607" s="310">
        <f t="shared" ca="1" si="279"/>
        <v>23</v>
      </c>
      <c r="Q607" s="304">
        <f t="shared" ca="1" si="280"/>
        <v>0</v>
      </c>
      <c r="R607" s="306">
        <f t="shared" ca="1" si="281"/>
        <v>0</v>
      </c>
      <c r="S607" s="307">
        <f t="shared" ca="1" si="282"/>
        <v>3.650000000000003</v>
      </c>
      <c r="T607" s="304">
        <f t="shared" ca="1" si="262"/>
        <v>35.806500000000028</v>
      </c>
      <c r="U607" s="311">
        <f t="shared" ca="1" si="263"/>
        <v>0</v>
      </c>
      <c r="V607" s="306">
        <f t="shared" ca="1" si="264"/>
        <v>1.2261741545691873</v>
      </c>
      <c r="W607" s="304">
        <f t="shared" ca="1" si="265"/>
        <v>36.009225737645345</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-6.1523487907868102E-2</v>
      </c>
      <c r="AH607" s="304">
        <f t="shared" ca="1" si="289"/>
        <v>-9.8655329074736002</v>
      </c>
    </row>
    <row r="608" spans="1:34" x14ac:dyDescent="0.2">
      <c r="A608" s="347">
        <f t="shared" ca="1" si="267"/>
        <v>1E-4</v>
      </c>
      <c r="B608" s="304">
        <f t="shared" ca="1" si="268"/>
        <v>38.903500000000399</v>
      </c>
      <c r="D608" s="306">
        <f t="shared" ca="1" si="269"/>
        <v>-0.34471897932314849</v>
      </c>
      <c r="E608" s="307">
        <f t="shared" ca="1" si="270"/>
        <v>4.9516921611441944E-2</v>
      </c>
      <c r="F608" s="304">
        <f t="shared" ca="1" si="271"/>
        <v>0.34825723284874782</v>
      </c>
      <c r="G608" s="306">
        <f t="shared" ca="1" si="272"/>
        <v>3.4138549934531368</v>
      </c>
      <c r="H608" s="307">
        <f t="shared" ca="1" si="273"/>
        <v>-97.642721358966696</v>
      </c>
      <c r="I608" s="304">
        <f t="shared" ca="1" si="274"/>
        <v>97.702381958175081</v>
      </c>
      <c r="J608" s="306">
        <f t="shared" ca="1" si="275"/>
        <v>698.25382034761208</v>
      </c>
      <c r="K608" s="307">
        <f t="shared" ca="1" si="276"/>
        <v>-9.5901081822469312</v>
      </c>
      <c r="L608" s="304">
        <f t="shared" ca="1" si="261"/>
        <v>698.31967450801676</v>
      </c>
      <c r="M608" s="306">
        <f t="shared" ca="1" si="277"/>
        <v>-1.5358478437678875</v>
      </c>
      <c r="N608" s="304">
        <f t="shared" ca="1" si="278"/>
        <v>-87.997599422167795</v>
      </c>
      <c r="P608" s="310">
        <f t="shared" ca="1" si="279"/>
        <v>23</v>
      </c>
      <c r="Q608" s="304">
        <f t="shared" ca="1" si="280"/>
        <v>0</v>
      </c>
      <c r="R608" s="306">
        <f t="shared" ca="1" si="281"/>
        <v>0</v>
      </c>
      <c r="S608" s="307">
        <f t="shared" ca="1" si="282"/>
        <v>3.650000000000003</v>
      </c>
      <c r="T608" s="304">
        <f t="shared" ca="1" si="262"/>
        <v>35.806500000000028</v>
      </c>
      <c r="U608" s="311">
        <f t="shared" ca="1" si="263"/>
        <v>0</v>
      </c>
      <c r="V608" s="306">
        <f t="shared" ca="1" si="264"/>
        <v>1.2261753518398903</v>
      </c>
      <c r="W608" s="304">
        <f t="shared" ca="1" si="265"/>
        <v>36.009256362426392</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-6.1531758157423511E-2</v>
      </c>
      <c r="AH608" s="304">
        <f t="shared" ca="1" si="289"/>
        <v>-9.8655412979850183</v>
      </c>
    </row>
    <row r="609" spans="1:34" x14ac:dyDescent="0.2">
      <c r="A609" s="347">
        <f t="shared" ca="1" si="267"/>
        <v>1E-4</v>
      </c>
      <c r="B609" s="304">
        <f t="shared" ca="1" si="268"/>
        <v>38.903600000000402</v>
      </c>
      <c r="D609" s="306">
        <f t="shared" ca="1" si="269"/>
        <v>-0.34471581338829177</v>
      </c>
      <c r="E609" s="307">
        <f t="shared" ca="1" si="270"/>
        <v>4.9525427779290254E-2</v>
      </c>
      <c r="F609" s="304">
        <f t="shared" ca="1" si="271"/>
        <v>0.34825530864105042</v>
      </c>
      <c r="G609" s="306">
        <f t="shared" ca="1" si="272"/>
        <v>3.4138205218717981</v>
      </c>
      <c r="H609" s="307">
        <f t="shared" ca="1" si="273"/>
        <v>-97.642716406423915</v>
      </c>
      <c r="I609" s="304">
        <f t="shared" ca="1" si="274"/>
        <v>97.702375804178274</v>
      </c>
      <c r="J609" s="306">
        <f t="shared" ca="1" si="275"/>
        <v>698.25382034761208</v>
      </c>
      <c r="K609" s="307">
        <f t="shared" ca="1" si="276"/>
        <v>-9.5998724541352001</v>
      </c>
      <c r="L609" s="304">
        <f t="shared" ca="1" si="261"/>
        <v>698.31980867019013</v>
      </c>
      <c r="M609" s="306">
        <f t="shared" ca="1" si="277"/>
        <v>-1.5358481946036051</v>
      </c>
      <c r="N609" s="304">
        <f t="shared" ca="1" si="278"/>
        <v>-87.997619523573704</v>
      </c>
      <c r="P609" s="310">
        <f t="shared" ca="1" si="279"/>
        <v>23</v>
      </c>
      <c r="Q609" s="304">
        <f t="shared" ca="1" si="280"/>
        <v>0</v>
      </c>
      <c r="R609" s="306">
        <f t="shared" ca="1" si="281"/>
        <v>0</v>
      </c>
      <c r="S609" s="307">
        <f t="shared" ca="1" si="282"/>
        <v>3.650000000000003</v>
      </c>
      <c r="T609" s="304">
        <f t="shared" ca="1" si="262"/>
        <v>35.806500000000028</v>
      </c>
      <c r="U609" s="311">
        <f t="shared" ca="1" si="263"/>
        <v>0</v>
      </c>
      <c r="V609" s="306">
        <f t="shared" ca="1" si="264"/>
        <v>1.226176549111702</v>
      </c>
      <c r="W609" s="304">
        <f t="shared" ca="1" si="265"/>
        <v>36.009286986621817</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-6.1540028248940004E-2</v>
      </c>
      <c r="AH609" s="304">
        <f t="shared" ca="1" si="289"/>
        <v>-9.8655496883359888</v>
      </c>
    </row>
    <row r="610" spans="1:34" x14ac:dyDescent="0.2">
      <c r="A610" s="347">
        <f t="shared" ca="1" si="267"/>
        <v>1E-4</v>
      </c>
      <c r="B610" s="304">
        <f t="shared" ca="1" si="268"/>
        <v>38.903700000000406</v>
      </c>
      <c r="D610" s="306">
        <f t="shared" ca="1" si="269"/>
        <v>-0.34471264747639463</v>
      </c>
      <c r="E610" s="307">
        <f t="shared" ca="1" si="270"/>
        <v>4.9533933784580597E-2</v>
      </c>
      <c r="F610" s="304">
        <f t="shared" ca="1" si="271"/>
        <v>0.34825338465887212</v>
      </c>
      <c r="G610" s="306">
        <f t="shared" ca="1" si="272"/>
        <v>3.4137860506070505</v>
      </c>
      <c r="H610" s="307">
        <f t="shared" ca="1" si="273"/>
        <v>-97.642711453030543</v>
      </c>
      <c r="I610" s="304">
        <f t="shared" ca="1" si="274"/>
        <v>97.702369649354466</v>
      </c>
      <c r="J610" s="306">
        <f t="shared" ca="1" si="275"/>
        <v>698.25382034761208</v>
      </c>
      <c r="K610" s="307">
        <f t="shared" ca="1" si="276"/>
        <v>-9.6096367255281727</v>
      </c>
      <c r="L610" s="304">
        <f t="shared" ca="1" si="261"/>
        <v>698.31994296886</v>
      </c>
      <c r="M610" s="306">
        <f t="shared" ca="1" si="277"/>
        <v>-1.5358485454358244</v>
      </c>
      <c r="N610" s="304">
        <f t="shared" ca="1" si="278"/>
        <v>-87.997639624779197</v>
      </c>
      <c r="P610" s="310">
        <f t="shared" ca="1" si="279"/>
        <v>23</v>
      </c>
      <c r="Q610" s="304">
        <f t="shared" ca="1" si="280"/>
        <v>0</v>
      </c>
      <c r="R610" s="306">
        <f t="shared" ca="1" si="281"/>
        <v>0</v>
      </c>
      <c r="S610" s="307">
        <f t="shared" ca="1" si="282"/>
        <v>3.650000000000003</v>
      </c>
      <c r="T610" s="304">
        <f t="shared" ca="1" si="262"/>
        <v>35.806500000000028</v>
      </c>
      <c r="U610" s="311">
        <f t="shared" ca="1" si="263"/>
        <v>0</v>
      </c>
      <c r="V610" s="306">
        <f t="shared" ca="1" si="264"/>
        <v>1.2261777463846228</v>
      </c>
      <c r="W610" s="304">
        <f t="shared" ca="1" si="265"/>
        <v>36.009317610231641</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-6.1548298182415806E-2</v>
      </c>
      <c r="AH610" s="304">
        <f t="shared" ca="1" si="289"/>
        <v>-9.8655580785265169</v>
      </c>
    </row>
    <row r="611" spans="1:34" x14ac:dyDescent="0.2">
      <c r="A611" s="347">
        <f t="shared" ca="1" si="267"/>
        <v>1E-4</v>
      </c>
      <c r="B611" s="304">
        <f t="shared" ca="1" si="268"/>
        <v>38.903800000000409</v>
      </c>
      <c r="D611" s="306">
        <f t="shared" ca="1" si="269"/>
        <v>-0.3447094815874574</v>
      </c>
      <c r="E611" s="307">
        <f t="shared" ca="1" si="270"/>
        <v>4.9542439627318302E-2</v>
      </c>
      <c r="F611" s="304">
        <f t="shared" ca="1" si="271"/>
        <v>0.34825146090220516</v>
      </c>
      <c r="G611" s="306">
        <f t="shared" ca="1" si="272"/>
        <v>3.413751579658892</v>
      </c>
      <c r="H611" s="307">
        <f t="shared" ca="1" si="273"/>
        <v>-97.64270649878658</v>
      </c>
      <c r="I611" s="304">
        <f t="shared" ca="1" si="274"/>
        <v>97.702363493703686</v>
      </c>
      <c r="J611" s="306">
        <f t="shared" ca="1" si="275"/>
        <v>698.25382034761208</v>
      </c>
      <c r="K611" s="307">
        <f t="shared" ca="1" si="276"/>
        <v>-9.6194009964257639</v>
      </c>
      <c r="L611" s="304">
        <f t="shared" ca="1" si="261"/>
        <v>698.32007740402628</v>
      </c>
      <c r="M611" s="306">
        <f t="shared" ca="1" si="277"/>
        <v>-1.5358488962645451</v>
      </c>
      <c r="N611" s="304">
        <f t="shared" ca="1" si="278"/>
        <v>-87.997659725784217</v>
      </c>
      <c r="P611" s="310">
        <f t="shared" ca="1" si="279"/>
        <v>23</v>
      </c>
      <c r="Q611" s="304">
        <f t="shared" ca="1" si="280"/>
        <v>0</v>
      </c>
      <c r="R611" s="306">
        <f t="shared" ca="1" si="281"/>
        <v>0</v>
      </c>
      <c r="S611" s="307">
        <f t="shared" ca="1" si="282"/>
        <v>3.650000000000003</v>
      </c>
      <c r="T611" s="304">
        <f t="shared" ca="1" si="262"/>
        <v>35.806500000000028</v>
      </c>
      <c r="U611" s="311">
        <f t="shared" ca="1" si="263"/>
        <v>0</v>
      </c>
      <c r="V611" s="306">
        <f t="shared" ca="1" si="264"/>
        <v>1.2261789436586528</v>
      </c>
      <c r="W611" s="304">
        <f t="shared" ca="1" si="265"/>
        <v>36.009348233255885</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-6.1556567957859798E-2</v>
      </c>
      <c r="AH611" s="304">
        <f t="shared" ca="1" si="289"/>
        <v>-9.8655664685566062</v>
      </c>
    </row>
    <row r="612" spans="1:34" x14ac:dyDescent="0.2">
      <c r="A612" s="347">
        <f t="shared" ca="1" si="267"/>
        <v>1E-4</v>
      </c>
      <c r="B612" s="304">
        <f t="shared" ca="1" si="268"/>
        <v>38.903900000000412</v>
      </c>
      <c r="D612" s="306">
        <f t="shared" ca="1" si="269"/>
        <v>-0.34470631572148275</v>
      </c>
      <c r="E612" s="307">
        <f t="shared" ca="1" si="270"/>
        <v>4.9550945307505145E-2</v>
      </c>
      <c r="F612" s="304">
        <f t="shared" ca="1" si="271"/>
        <v>0.34824953737104364</v>
      </c>
      <c r="G612" s="306">
        <f t="shared" ca="1" si="272"/>
        <v>3.4137171090273197</v>
      </c>
      <c r="H612" s="307">
        <f t="shared" ca="1" si="273"/>
        <v>-97.642701543692056</v>
      </c>
      <c r="I612" s="304">
        <f t="shared" ca="1" si="274"/>
        <v>97.702357337225948</v>
      </c>
      <c r="J612" s="306">
        <f t="shared" ca="1" si="275"/>
        <v>698.25382034761208</v>
      </c>
      <c r="K612" s="307">
        <f t="shared" ca="1" si="276"/>
        <v>-9.6291652668278882</v>
      </c>
      <c r="L612" s="304">
        <f t="shared" ca="1" si="261"/>
        <v>698.32021197568895</v>
      </c>
      <c r="M612" s="306">
        <f t="shared" ca="1" si="277"/>
        <v>-1.5358492470897676</v>
      </c>
      <c r="N612" s="304">
        <f t="shared" ca="1" si="278"/>
        <v>-87.997679826588808</v>
      </c>
      <c r="P612" s="310">
        <f t="shared" ca="1" si="279"/>
        <v>23</v>
      </c>
      <c r="Q612" s="304">
        <f t="shared" ca="1" si="280"/>
        <v>0</v>
      </c>
      <c r="R612" s="306">
        <f t="shared" ca="1" si="281"/>
        <v>0</v>
      </c>
      <c r="S612" s="307">
        <f t="shared" ca="1" si="282"/>
        <v>3.650000000000003</v>
      </c>
      <c r="T612" s="304">
        <f t="shared" ca="1" si="262"/>
        <v>35.806500000000028</v>
      </c>
      <c r="U612" s="311">
        <f t="shared" ca="1" si="263"/>
        <v>0</v>
      </c>
      <c r="V612" s="306">
        <f t="shared" ca="1" si="264"/>
        <v>1.2261801409337911</v>
      </c>
      <c r="W612" s="304">
        <f t="shared" ca="1" si="265"/>
        <v>36.009378855694536</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-6.1564837575277309E-2</v>
      </c>
      <c r="AH612" s="304">
        <f t="shared" ca="1" si="289"/>
        <v>-9.8655748584262621</v>
      </c>
    </row>
    <row r="613" spans="1:34" x14ac:dyDescent="0.2">
      <c r="A613" s="347">
        <f t="shared" ca="1" si="267"/>
        <v>1E-4</v>
      </c>
      <c r="B613" s="304">
        <f t="shared" ca="1" si="268"/>
        <v>38.904000000000416</v>
      </c>
      <c r="D613" s="306">
        <f t="shared" ca="1" si="269"/>
        <v>-0.34470314987846851</v>
      </c>
      <c r="E613" s="307">
        <f t="shared" ca="1" si="270"/>
        <v>4.9559450825139351E-2</v>
      </c>
      <c r="F613" s="304">
        <f t="shared" ca="1" si="271"/>
        <v>0.34824761406537635</v>
      </c>
      <c r="G613" s="306">
        <f t="shared" ca="1" si="272"/>
        <v>3.413682638712332</v>
      </c>
      <c r="H613" s="307">
        <f t="shared" ca="1" si="273"/>
        <v>-97.642696587746968</v>
      </c>
      <c r="I613" s="304">
        <f t="shared" ca="1" si="274"/>
        <v>97.702351179921251</v>
      </c>
      <c r="J613" s="306">
        <f t="shared" ca="1" si="275"/>
        <v>698.25382034761208</v>
      </c>
      <c r="K613" s="307">
        <f t="shared" ca="1" si="276"/>
        <v>-9.6389295367344605</v>
      </c>
      <c r="L613" s="304">
        <f t="shared" ca="1" si="261"/>
        <v>698.32034668384779</v>
      </c>
      <c r="M613" s="306">
        <f t="shared" ca="1" si="277"/>
        <v>-1.5358495979114919</v>
      </c>
      <c r="N613" s="304">
        <f t="shared" ca="1" si="278"/>
        <v>-87.997699927192983</v>
      </c>
      <c r="P613" s="310">
        <f t="shared" ca="1" si="279"/>
        <v>23</v>
      </c>
      <c r="Q613" s="304">
        <f t="shared" ca="1" si="280"/>
        <v>0</v>
      </c>
      <c r="R613" s="306">
        <f t="shared" ca="1" si="281"/>
        <v>0</v>
      </c>
      <c r="S613" s="307">
        <f t="shared" ca="1" si="282"/>
        <v>3.650000000000003</v>
      </c>
      <c r="T613" s="304">
        <f t="shared" ca="1" si="262"/>
        <v>35.806500000000028</v>
      </c>
      <c r="U613" s="311">
        <f t="shared" ca="1" si="263"/>
        <v>0</v>
      </c>
      <c r="V613" s="306">
        <f t="shared" ca="1" si="264"/>
        <v>1.2261813382100382</v>
      </c>
      <c r="W613" s="304">
        <f t="shared" ca="1" si="265"/>
        <v>36.009409477547585</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-6.157310703466301E-2</v>
      </c>
      <c r="AH613" s="304">
        <f t="shared" ca="1" si="289"/>
        <v>-9.865583248135481</v>
      </c>
    </row>
    <row r="614" spans="1:34" x14ac:dyDescent="0.2">
      <c r="A614" s="347">
        <f t="shared" ca="1" si="267"/>
        <v>1E-4</v>
      </c>
      <c r="B614" s="304">
        <f t="shared" ca="1" si="268"/>
        <v>38.904100000000419</v>
      </c>
      <c r="D614" s="306">
        <f t="shared" ca="1" si="269"/>
        <v>-0.3446999840584129</v>
      </c>
      <c r="E614" s="307">
        <f t="shared" ca="1" si="270"/>
        <v>4.9567956180219142E-2</v>
      </c>
      <c r="F614" s="304">
        <f t="shared" ca="1" si="271"/>
        <v>0.34824569098519259</v>
      </c>
      <c r="G614" s="306">
        <f t="shared" ca="1" si="272"/>
        <v>3.4136481687139262</v>
      </c>
      <c r="H614" s="307">
        <f t="shared" ca="1" si="273"/>
        <v>-97.642691630951347</v>
      </c>
      <c r="I614" s="304">
        <f t="shared" ca="1" si="274"/>
        <v>97.702345021789625</v>
      </c>
      <c r="J614" s="306">
        <f t="shared" ca="1" si="275"/>
        <v>698.25382034761208</v>
      </c>
      <c r="K614" s="307">
        <f t="shared" ca="1" si="276"/>
        <v>-9.6486938061453955</v>
      </c>
      <c r="L614" s="304">
        <f t="shared" ca="1" si="261"/>
        <v>698.3204815285028</v>
      </c>
      <c r="M614" s="306">
        <f t="shared" ca="1" si="277"/>
        <v>-1.5358499487297179</v>
      </c>
      <c r="N614" s="304">
        <f t="shared" ca="1" si="278"/>
        <v>-87.997720027596714</v>
      </c>
      <c r="P614" s="310">
        <f t="shared" ca="1" si="279"/>
        <v>23</v>
      </c>
      <c r="Q614" s="304">
        <f t="shared" ca="1" si="280"/>
        <v>0</v>
      </c>
      <c r="R614" s="306">
        <f t="shared" ca="1" si="281"/>
        <v>0</v>
      </c>
      <c r="S614" s="307">
        <f t="shared" ca="1" si="282"/>
        <v>3.650000000000003</v>
      </c>
      <c r="T614" s="304">
        <f t="shared" ca="1" si="262"/>
        <v>35.806500000000028</v>
      </c>
      <c r="U614" s="311">
        <f t="shared" ca="1" si="263"/>
        <v>0</v>
      </c>
      <c r="V614" s="306">
        <f t="shared" ca="1" si="264"/>
        <v>1.2261825354873945</v>
      </c>
      <c r="W614" s="304">
        <f t="shared" ca="1" si="265"/>
        <v>36.009440098815098</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-6.1581376336016902E-2</v>
      </c>
      <c r="AH614" s="304">
        <f t="shared" ca="1" si="289"/>
        <v>-9.8655916376842612</v>
      </c>
    </row>
    <row r="615" spans="1:34" x14ac:dyDescent="0.2">
      <c r="A615" s="347">
        <f t="shared" ca="1" si="267"/>
        <v>1E-4</v>
      </c>
      <c r="B615" s="304">
        <f t="shared" ca="1" si="268"/>
        <v>38.904200000000422</v>
      </c>
      <c r="D615" s="306">
        <f t="shared" ca="1" si="269"/>
        <v>-0.34469681826131893</v>
      </c>
      <c r="E615" s="307">
        <f t="shared" ca="1" si="270"/>
        <v>4.9576461372764058E-2</v>
      </c>
      <c r="F615" s="304">
        <f t="shared" ca="1" si="271"/>
        <v>0.34824376813048913</v>
      </c>
      <c r="G615" s="306">
        <f t="shared" ca="1" si="272"/>
        <v>3.4136136990321</v>
      </c>
      <c r="H615" s="307">
        <f t="shared" ca="1" si="273"/>
        <v>-97.642686673305207</v>
      </c>
      <c r="I615" s="304">
        <f t="shared" ca="1" si="274"/>
        <v>97.702338862831084</v>
      </c>
      <c r="J615" s="306">
        <f t="shared" ca="1" si="275"/>
        <v>698.25382034761208</v>
      </c>
      <c r="K615" s="307">
        <f t="shared" ca="1" si="276"/>
        <v>-9.6584580750606079</v>
      </c>
      <c r="L615" s="304">
        <f t="shared" ca="1" si="261"/>
        <v>698.32061650965386</v>
      </c>
      <c r="M615" s="306">
        <f t="shared" ca="1" si="277"/>
        <v>-1.5358502995444456</v>
      </c>
      <c r="N615" s="304">
        <f t="shared" ca="1" si="278"/>
        <v>-87.9977401278</v>
      </c>
      <c r="P615" s="310">
        <f t="shared" ca="1" si="279"/>
        <v>23</v>
      </c>
      <c r="Q615" s="304">
        <f t="shared" ca="1" si="280"/>
        <v>0</v>
      </c>
      <c r="R615" s="306">
        <f t="shared" ca="1" si="281"/>
        <v>0</v>
      </c>
      <c r="S615" s="307">
        <f t="shared" ca="1" si="282"/>
        <v>3.650000000000003</v>
      </c>
      <c r="T615" s="304">
        <f t="shared" ca="1" si="262"/>
        <v>35.806500000000028</v>
      </c>
      <c r="U615" s="311">
        <f t="shared" ca="1" si="263"/>
        <v>0</v>
      </c>
      <c r="V615" s="306">
        <f t="shared" ca="1" si="264"/>
        <v>1.2261837327658596</v>
      </c>
      <c r="W615" s="304">
        <f t="shared" ca="1" si="265"/>
        <v>36.009470719497052</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-6.1589645479354971E-2</v>
      </c>
      <c r="AH615" s="304">
        <f t="shared" ca="1" si="289"/>
        <v>-9.8656000270726221</v>
      </c>
    </row>
    <row r="616" spans="1:34" x14ac:dyDescent="0.2">
      <c r="A616" s="347">
        <f t="shared" ca="1" si="267"/>
        <v>1E-4</v>
      </c>
      <c r="B616" s="304">
        <f t="shared" ca="1" si="268"/>
        <v>38.904300000000426</v>
      </c>
      <c r="D616" s="306">
        <f t="shared" ca="1" si="269"/>
        <v>-0.34469365248718659</v>
      </c>
      <c r="E616" s="307">
        <f t="shared" ca="1" si="270"/>
        <v>4.9584966402765218E-2</v>
      </c>
      <c r="F616" s="304">
        <f t="shared" ca="1" si="271"/>
        <v>0.34824184550125609</v>
      </c>
      <c r="G616" s="306">
        <f t="shared" ca="1" si="272"/>
        <v>3.4135792296668512</v>
      </c>
      <c r="H616" s="307">
        <f t="shared" ca="1" si="273"/>
        <v>-97.64268171480856</v>
      </c>
      <c r="I616" s="304">
        <f t="shared" ca="1" si="274"/>
        <v>97.702332703045641</v>
      </c>
      <c r="J616" s="306">
        <f t="shared" ca="1" si="275"/>
        <v>698.25382034761208</v>
      </c>
      <c r="K616" s="307">
        <f t="shared" ca="1" si="276"/>
        <v>-9.6682223434800143</v>
      </c>
      <c r="L616" s="304">
        <f t="shared" ca="1" si="261"/>
        <v>698.32075162730075</v>
      </c>
      <c r="M616" s="306">
        <f t="shared" ca="1" si="277"/>
        <v>-1.5358506503556755</v>
      </c>
      <c r="N616" s="304">
        <f t="shared" ca="1" si="278"/>
        <v>-87.997760227802871</v>
      </c>
      <c r="P616" s="310">
        <f t="shared" ca="1" si="279"/>
        <v>23</v>
      </c>
      <c r="Q616" s="304">
        <f t="shared" ca="1" si="280"/>
        <v>0</v>
      </c>
      <c r="R616" s="306">
        <f t="shared" ca="1" si="281"/>
        <v>0</v>
      </c>
      <c r="S616" s="307">
        <f t="shared" ca="1" si="282"/>
        <v>3.650000000000003</v>
      </c>
      <c r="T616" s="304">
        <f t="shared" ca="1" si="262"/>
        <v>35.806500000000028</v>
      </c>
      <c r="U616" s="311">
        <f t="shared" ca="1" si="263"/>
        <v>0</v>
      </c>
      <c r="V616" s="306">
        <f t="shared" ca="1" si="264"/>
        <v>1.2261849300454335</v>
      </c>
      <c r="W616" s="304">
        <f t="shared" ca="1" si="265"/>
        <v>36.009501339593442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-6.1597914464673664E-2</v>
      </c>
      <c r="AH616" s="304">
        <f t="shared" ca="1" si="289"/>
        <v>-9.8656084163005549</v>
      </c>
    </row>
    <row r="617" spans="1:34" x14ac:dyDescent="0.2">
      <c r="A617" s="347">
        <f t="shared" ca="1" si="267"/>
        <v>1E-4</v>
      </c>
      <c r="B617" s="304">
        <f t="shared" ca="1" si="268"/>
        <v>38.904400000000429</v>
      </c>
      <c r="D617" s="306">
        <f t="shared" ca="1" si="269"/>
        <v>-0.34469048673601155</v>
      </c>
      <c r="E617" s="307">
        <f t="shared" ca="1" si="270"/>
        <v>4.9593471270220846E-2</v>
      </c>
      <c r="F617" s="304">
        <f t="shared" ca="1" si="271"/>
        <v>0.34823992309747998</v>
      </c>
      <c r="G617" s="306">
        <f t="shared" ca="1" si="272"/>
        <v>3.4135447606181777</v>
      </c>
      <c r="H617" s="307">
        <f t="shared" ca="1" si="273"/>
        <v>-97.642676755461437</v>
      </c>
      <c r="I617" s="304">
        <f t="shared" ca="1" si="274"/>
        <v>97.702326542433326</v>
      </c>
      <c r="J617" s="306">
        <f t="shared" ca="1" si="275"/>
        <v>698.25382034761208</v>
      </c>
      <c r="K617" s="307">
        <f t="shared" ca="1" si="276"/>
        <v>-9.6779866114035276</v>
      </c>
      <c r="L617" s="304">
        <f t="shared" ca="1" si="261"/>
        <v>698.32088688144347</v>
      </c>
      <c r="M617" s="306">
        <f t="shared" ca="1" si="277"/>
        <v>-1.535851001163407</v>
      </c>
      <c r="N617" s="304">
        <f t="shared" ca="1" si="278"/>
        <v>-87.997780327605312</v>
      </c>
      <c r="P617" s="310">
        <f t="shared" ca="1" si="279"/>
        <v>23</v>
      </c>
      <c r="Q617" s="304">
        <f t="shared" ca="1" si="280"/>
        <v>0</v>
      </c>
      <c r="R617" s="306">
        <f t="shared" ca="1" si="281"/>
        <v>0</v>
      </c>
      <c r="S617" s="307">
        <f t="shared" ca="1" si="282"/>
        <v>3.650000000000003</v>
      </c>
      <c r="T617" s="304">
        <f t="shared" ca="1" si="262"/>
        <v>35.806500000000028</v>
      </c>
      <c r="U617" s="311">
        <f t="shared" ca="1" si="263"/>
        <v>0</v>
      </c>
      <c r="V617" s="306">
        <f t="shared" ca="1" si="264"/>
        <v>1.2261861273261163</v>
      </c>
      <c r="W617" s="304">
        <f t="shared" ca="1" si="265"/>
        <v>36.009531959104329</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-6.1606183291964101E-2</v>
      </c>
      <c r="AH617" s="304">
        <f t="shared" ca="1" si="289"/>
        <v>-9.8656168053680577</v>
      </c>
    </row>
    <row r="618" spans="1:34" x14ac:dyDescent="0.2">
      <c r="A618" s="347">
        <f t="shared" ca="1" si="267"/>
        <v>1E-4</v>
      </c>
      <c r="B618" s="304">
        <f t="shared" ca="1" si="268"/>
        <v>38.904500000000432</v>
      </c>
      <c r="D618" s="306">
        <f t="shared" ca="1" si="269"/>
        <v>-0.34468732100779931</v>
      </c>
      <c r="E618" s="307">
        <f t="shared" ca="1" si="270"/>
        <v>4.9601975975150481E-2</v>
      </c>
      <c r="F618" s="304">
        <f t="shared" ca="1" si="271"/>
        <v>0.3482380009191603</v>
      </c>
      <c r="G618" s="306">
        <f t="shared" ca="1" si="272"/>
        <v>3.4135102918860767</v>
      </c>
      <c r="H618" s="307">
        <f t="shared" ca="1" si="273"/>
        <v>-97.642671795263837</v>
      </c>
      <c r="I618" s="304">
        <f t="shared" ca="1" si="274"/>
        <v>97.702320380994152</v>
      </c>
      <c r="J618" s="306">
        <f t="shared" ca="1" si="275"/>
        <v>698.25382034761208</v>
      </c>
      <c r="K618" s="307">
        <f t="shared" ca="1" si="276"/>
        <v>-9.6877508788310642</v>
      </c>
      <c r="L618" s="304">
        <f t="shared" ca="1" si="261"/>
        <v>698.3210222720819</v>
      </c>
      <c r="M618" s="306">
        <f t="shared" ca="1" si="277"/>
        <v>-1.5358513519676404</v>
      </c>
      <c r="N618" s="304">
        <f t="shared" ca="1" si="278"/>
        <v>-87.997800427207324</v>
      </c>
      <c r="P618" s="310">
        <f t="shared" ca="1" si="279"/>
        <v>23</v>
      </c>
      <c r="Q618" s="304">
        <f t="shared" ca="1" si="280"/>
        <v>0</v>
      </c>
      <c r="R618" s="306">
        <f t="shared" ca="1" si="281"/>
        <v>0</v>
      </c>
      <c r="S618" s="307">
        <f t="shared" ca="1" si="282"/>
        <v>3.650000000000003</v>
      </c>
      <c r="T618" s="304">
        <f t="shared" ca="1" si="262"/>
        <v>35.806500000000028</v>
      </c>
      <c r="U618" s="311">
        <f t="shared" ca="1" si="263"/>
        <v>0</v>
      </c>
      <c r="V618" s="306">
        <f t="shared" ca="1" si="264"/>
        <v>1.2261873246079076</v>
      </c>
      <c r="W618" s="304">
        <f t="shared" ca="1" si="265"/>
        <v>36.009562578029666</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-6.1614451961252925E-2</v>
      </c>
      <c r="AH618" s="304">
        <f t="shared" ca="1" si="289"/>
        <v>-9.8656251942751503</v>
      </c>
    </row>
    <row r="619" spans="1:34" x14ac:dyDescent="0.2">
      <c r="A619" s="347">
        <f t="shared" ca="1" si="267"/>
        <v>1E-4</v>
      </c>
      <c r="B619" s="304">
        <f t="shared" ca="1" si="268"/>
        <v>38.904600000000436</v>
      </c>
      <c r="D619" s="306">
        <f t="shared" ca="1" si="269"/>
        <v>-0.34468415530254742</v>
      </c>
      <c r="E619" s="307">
        <f t="shared" ca="1" si="270"/>
        <v>4.9610480517539912E-2</v>
      </c>
      <c r="F619" s="304">
        <f t="shared" ca="1" si="271"/>
        <v>0.34823607896628378</v>
      </c>
      <c r="G619" s="306">
        <f t="shared" ca="1" si="272"/>
        <v>3.4134758234705465</v>
      </c>
      <c r="H619" s="307">
        <f t="shared" ca="1" si="273"/>
        <v>-97.642666834215788</v>
      </c>
      <c r="I619" s="304">
        <f t="shared" ca="1" si="274"/>
        <v>97.702314218728119</v>
      </c>
      <c r="J619" s="306">
        <f t="shared" ca="1" si="275"/>
        <v>698.25382034761208</v>
      </c>
      <c r="K619" s="307">
        <f t="shared" ca="1" si="276"/>
        <v>-9.697515145762539</v>
      </c>
      <c r="L619" s="304">
        <f t="shared" ca="1" si="261"/>
        <v>698.32115779921605</v>
      </c>
      <c r="M619" s="306">
        <f t="shared" ca="1" si="277"/>
        <v>-1.5358517027683758</v>
      </c>
      <c r="N619" s="304">
        <f t="shared" ca="1" si="278"/>
        <v>-87.997820526608905</v>
      </c>
      <c r="P619" s="310">
        <f t="shared" ca="1" si="279"/>
        <v>23</v>
      </c>
      <c r="Q619" s="304">
        <f t="shared" ca="1" si="280"/>
        <v>0</v>
      </c>
      <c r="R619" s="306">
        <f t="shared" ca="1" si="281"/>
        <v>0</v>
      </c>
      <c r="S619" s="307">
        <f t="shared" ca="1" si="282"/>
        <v>3.650000000000003</v>
      </c>
      <c r="T619" s="304">
        <f t="shared" ca="1" si="262"/>
        <v>35.806500000000028</v>
      </c>
      <c r="U619" s="311">
        <f t="shared" ca="1" si="263"/>
        <v>0</v>
      </c>
      <c r="V619" s="306">
        <f t="shared" ca="1" si="264"/>
        <v>1.226188521890808</v>
      </c>
      <c r="W619" s="304">
        <f t="shared" ca="1" si="265"/>
        <v>36.009593196369501</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-6.1622720472522374E-2</v>
      </c>
      <c r="AH619" s="304">
        <f t="shared" ca="1" si="289"/>
        <v>-9.8656335830218183</v>
      </c>
    </row>
    <row r="620" spans="1:34" x14ac:dyDescent="0.2">
      <c r="A620" s="347">
        <f t="shared" ca="1" si="267"/>
        <v>1E-4</v>
      </c>
      <c r="B620" s="304">
        <f t="shared" ca="1" si="268"/>
        <v>38.904700000000439</v>
      </c>
      <c r="D620" s="306">
        <f t="shared" ca="1" si="269"/>
        <v>-0.34468098962025651</v>
      </c>
      <c r="E620" s="307">
        <f t="shared" ca="1" si="270"/>
        <v>4.9618984897401575E-2</v>
      </c>
      <c r="F620" s="304">
        <f t="shared" ca="1" si="271"/>
        <v>0.34823415723884399</v>
      </c>
      <c r="G620" s="306">
        <f t="shared" ca="1" si="272"/>
        <v>3.4134413553715843</v>
      </c>
      <c r="H620" s="307">
        <f t="shared" ca="1" si="273"/>
        <v>-97.642661872317305</v>
      </c>
      <c r="I620" s="304">
        <f t="shared" ca="1" si="274"/>
        <v>97.702308055635257</v>
      </c>
      <c r="J620" s="306">
        <f t="shared" ca="1" si="275"/>
        <v>698.25382034761208</v>
      </c>
      <c r="K620" s="307">
        <f t="shared" ca="1" si="276"/>
        <v>-9.7072794121978649</v>
      </c>
      <c r="L620" s="304">
        <f t="shared" ca="1" si="261"/>
        <v>698.32129346284557</v>
      </c>
      <c r="M620" s="306">
        <f t="shared" ca="1" si="277"/>
        <v>-1.5358520535656133</v>
      </c>
      <c r="N620" s="304">
        <f t="shared" ca="1" si="278"/>
        <v>-87.997840625810085</v>
      </c>
      <c r="P620" s="310">
        <f t="shared" ca="1" si="279"/>
        <v>23</v>
      </c>
      <c r="Q620" s="304">
        <f t="shared" ca="1" si="280"/>
        <v>0</v>
      </c>
      <c r="R620" s="306">
        <f t="shared" ca="1" si="281"/>
        <v>0</v>
      </c>
      <c r="S620" s="307">
        <f t="shared" ca="1" si="282"/>
        <v>3.650000000000003</v>
      </c>
      <c r="T620" s="304">
        <f t="shared" ca="1" si="262"/>
        <v>35.806500000000028</v>
      </c>
      <c r="U620" s="311">
        <f t="shared" ca="1" si="263"/>
        <v>0</v>
      </c>
      <c r="V620" s="306">
        <f t="shared" ca="1" si="264"/>
        <v>1.226189719174817</v>
      </c>
      <c r="W620" s="304">
        <f t="shared" ca="1" si="265"/>
        <v>36.009623814123827</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-6.163098882578133E-2</v>
      </c>
      <c r="AH620" s="304">
        <f t="shared" ca="1" si="289"/>
        <v>-9.8656419716080741</v>
      </c>
    </row>
    <row r="621" spans="1:34" x14ac:dyDescent="0.2">
      <c r="A621" s="347">
        <f t="shared" ca="1" si="267"/>
        <v>1E-4</v>
      </c>
      <c r="B621" s="304">
        <f t="shared" ca="1" si="268"/>
        <v>38.904800000000442</v>
      </c>
      <c r="D621" s="306">
        <f t="shared" ca="1" si="269"/>
        <v>-0.34467782396092456</v>
      </c>
      <c r="E621" s="307">
        <f t="shared" ca="1" si="270"/>
        <v>4.9627489114737244E-2</v>
      </c>
      <c r="F621" s="304">
        <f t="shared" ca="1" si="271"/>
        <v>0.34823223573683043</v>
      </c>
      <c r="G621" s="306">
        <f t="shared" ca="1" si="272"/>
        <v>3.4134068875891881</v>
      </c>
      <c r="H621" s="307">
        <f t="shared" ca="1" si="273"/>
        <v>-97.642656909568387</v>
      </c>
      <c r="I621" s="304">
        <f t="shared" ca="1" si="274"/>
        <v>97.702301891715564</v>
      </c>
      <c r="J621" s="306">
        <f t="shared" ca="1" si="275"/>
        <v>698.25382034761208</v>
      </c>
      <c r="K621" s="307">
        <f t="shared" ca="1" si="276"/>
        <v>-9.7170436781369585</v>
      </c>
      <c r="L621" s="304">
        <f t="shared" ca="1" si="261"/>
        <v>698.32142926297058</v>
      </c>
      <c r="M621" s="306">
        <f t="shared" ca="1" si="277"/>
        <v>-1.5358524043593527</v>
      </c>
      <c r="N621" s="304">
        <f t="shared" ca="1" si="278"/>
        <v>-87.99786072481082</v>
      </c>
      <c r="P621" s="310">
        <f t="shared" ca="1" si="279"/>
        <v>23</v>
      </c>
      <c r="Q621" s="304">
        <f t="shared" ca="1" si="280"/>
        <v>0</v>
      </c>
      <c r="R621" s="306">
        <f t="shared" ca="1" si="281"/>
        <v>0</v>
      </c>
      <c r="S621" s="307">
        <f t="shared" ca="1" si="282"/>
        <v>3.650000000000003</v>
      </c>
      <c r="T621" s="304">
        <f t="shared" ca="1" si="262"/>
        <v>35.806500000000028</v>
      </c>
      <c r="U621" s="311">
        <f t="shared" ca="1" si="263"/>
        <v>0</v>
      </c>
      <c r="V621" s="306">
        <f t="shared" ca="1" si="264"/>
        <v>1.2261909164599349</v>
      </c>
      <c r="W621" s="304">
        <f t="shared" ca="1" si="265"/>
        <v>36.009654431292653</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-6.1639257021038674E-2</v>
      </c>
      <c r="AH621" s="304">
        <f t="shared" ca="1" si="289"/>
        <v>-9.8656503600339178</v>
      </c>
    </row>
    <row r="622" spans="1:34" x14ac:dyDescent="0.2">
      <c r="A622" s="347">
        <f t="shared" ca="1" si="267"/>
        <v>1E-4</v>
      </c>
      <c r="B622" s="304">
        <f t="shared" ca="1" si="268"/>
        <v>38.904900000000445</v>
      </c>
      <c r="D622" s="306">
        <f t="shared" ca="1" si="269"/>
        <v>-0.34467465832455424</v>
      </c>
      <c r="E622" s="307">
        <f t="shared" ca="1" si="270"/>
        <v>4.9635993169543369E-2</v>
      </c>
      <c r="F622" s="304">
        <f t="shared" ca="1" si="271"/>
        <v>0.34823031446023645</v>
      </c>
      <c r="G622" s="306">
        <f t="shared" ca="1" si="272"/>
        <v>3.4133724201233555</v>
      </c>
      <c r="H622" s="307">
        <f t="shared" ca="1" si="273"/>
        <v>-97.642651945969064</v>
      </c>
      <c r="I622" s="304">
        <f t="shared" ca="1" si="274"/>
        <v>97.702295726969055</v>
      </c>
      <c r="J622" s="306">
        <f t="shared" ca="1" si="275"/>
        <v>698.25382034761208</v>
      </c>
      <c r="K622" s="307">
        <f t="shared" ca="1" si="276"/>
        <v>-9.7268079435797361</v>
      </c>
      <c r="L622" s="304">
        <f t="shared" ca="1" si="261"/>
        <v>698.32156519959096</v>
      </c>
      <c r="M622" s="306">
        <f t="shared" ca="1" si="277"/>
        <v>-1.5358527551495942</v>
      </c>
      <c r="N622" s="304">
        <f t="shared" ca="1" si="278"/>
        <v>-87.997880823611155</v>
      </c>
      <c r="P622" s="310">
        <f t="shared" ca="1" si="279"/>
        <v>23</v>
      </c>
      <c r="Q622" s="304">
        <f t="shared" ca="1" si="280"/>
        <v>0</v>
      </c>
      <c r="R622" s="306">
        <f t="shared" ca="1" si="281"/>
        <v>0</v>
      </c>
      <c r="S622" s="307">
        <f t="shared" ca="1" si="282"/>
        <v>3.650000000000003</v>
      </c>
      <c r="T622" s="304">
        <f t="shared" ca="1" si="262"/>
        <v>35.806500000000028</v>
      </c>
      <c r="U622" s="311">
        <f t="shared" ca="1" si="263"/>
        <v>0</v>
      </c>
      <c r="V622" s="306">
        <f t="shared" ca="1" si="264"/>
        <v>1.2261921137461611</v>
      </c>
      <c r="W622" s="304">
        <f t="shared" ca="1" si="265"/>
        <v>36.009685047875962</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-6.1647525058285524E-2</v>
      </c>
      <c r="AH622" s="304">
        <f t="shared" ca="1" si="289"/>
        <v>-9.8656587482993494</v>
      </c>
    </row>
    <row r="623" spans="1:34" x14ac:dyDescent="0.2">
      <c r="A623" s="347">
        <f t="shared" ca="1" si="267"/>
        <v>1E-4</v>
      </c>
      <c r="B623" s="304">
        <f t="shared" ca="1" si="268"/>
        <v>38.905000000000449</v>
      </c>
      <c r="D623" s="306">
        <f t="shared" ca="1" si="269"/>
        <v>-0.34467149271114339</v>
      </c>
      <c r="E623" s="307">
        <f t="shared" ca="1" si="270"/>
        <v>4.9644497061819948E-2</v>
      </c>
      <c r="F623" s="304">
        <f t="shared" ca="1" si="271"/>
        <v>0.34822839340905104</v>
      </c>
      <c r="G623" s="306">
        <f t="shared" ca="1" si="272"/>
        <v>3.4133379529740844</v>
      </c>
      <c r="H623" s="307">
        <f t="shared" ca="1" si="273"/>
        <v>-97.642646981519363</v>
      </c>
      <c r="I623" s="304">
        <f t="shared" ca="1" si="274"/>
        <v>97.702289561395773</v>
      </c>
      <c r="J623" s="306">
        <f t="shared" ca="1" si="275"/>
        <v>698.25382034761208</v>
      </c>
      <c r="K623" s="307">
        <f t="shared" ca="1" si="276"/>
        <v>-9.7365722085261108</v>
      </c>
      <c r="L623" s="304">
        <f t="shared" ca="1" si="261"/>
        <v>698.32170127270649</v>
      </c>
      <c r="M623" s="306">
        <f t="shared" ca="1" si="277"/>
        <v>-1.5358531059363378</v>
      </c>
      <c r="N623" s="304">
        <f t="shared" ca="1" si="278"/>
        <v>-87.997900922211073</v>
      </c>
      <c r="P623" s="310">
        <f t="shared" ca="1" si="279"/>
        <v>23</v>
      </c>
      <c r="Q623" s="304">
        <f t="shared" ca="1" si="280"/>
        <v>0</v>
      </c>
      <c r="R623" s="306">
        <f t="shared" ca="1" si="281"/>
        <v>0</v>
      </c>
      <c r="S623" s="307">
        <f t="shared" ca="1" si="282"/>
        <v>3.650000000000003</v>
      </c>
      <c r="T623" s="304">
        <f t="shared" ca="1" si="262"/>
        <v>35.806500000000028</v>
      </c>
      <c r="U623" s="311">
        <f t="shared" ca="1" si="263"/>
        <v>0</v>
      </c>
      <c r="V623" s="306">
        <f t="shared" ca="1" si="264"/>
        <v>1.226193311033497</v>
      </c>
      <c r="W623" s="304">
        <f t="shared" ca="1" si="265"/>
        <v>36.009715663873834</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-6.1655792937523657E-2</v>
      </c>
      <c r="AH623" s="304">
        <f t="shared" ca="1" si="289"/>
        <v>-9.8656671364043653</v>
      </c>
    </row>
    <row r="624" spans="1:34" x14ac:dyDescent="0.2">
      <c r="A624" s="347">
        <f t="shared" ca="1" si="267"/>
        <v>1E-4</v>
      </c>
      <c r="B624" s="304">
        <f t="shared" ca="1" si="268"/>
        <v>38.905100000000452</v>
      </c>
      <c r="D624" s="306">
        <f t="shared" ca="1" si="269"/>
        <v>-0.34466832712069295</v>
      </c>
      <c r="E624" s="307">
        <f t="shared" ca="1" si="270"/>
        <v>4.9653000791584745E-2</v>
      </c>
      <c r="F624" s="304">
        <f t="shared" ca="1" si="271"/>
        <v>0.34822647258326889</v>
      </c>
      <c r="G624" s="306">
        <f t="shared" ca="1" si="272"/>
        <v>3.4133034861413725</v>
      </c>
      <c r="H624" s="307">
        <f t="shared" ca="1" si="273"/>
        <v>-97.642642016219284</v>
      </c>
      <c r="I624" s="304">
        <f t="shared" ca="1" si="274"/>
        <v>97.702283394995717</v>
      </c>
      <c r="J624" s="306">
        <f t="shared" ca="1" si="275"/>
        <v>698.25382034761208</v>
      </c>
      <c r="K624" s="307">
        <f t="shared" ca="1" si="276"/>
        <v>-9.7463364729759974</v>
      </c>
      <c r="L624" s="304">
        <f t="shared" ca="1" si="261"/>
        <v>698.32183748231716</v>
      </c>
      <c r="M624" s="306">
        <f t="shared" ca="1" si="277"/>
        <v>-1.5358534567195836</v>
      </c>
      <c r="N624" s="304">
        <f t="shared" ca="1" si="278"/>
        <v>-87.99792102061059</v>
      </c>
      <c r="P624" s="310">
        <f t="shared" ca="1" si="279"/>
        <v>23</v>
      </c>
      <c r="Q624" s="304">
        <f t="shared" ca="1" si="280"/>
        <v>0</v>
      </c>
      <c r="R624" s="306">
        <f t="shared" ca="1" si="281"/>
        <v>0</v>
      </c>
      <c r="S624" s="307">
        <f t="shared" ca="1" si="282"/>
        <v>3.650000000000003</v>
      </c>
      <c r="T624" s="304">
        <f t="shared" ca="1" si="262"/>
        <v>35.806500000000028</v>
      </c>
      <c r="U624" s="311">
        <f t="shared" ca="1" si="263"/>
        <v>0</v>
      </c>
      <c r="V624" s="306">
        <f t="shared" ca="1" si="264"/>
        <v>1.2261945083219412</v>
      </c>
      <c r="W624" s="304">
        <f t="shared" ca="1" si="265"/>
        <v>36.009746279286226</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-6.1664060658772613E-2</v>
      </c>
      <c r="AH624" s="304">
        <f t="shared" ca="1" si="289"/>
        <v>-9.8656755243489869</v>
      </c>
    </row>
    <row r="625" spans="1:34" x14ac:dyDescent="0.2">
      <c r="A625" s="347">
        <f t="shared" ca="1" si="267"/>
        <v>1E-4</v>
      </c>
      <c r="B625" s="304">
        <f t="shared" ca="1" si="268"/>
        <v>38.905200000000455</v>
      </c>
      <c r="D625" s="306">
        <f t="shared" ca="1" si="269"/>
        <v>-0.34466516155320293</v>
      </c>
      <c r="E625" s="307">
        <f t="shared" ca="1" si="270"/>
        <v>4.9661504358832431E-2</v>
      </c>
      <c r="F625" s="304">
        <f t="shared" ca="1" si="271"/>
        <v>0.34822455198288044</v>
      </c>
      <c r="G625" s="306">
        <f t="shared" ca="1" si="272"/>
        <v>3.4132690196252171</v>
      </c>
      <c r="H625" s="307">
        <f t="shared" ca="1" si="273"/>
        <v>-97.642637050068842</v>
      </c>
      <c r="I625" s="304">
        <f t="shared" ca="1" si="274"/>
        <v>97.702277227768903</v>
      </c>
      <c r="J625" s="306">
        <f t="shared" ca="1" si="275"/>
        <v>698.25382034761208</v>
      </c>
      <c r="K625" s="307">
        <f t="shared" ca="1" si="276"/>
        <v>-9.7561007369293122</v>
      </c>
      <c r="L625" s="304">
        <f t="shared" ca="1" si="261"/>
        <v>698.32197382842276</v>
      </c>
      <c r="M625" s="306">
        <f t="shared" ca="1" si="277"/>
        <v>-1.5358538074993315</v>
      </c>
      <c r="N625" s="304">
        <f t="shared" ca="1" si="278"/>
        <v>-87.997941118809678</v>
      </c>
      <c r="P625" s="310">
        <f t="shared" ca="1" si="279"/>
        <v>23</v>
      </c>
      <c r="Q625" s="304">
        <f t="shared" ca="1" si="280"/>
        <v>0</v>
      </c>
      <c r="R625" s="306">
        <f t="shared" ca="1" si="281"/>
        <v>0</v>
      </c>
      <c r="S625" s="307">
        <f t="shared" ca="1" si="282"/>
        <v>3.650000000000003</v>
      </c>
      <c r="T625" s="304">
        <f t="shared" ca="1" si="262"/>
        <v>35.806500000000028</v>
      </c>
      <c r="U625" s="311">
        <f t="shared" ca="1" si="263"/>
        <v>0</v>
      </c>
      <c r="V625" s="306">
        <f t="shared" ca="1" si="264"/>
        <v>1.2261957056114938</v>
      </c>
      <c r="W625" s="304">
        <f t="shared" ca="1" si="265"/>
        <v>36.009776894113152</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-6.1672328222023509E-2</v>
      </c>
      <c r="AH625" s="304">
        <f t="shared" ca="1" si="289"/>
        <v>-9.8656839121332052</v>
      </c>
    </row>
    <row r="626" spans="1:34" x14ac:dyDescent="0.2">
      <c r="A626" s="347">
        <f t="shared" ca="1" si="267"/>
        <v>1E-4</v>
      </c>
      <c r="B626" s="304">
        <f t="shared" ca="1" si="268"/>
        <v>38.905300000000459</v>
      </c>
      <c r="D626" s="306">
        <f t="shared" ca="1" si="269"/>
        <v>-0.34466199600867364</v>
      </c>
      <c r="E626" s="307">
        <f t="shared" ca="1" si="270"/>
        <v>4.967000776356123E-2</v>
      </c>
      <c r="F626" s="304">
        <f t="shared" ca="1" si="271"/>
        <v>0.34822263160787698</v>
      </c>
      <c r="G626" s="306">
        <f t="shared" ca="1" si="272"/>
        <v>3.4132345534256161</v>
      </c>
      <c r="H626" s="307">
        <f t="shared" ca="1" si="273"/>
        <v>-97.642632083068065</v>
      </c>
      <c r="I626" s="304">
        <f t="shared" ca="1" si="274"/>
        <v>97.702271059715343</v>
      </c>
      <c r="J626" s="306">
        <f t="shared" ca="1" si="275"/>
        <v>698.25382034761208</v>
      </c>
      <c r="K626" s="307">
        <f t="shared" ca="1" si="276"/>
        <v>-9.7658650003859684</v>
      </c>
      <c r="L626" s="304">
        <f t="shared" ca="1" si="261"/>
        <v>698.32211031102338</v>
      </c>
      <c r="M626" s="306">
        <f t="shared" ca="1" si="277"/>
        <v>-1.5358541582755816</v>
      </c>
      <c r="N626" s="304">
        <f t="shared" ca="1" si="278"/>
        <v>-87.997961216808363</v>
      </c>
      <c r="P626" s="310">
        <f t="shared" ca="1" si="279"/>
        <v>23</v>
      </c>
      <c r="Q626" s="304">
        <f t="shared" ca="1" si="280"/>
        <v>0</v>
      </c>
      <c r="R626" s="306">
        <f t="shared" ca="1" si="281"/>
        <v>0</v>
      </c>
      <c r="S626" s="307">
        <f t="shared" ca="1" si="282"/>
        <v>3.650000000000003</v>
      </c>
      <c r="T626" s="304">
        <f t="shared" ca="1" si="262"/>
        <v>35.806500000000028</v>
      </c>
      <c r="U626" s="311">
        <f t="shared" ca="1" si="263"/>
        <v>0</v>
      </c>
      <c r="V626" s="306">
        <f t="shared" ca="1" si="264"/>
        <v>1.2261969029021555</v>
      </c>
      <c r="W626" s="304">
        <f t="shared" ca="1" si="265"/>
        <v>36.009807508354626</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-6.1680595627276347E-2</v>
      </c>
      <c r="AH626" s="304">
        <f t="shared" ca="1" si="289"/>
        <v>-9.8656922997570202</v>
      </c>
    </row>
    <row r="627" spans="1:34" x14ac:dyDescent="0.2">
      <c r="A627" s="347">
        <f t="shared" ca="1" si="267"/>
        <v>1E-4</v>
      </c>
      <c r="B627" s="304">
        <f t="shared" ca="1" si="268"/>
        <v>38.905400000000462</v>
      </c>
      <c r="D627" s="306">
        <f t="shared" ca="1" si="269"/>
        <v>-0.34465883048710538</v>
      </c>
      <c r="E627" s="307">
        <f t="shared" ca="1" si="270"/>
        <v>4.9678511005776471E-2</v>
      </c>
      <c r="F627" s="304">
        <f t="shared" ca="1" si="271"/>
        <v>0.34822071145825073</v>
      </c>
      <c r="G627" s="306">
        <f t="shared" ca="1" si="272"/>
        <v>3.4132000875425672</v>
      </c>
      <c r="H627" s="307">
        <f t="shared" ca="1" si="273"/>
        <v>-97.642627115216968</v>
      </c>
      <c r="I627" s="304">
        <f t="shared" ca="1" si="274"/>
        <v>97.702264890835067</v>
      </c>
      <c r="J627" s="306">
        <f t="shared" ca="1" si="275"/>
        <v>698.25382034761208</v>
      </c>
      <c r="K627" s="307">
        <f t="shared" ca="1" si="276"/>
        <v>-9.7756292633458823</v>
      </c>
      <c r="L627" s="304">
        <f t="shared" ca="1" si="261"/>
        <v>698.32224693011869</v>
      </c>
      <c r="M627" s="306">
        <f t="shared" ca="1" si="277"/>
        <v>-1.535854509048334</v>
      </c>
      <c r="N627" s="304">
        <f t="shared" ca="1" si="278"/>
        <v>-87.997981314606648</v>
      </c>
      <c r="P627" s="310">
        <f t="shared" ca="1" si="279"/>
        <v>23</v>
      </c>
      <c r="Q627" s="304">
        <f t="shared" ca="1" si="280"/>
        <v>0</v>
      </c>
      <c r="R627" s="306">
        <f t="shared" ca="1" si="281"/>
        <v>0</v>
      </c>
      <c r="S627" s="307">
        <f t="shared" ca="1" si="282"/>
        <v>3.650000000000003</v>
      </c>
      <c r="T627" s="304">
        <f t="shared" ca="1" si="262"/>
        <v>35.806500000000028</v>
      </c>
      <c r="U627" s="311">
        <f t="shared" ca="1" si="263"/>
        <v>0</v>
      </c>
      <c r="V627" s="306">
        <f t="shared" ca="1" si="264"/>
        <v>1.2261981001939259</v>
      </c>
      <c r="W627" s="304">
        <f t="shared" ca="1" si="265"/>
        <v>36.00983812201067</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-6.1688862874534678E-2</v>
      </c>
      <c r="AH627" s="304">
        <f t="shared" ca="1" si="289"/>
        <v>-9.8657006872204374</v>
      </c>
    </row>
    <row r="628" spans="1:34" x14ac:dyDescent="0.2">
      <c r="A628" s="347">
        <f t="shared" ca="1" si="267"/>
        <v>1E-4</v>
      </c>
      <c r="B628" s="304">
        <f t="shared" ca="1" si="268"/>
        <v>38.905500000000465</v>
      </c>
      <c r="D628" s="306">
        <f t="shared" ca="1" si="269"/>
        <v>-0.34465566498849665</v>
      </c>
      <c r="E628" s="307">
        <f t="shared" ca="1" si="270"/>
        <v>4.9687014085487036E-2</v>
      </c>
      <c r="F628" s="304">
        <f t="shared" ca="1" si="271"/>
        <v>0.34821879153399266</v>
      </c>
      <c r="G628" s="306">
        <f t="shared" ca="1" si="272"/>
        <v>3.4131656219760682</v>
      </c>
      <c r="H628" s="307">
        <f t="shared" ca="1" si="273"/>
        <v>-97.642622146515563</v>
      </c>
      <c r="I628" s="304">
        <f t="shared" ca="1" si="274"/>
        <v>97.702258721128089</v>
      </c>
      <c r="J628" s="306">
        <f t="shared" ca="1" si="275"/>
        <v>698.25382034761208</v>
      </c>
      <c r="K628" s="307">
        <f t="shared" ca="1" si="276"/>
        <v>-9.7853935258089688</v>
      </c>
      <c r="L628" s="304">
        <f t="shared" ca="1" si="261"/>
        <v>698.3223836857087</v>
      </c>
      <c r="M628" s="306">
        <f t="shared" ca="1" si="277"/>
        <v>-1.5358548598175887</v>
      </c>
      <c r="N628" s="304">
        <f t="shared" ca="1" si="278"/>
        <v>-87.99800141220453</v>
      </c>
      <c r="P628" s="310">
        <f t="shared" ca="1" si="279"/>
        <v>23</v>
      </c>
      <c r="Q628" s="304">
        <f t="shared" ca="1" si="280"/>
        <v>0</v>
      </c>
      <c r="R628" s="306">
        <f t="shared" ca="1" si="281"/>
        <v>0</v>
      </c>
      <c r="S628" s="307">
        <f t="shared" ca="1" si="282"/>
        <v>3.650000000000003</v>
      </c>
      <c r="T628" s="304">
        <f t="shared" ca="1" si="262"/>
        <v>35.806500000000028</v>
      </c>
      <c r="U628" s="311">
        <f t="shared" ca="1" si="263"/>
        <v>0</v>
      </c>
      <c r="V628" s="306">
        <f t="shared" ca="1" si="264"/>
        <v>1.226199297486805</v>
      </c>
      <c r="W628" s="304">
        <f t="shared" ca="1" si="265"/>
        <v>36.009868735081291</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-6.1697129963810937E-2</v>
      </c>
      <c r="AH628" s="304">
        <f t="shared" ca="1" si="289"/>
        <v>-9.8657090745234637</v>
      </c>
    </row>
    <row r="629" spans="1:34" x14ac:dyDescent="0.2">
      <c r="A629" s="347">
        <f t="shared" ca="1" si="267"/>
        <v>1E-4</v>
      </c>
      <c r="B629" s="304">
        <f t="shared" ca="1" si="268"/>
        <v>38.905600000000469</v>
      </c>
      <c r="D629" s="306">
        <f t="shared" ca="1" si="269"/>
        <v>-0.34465249951284754</v>
      </c>
      <c r="E629" s="307">
        <f t="shared" ca="1" si="270"/>
        <v>4.9695517002691147E-2</v>
      </c>
      <c r="F629" s="304">
        <f t="shared" ca="1" si="271"/>
        <v>0.34821687183509381</v>
      </c>
      <c r="G629" s="306">
        <f t="shared" ca="1" si="272"/>
        <v>3.4131311567261169</v>
      </c>
      <c r="H629" s="307">
        <f t="shared" ca="1" si="273"/>
        <v>-97.642617176963867</v>
      </c>
      <c r="I629" s="304">
        <f t="shared" ca="1" si="274"/>
        <v>97.702252550594423</v>
      </c>
      <c r="J629" s="306">
        <f t="shared" ca="1" si="275"/>
        <v>698.25382034761208</v>
      </c>
      <c r="K629" s="307">
        <f t="shared" ca="1" si="276"/>
        <v>-9.7951577877751426</v>
      </c>
      <c r="L629" s="304">
        <f t="shared" ca="1" si="261"/>
        <v>698.3225205777934</v>
      </c>
      <c r="M629" s="306">
        <f t="shared" ca="1" si="277"/>
        <v>-1.5358552105833458</v>
      </c>
      <c r="N629" s="304">
        <f t="shared" ca="1" si="278"/>
        <v>-87.998021509601998</v>
      </c>
      <c r="P629" s="310">
        <f t="shared" ca="1" si="279"/>
        <v>23</v>
      </c>
      <c r="Q629" s="304">
        <f t="shared" ca="1" si="280"/>
        <v>0</v>
      </c>
      <c r="R629" s="306">
        <f t="shared" ca="1" si="281"/>
        <v>0</v>
      </c>
      <c r="S629" s="307">
        <f t="shared" ca="1" si="282"/>
        <v>3.650000000000003</v>
      </c>
      <c r="T629" s="304">
        <f t="shared" ca="1" si="262"/>
        <v>35.806500000000028</v>
      </c>
      <c r="U629" s="311">
        <f t="shared" ca="1" si="263"/>
        <v>0</v>
      </c>
      <c r="V629" s="306">
        <f t="shared" ca="1" si="264"/>
        <v>1.2262004947807927</v>
      </c>
      <c r="W629" s="304">
        <f t="shared" ca="1" si="265"/>
        <v>36.009899347566495</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-6.1705396895098019E-2</v>
      </c>
      <c r="AH629" s="304">
        <f t="shared" ca="1" si="289"/>
        <v>-9.8657174616660992</v>
      </c>
    </row>
    <row r="630" spans="1:34" x14ac:dyDescent="0.2">
      <c r="A630" s="347">
        <f t="shared" ca="1" si="267"/>
        <v>1E-4</v>
      </c>
      <c r="B630" s="304">
        <f t="shared" ca="1" si="268"/>
        <v>38.905700000000472</v>
      </c>
      <c r="D630" s="306">
        <f t="shared" ca="1" si="269"/>
        <v>-0.34464933406015846</v>
      </c>
      <c r="E630" s="307">
        <f t="shared" ca="1" si="270"/>
        <v>4.9704019757392359E-2</v>
      </c>
      <c r="F630" s="304">
        <f t="shared" ca="1" si="271"/>
        <v>0.34821495236154631</v>
      </c>
      <c r="G630" s="306">
        <f t="shared" ca="1" si="272"/>
        <v>3.413096691792711</v>
      </c>
      <c r="H630" s="307">
        <f t="shared" ca="1" si="273"/>
        <v>-97.642612206561893</v>
      </c>
      <c r="I630" s="304">
        <f t="shared" ca="1" si="274"/>
        <v>97.702246379234069</v>
      </c>
      <c r="J630" s="306">
        <f t="shared" ca="1" si="275"/>
        <v>698.25382034761208</v>
      </c>
      <c r="K630" s="307">
        <f t="shared" ca="1" si="276"/>
        <v>-9.8049220492443183</v>
      </c>
      <c r="L630" s="304">
        <f t="shared" ca="1" si="261"/>
        <v>698.32265760637256</v>
      </c>
      <c r="M630" s="306">
        <f t="shared" ca="1" si="277"/>
        <v>-1.5358555613456051</v>
      </c>
      <c r="N630" s="304">
        <f t="shared" ca="1" si="278"/>
        <v>-87.998041606799077</v>
      </c>
      <c r="P630" s="310">
        <f t="shared" ca="1" si="279"/>
        <v>23</v>
      </c>
      <c r="Q630" s="304">
        <f t="shared" ca="1" si="280"/>
        <v>0</v>
      </c>
      <c r="R630" s="306">
        <f t="shared" ca="1" si="281"/>
        <v>0</v>
      </c>
      <c r="S630" s="307">
        <f t="shared" ca="1" si="282"/>
        <v>3.650000000000003</v>
      </c>
      <c r="T630" s="304">
        <f t="shared" ca="1" si="262"/>
        <v>35.806500000000028</v>
      </c>
      <c r="U630" s="311">
        <f t="shared" ca="1" si="263"/>
        <v>0</v>
      </c>
      <c r="V630" s="306">
        <f t="shared" ca="1" si="264"/>
        <v>1.2262016920758889</v>
      </c>
      <c r="W630" s="304">
        <f t="shared" ca="1" si="265"/>
        <v>36.00992995946627</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-6.1713663668403029E-2</v>
      </c>
      <c r="AH630" s="304">
        <f t="shared" ca="1" si="289"/>
        <v>-9.8657258486483475</v>
      </c>
    </row>
    <row r="631" spans="1:34" x14ac:dyDescent="0.2">
      <c r="A631" s="347">
        <f t="shared" ca="1" si="267"/>
        <v>1E-4</v>
      </c>
      <c r="B631" s="304">
        <f t="shared" ca="1" si="268"/>
        <v>38.905800000000475</v>
      </c>
      <c r="D631" s="306">
        <f t="shared" ca="1" si="269"/>
        <v>-0.34464616863043179</v>
      </c>
      <c r="E631" s="307">
        <f t="shared" ca="1" si="270"/>
        <v>4.9712522349585342E-2</v>
      </c>
      <c r="F631" s="304">
        <f t="shared" ca="1" si="271"/>
        <v>0.3482130331133429</v>
      </c>
      <c r="G631" s="306">
        <f t="shared" ca="1" si="272"/>
        <v>3.413062227175848</v>
      </c>
      <c r="H631" s="307">
        <f t="shared" ca="1" si="273"/>
        <v>-97.642607235309654</v>
      </c>
      <c r="I631" s="304">
        <f t="shared" ca="1" si="274"/>
        <v>97.702240207047041</v>
      </c>
      <c r="J631" s="306">
        <f t="shared" ca="1" si="275"/>
        <v>698.25382034761208</v>
      </c>
      <c r="K631" s="307">
        <f t="shared" ca="1" si="276"/>
        <v>-9.8146863102164126</v>
      </c>
      <c r="L631" s="304">
        <f t="shared" ca="1" si="261"/>
        <v>698.32279477144607</v>
      </c>
      <c r="M631" s="306">
        <f t="shared" ca="1" si="277"/>
        <v>-1.5358559121043669</v>
      </c>
      <c r="N631" s="304">
        <f t="shared" ca="1" si="278"/>
        <v>-87.998061703795756</v>
      </c>
      <c r="P631" s="310">
        <f t="shared" ca="1" si="279"/>
        <v>23</v>
      </c>
      <c r="Q631" s="304">
        <f t="shared" ca="1" si="280"/>
        <v>0</v>
      </c>
      <c r="R631" s="306">
        <f t="shared" ca="1" si="281"/>
        <v>0</v>
      </c>
      <c r="S631" s="307">
        <f t="shared" ca="1" si="282"/>
        <v>3.650000000000003</v>
      </c>
      <c r="T631" s="304">
        <f t="shared" ca="1" si="262"/>
        <v>35.806500000000028</v>
      </c>
      <c r="U631" s="311">
        <f t="shared" ca="1" si="263"/>
        <v>0</v>
      </c>
      <c r="V631" s="306">
        <f t="shared" ca="1" si="264"/>
        <v>1.2262028893720942</v>
      </c>
      <c r="W631" s="304">
        <f t="shared" ca="1" si="265"/>
        <v>36.009960570780656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-6.1721930283720638E-2</v>
      </c>
      <c r="AH631" s="304">
        <f t="shared" ca="1" si="289"/>
        <v>-9.8657342354702031</v>
      </c>
    </row>
    <row r="632" spans="1:34" x14ac:dyDescent="0.2">
      <c r="A632" s="347">
        <f t="shared" ca="1" si="267"/>
        <v>1E-4</v>
      </c>
      <c r="B632" s="304">
        <f t="shared" ca="1" si="268"/>
        <v>38.905900000000479</v>
      </c>
      <c r="D632" s="306">
        <f t="shared" ca="1" si="269"/>
        <v>-0.34464300322366376</v>
      </c>
      <c r="E632" s="307">
        <f t="shared" ca="1" si="270"/>
        <v>4.972102477928253E-2</v>
      </c>
      <c r="F632" s="304">
        <f t="shared" ca="1" si="271"/>
        <v>0.3482111140904729</v>
      </c>
      <c r="G632" s="306">
        <f t="shared" ca="1" si="272"/>
        <v>3.4130277628755255</v>
      </c>
      <c r="H632" s="307">
        <f t="shared" ca="1" si="273"/>
        <v>-97.642602263207181</v>
      </c>
      <c r="I632" s="304">
        <f t="shared" ca="1" si="274"/>
        <v>97.702234034033381</v>
      </c>
      <c r="J632" s="306">
        <f t="shared" ca="1" si="275"/>
        <v>698.25382034761208</v>
      </c>
      <c r="K632" s="307">
        <f t="shared" ca="1" si="276"/>
        <v>-9.8244505706913383</v>
      </c>
      <c r="L632" s="304">
        <f t="shared" ca="1" si="261"/>
        <v>698.32293207301393</v>
      </c>
      <c r="M632" s="306">
        <f t="shared" ca="1" si="277"/>
        <v>-1.5358562628596313</v>
      </c>
      <c r="N632" s="304">
        <f t="shared" ca="1" si="278"/>
        <v>-87.998081800592047</v>
      </c>
      <c r="P632" s="310">
        <f t="shared" ca="1" si="279"/>
        <v>23</v>
      </c>
      <c r="Q632" s="304">
        <f t="shared" ca="1" si="280"/>
        <v>0</v>
      </c>
      <c r="R632" s="306">
        <f t="shared" ca="1" si="281"/>
        <v>0</v>
      </c>
      <c r="S632" s="307">
        <f t="shared" ca="1" si="282"/>
        <v>3.650000000000003</v>
      </c>
      <c r="T632" s="304">
        <f t="shared" ca="1" si="262"/>
        <v>35.806500000000028</v>
      </c>
      <c r="U632" s="311">
        <f t="shared" ca="1" si="263"/>
        <v>0</v>
      </c>
      <c r="V632" s="306">
        <f t="shared" ca="1" si="264"/>
        <v>1.2262040866694079</v>
      </c>
      <c r="W632" s="304">
        <f t="shared" ca="1" si="265"/>
        <v>36.009991181509641</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-6.1730196741065058E-2</v>
      </c>
      <c r="AH632" s="304">
        <f t="shared" ca="1" si="289"/>
        <v>-9.8657426221316786</v>
      </c>
    </row>
    <row r="633" spans="1:34" x14ac:dyDescent="0.2">
      <c r="A633" s="347">
        <f t="shared" ca="1" si="267"/>
        <v>1E-4</v>
      </c>
      <c r="B633" s="304">
        <f t="shared" ca="1" si="268"/>
        <v>38.906000000000482</v>
      </c>
      <c r="D633" s="306">
        <f t="shared" ca="1" si="269"/>
        <v>-0.34463983783985452</v>
      </c>
      <c r="E633" s="307">
        <f t="shared" ca="1" si="270"/>
        <v>4.9729527046482147E-2</v>
      </c>
      <c r="F633" s="304">
        <f t="shared" ca="1" si="271"/>
        <v>0.34820919529292738</v>
      </c>
      <c r="G633" s="306">
        <f t="shared" ca="1" si="272"/>
        <v>3.4129932988917413</v>
      </c>
      <c r="H633" s="307">
        <f t="shared" ca="1" si="273"/>
        <v>-97.642597290254471</v>
      </c>
      <c r="I633" s="304">
        <f t="shared" ca="1" si="274"/>
        <v>97.702227860193091</v>
      </c>
      <c r="J633" s="306">
        <f t="shared" ca="1" si="275"/>
        <v>698.25382034761208</v>
      </c>
      <c r="K633" s="307">
        <f t="shared" ca="1" si="276"/>
        <v>-9.834214830669012</v>
      </c>
      <c r="L633" s="304">
        <f t="shared" ca="1" si="261"/>
        <v>698.32306951107603</v>
      </c>
      <c r="M633" s="306">
        <f t="shared" ca="1" si="277"/>
        <v>-1.535856613611398</v>
      </c>
      <c r="N633" s="304">
        <f t="shared" ca="1" si="278"/>
        <v>-87.998101897187937</v>
      </c>
      <c r="P633" s="310">
        <f t="shared" ca="1" si="279"/>
        <v>23</v>
      </c>
      <c r="Q633" s="304">
        <f t="shared" ca="1" si="280"/>
        <v>0</v>
      </c>
      <c r="R633" s="306">
        <f t="shared" ca="1" si="281"/>
        <v>0</v>
      </c>
      <c r="S633" s="307">
        <f t="shared" ca="1" si="282"/>
        <v>3.650000000000003</v>
      </c>
      <c r="T633" s="304">
        <f t="shared" ca="1" si="262"/>
        <v>35.806500000000028</v>
      </c>
      <c r="U633" s="311">
        <f t="shared" ca="1" si="263"/>
        <v>0</v>
      </c>
      <c r="V633" s="306">
        <f t="shared" ca="1" si="264"/>
        <v>1.2262052839678306</v>
      </c>
      <c r="W633" s="304">
        <f t="shared" ca="1" si="265"/>
        <v>36.010021791653266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-6.1738463040429181E-2</v>
      </c>
      <c r="AH633" s="304">
        <f t="shared" ca="1" si="289"/>
        <v>-9.8657510086327704</v>
      </c>
    </row>
    <row r="634" spans="1:34" x14ac:dyDescent="0.2">
      <c r="A634" s="347">
        <f t="shared" ca="1" si="267"/>
        <v>1E-4</v>
      </c>
      <c r="B634" s="304">
        <f t="shared" ca="1" si="268"/>
        <v>38.906100000000485</v>
      </c>
      <c r="D634" s="306">
        <f t="shared" ca="1" si="269"/>
        <v>-0.34463667247900681</v>
      </c>
      <c r="E634" s="307">
        <f t="shared" ca="1" si="270"/>
        <v>4.9738029151194851E-2</v>
      </c>
      <c r="F634" s="304">
        <f t="shared" ca="1" si="271"/>
        <v>0.34820727672070168</v>
      </c>
      <c r="G634" s="306">
        <f t="shared" ca="1" si="272"/>
        <v>3.4129588352244933</v>
      </c>
      <c r="H634" s="307">
        <f t="shared" ca="1" si="273"/>
        <v>-97.642592316451555</v>
      </c>
      <c r="I634" s="304">
        <f t="shared" ca="1" si="274"/>
        <v>97.702221685526169</v>
      </c>
      <c r="J634" s="306">
        <f t="shared" ca="1" si="275"/>
        <v>698.25382034761208</v>
      </c>
      <c r="K634" s="307">
        <f t="shared" ca="1" si="276"/>
        <v>-9.8439790901493467</v>
      </c>
      <c r="L634" s="304">
        <f t="shared" ca="1" si="261"/>
        <v>698.32320708563202</v>
      </c>
      <c r="M634" s="306">
        <f t="shared" ca="1" si="277"/>
        <v>-1.5358569643596671</v>
      </c>
      <c r="N634" s="304">
        <f t="shared" ca="1" si="278"/>
        <v>-87.998121993583425</v>
      </c>
      <c r="P634" s="310">
        <f t="shared" ca="1" si="279"/>
        <v>23</v>
      </c>
      <c r="Q634" s="304">
        <f t="shared" ca="1" si="280"/>
        <v>0</v>
      </c>
      <c r="R634" s="306">
        <f t="shared" ca="1" si="281"/>
        <v>0</v>
      </c>
      <c r="S634" s="307">
        <f t="shared" ca="1" si="282"/>
        <v>3.650000000000003</v>
      </c>
      <c r="T634" s="304">
        <f t="shared" ca="1" si="262"/>
        <v>35.806500000000028</v>
      </c>
      <c r="U634" s="311">
        <f t="shared" ca="1" si="263"/>
        <v>0</v>
      </c>
      <c r="V634" s="306">
        <f t="shared" ca="1" si="264"/>
        <v>1.2262064812673619</v>
      </c>
      <c r="W634" s="304">
        <f t="shared" ca="1" si="265"/>
        <v>36.010052401211503</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-6.1746729181823667E-2</v>
      </c>
      <c r="AH634" s="304">
        <f t="shared" ca="1" si="289"/>
        <v>-9.8657593949734892</v>
      </c>
    </row>
    <row r="635" spans="1:34" x14ac:dyDescent="0.2">
      <c r="A635" s="347">
        <f t="shared" ca="1" si="267"/>
        <v>1E-4</v>
      </c>
      <c r="B635" s="304">
        <f t="shared" ca="1" si="268"/>
        <v>38.906200000000489</v>
      </c>
      <c r="D635" s="306">
        <f t="shared" ca="1" si="269"/>
        <v>-0.34463350714112084</v>
      </c>
      <c r="E635" s="307">
        <f t="shared" ca="1" si="270"/>
        <v>4.9746531093411761E-2</v>
      </c>
      <c r="F635" s="304">
        <f t="shared" ca="1" si="271"/>
        <v>0.34820535837378602</v>
      </c>
      <c r="G635" s="306">
        <f t="shared" ca="1" si="272"/>
        <v>3.4129243718737792</v>
      </c>
      <c r="H635" s="307">
        <f t="shared" ca="1" si="273"/>
        <v>-97.642587341798446</v>
      </c>
      <c r="I635" s="304">
        <f t="shared" ca="1" si="274"/>
        <v>97.702215510032673</v>
      </c>
      <c r="J635" s="306">
        <f t="shared" ca="1" si="275"/>
        <v>698.25382034761208</v>
      </c>
      <c r="K635" s="307">
        <f t="shared" ca="1" si="276"/>
        <v>-9.8537433491322588</v>
      </c>
      <c r="L635" s="304">
        <f t="shared" ca="1" si="261"/>
        <v>698.32334479668214</v>
      </c>
      <c r="M635" s="306">
        <f t="shared" ca="1" si="277"/>
        <v>-1.535857315104439</v>
      </c>
      <c r="N635" s="304">
        <f t="shared" ca="1" si="278"/>
        <v>-87.99814208977854</v>
      </c>
      <c r="P635" s="310">
        <f t="shared" ca="1" si="279"/>
        <v>23</v>
      </c>
      <c r="Q635" s="304">
        <f t="shared" ca="1" si="280"/>
        <v>0</v>
      </c>
      <c r="R635" s="306">
        <f t="shared" ca="1" si="281"/>
        <v>0</v>
      </c>
      <c r="S635" s="307">
        <f t="shared" ca="1" si="282"/>
        <v>3.650000000000003</v>
      </c>
      <c r="T635" s="304">
        <f t="shared" ca="1" si="262"/>
        <v>35.806500000000028</v>
      </c>
      <c r="U635" s="311">
        <f t="shared" ca="1" si="263"/>
        <v>0</v>
      </c>
      <c r="V635" s="306">
        <f t="shared" ca="1" si="264"/>
        <v>1.2262076785680016</v>
      </c>
      <c r="W635" s="304">
        <f t="shared" ca="1" si="265"/>
        <v>36.010083010184388</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-6.1754995165243187E-2</v>
      </c>
      <c r="AH635" s="304">
        <f t="shared" ca="1" si="289"/>
        <v>-9.8657677811538278</v>
      </c>
    </row>
    <row r="636" spans="1:34" x14ac:dyDescent="0.2">
      <c r="A636" s="347">
        <f t="shared" ca="1" si="267"/>
        <v>1E-4</v>
      </c>
      <c r="B636" s="304">
        <f t="shared" ca="1" si="268"/>
        <v>38.906300000000492</v>
      </c>
      <c r="D636" s="306">
        <f t="shared" ca="1" si="269"/>
        <v>-0.34463034182619262</v>
      </c>
      <c r="E636" s="307">
        <f t="shared" ca="1" si="270"/>
        <v>4.9755032873143534E-2</v>
      </c>
      <c r="F636" s="304">
        <f t="shared" ca="1" si="271"/>
        <v>0.34820344025216921</v>
      </c>
      <c r="G636" s="306">
        <f t="shared" ca="1" si="272"/>
        <v>3.4128899088395968</v>
      </c>
      <c r="H636" s="307">
        <f t="shared" ca="1" si="273"/>
        <v>-97.642582366295159</v>
      </c>
      <c r="I636" s="304">
        <f t="shared" ca="1" si="274"/>
        <v>97.702209333712588</v>
      </c>
      <c r="J636" s="306">
        <f t="shared" ca="1" si="275"/>
        <v>698.25382034761208</v>
      </c>
      <c r="K636" s="307">
        <f t="shared" ca="1" si="276"/>
        <v>-9.8635076076176631</v>
      </c>
      <c r="L636" s="304">
        <f t="shared" ca="1" si="261"/>
        <v>698.32348264422615</v>
      </c>
      <c r="M636" s="306">
        <f t="shared" ca="1" si="277"/>
        <v>-1.5358576658457135</v>
      </c>
      <c r="N636" s="304">
        <f t="shared" ca="1" si="278"/>
        <v>-87.998162185773268</v>
      </c>
      <c r="P636" s="310">
        <f t="shared" ca="1" si="279"/>
        <v>23</v>
      </c>
      <c r="Q636" s="304">
        <f t="shared" ca="1" si="280"/>
        <v>0</v>
      </c>
      <c r="R636" s="306">
        <f t="shared" ca="1" si="281"/>
        <v>0</v>
      </c>
      <c r="S636" s="307">
        <f t="shared" ca="1" si="282"/>
        <v>3.650000000000003</v>
      </c>
      <c r="T636" s="304">
        <f t="shared" ca="1" si="262"/>
        <v>35.806500000000028</v>
      </c>
      <c r="U636" s="311">
        <f t="shared" ca="1" si="263"/>
        <v>0</v>
      </c>
      <c r="V636" s="306">
        <f t="shared" ca="1" si="264"/>
        <v>1.22620887586975</v>
      </c>
      <c r="W636" s="304">
        <f t="shared" ca="1" si="265"/>
        <v>36.010113618571914</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-6.1763260990698399E-2</v>
      </c>
      <c r="AH636" s="304">
        <f t="shared" ca="1" si="289"/>
        <v>-9.8657761671737969</v>
      </c>
    </row>
    <row r="637" spans="1:34" x14ac:dyDescent="0.2">
      <c r="A637" s="347">
        <f t="shared" ca="1" si="267"/>
        <v>1E-4</v>
      </c>
      <c r="B637" s="304">
        <f t="shared" ca="1" si="268"/>
        <v>38.906400000000495</v>
      </c>
      <c r="D637" s="306">
        <f t="shared" ca="1" si="269"/>
        <v>-0.34462717653422464</v>
      </c>
      <c r="E637" s="307">
        <f t="shared" ca="1" si="270"/>
        <v>4.9763534490386618E-2</v>
      </c>
      <c r="F637" s="304">
        <f t="shared" ca="1" si="271"/>
        <v>0.34820152235584428</v>
      </c>
      <c r="G637" s="306">
        <f t="shared" ca="1" si="272"/>
        <v>3.4128554461219434</v>
      </c>
      <c r="H637" s="307">
        <f t="shared" ca="1" si="273"/>
        <v>-97.642577389941707</v>
      </c>
      <c r="I637" s="304">
        <f t="shared" ca="1" si="274"/>
        <v>97.702203156565915</v>
      </c>
      <c r="J637" s="306">
        <f t="shared" ca="1" si="275"/>
        <v>698.25382034761208</v>
      </c>
      <c r="K637" s="307">
        <f t="shared" ca="1" si="276"/>
        <v>-9.8732718656054743</v>
      </c>
      <c r="L637" s="304">
        <f t="shared" ca="1" si="261"/>
        <v>698.32362062826394</v>
      </c>
      <c r="M637" s="306">
        <f t="shared" ca="1" si="277"/>
        <v>-1.5358580165834903</v>
      </c>
      <c r="N637" s="304">
        <f t="shared" ca="1" si="278"/>
        <v>-87.998182281567594</v>
      </c>
      <c r="P637" s="310">
        <f t="shared" ca="1" si="279"/>
        <v>23</v>
      </c>
      <c r="Q637" s="304">
        <f t="shared" ca="1" si="280"/>
        <v>0</v>
      </c>
      <c r="R637" s="306">
        <f t="shared" ca="1" si="281"/>
        <v>0</v>
      </c>
      <c r="S637" s="307">
        <f t="shared" ca="1" si="282"/>
        <v>3.650000000000003</v>
      </c>
      <c r="T637" s="304">
        <f t="shared" ca="1" si="262"/>
        <v>35.806500000000028</v>
      </c>
      <c r="U637" s="311">
        <f t="shared" ca="1" si="263"/>
        <v>0</v>
      </c>
      <c r="V637" s="306">
        <f t="shared" ca="1" si="264"/>
        <v>1.2262100731726076</v>
      </c>
      <c r="W637" s="304">
        <f t="shared" ca="1" si="265"/>
        <v>36.010144226374095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-6.1771526658187526E-2</v>
      </c>
      <c r="AH637" s="304">
        <f t="shared" ca="1" si="289"/>
        <v>-9.865784553033393</v>
      </c>
    </row>
    <row r="638" spans="1:34" x14ac:dyDescent="0.2">
      <c r="A638" s="347">
        <f t="shared" ca="1" si="267"/>
        <v>1E-4</v>
      </c>
      <c r="B638" s="304">
        <f t="shared" ca="1" si="268"/>
        <v>38.906500000000499</v>
      </c>
      <c r="D638" s="306">
        <f t="shared" ca="1" si="269"/>
        <v>-0.34462401126521947</v>
      </c>
      <c r="E638" s="307">
        <f t="shared" ca="1" si="270"/>
        <v>4.9772035945149895E-2</v>
      </c>
      <c r="F638" s="304">
        <f t="shared" ca="1" si="271"/>
        <v>0.34819960468480632</v>
      </c>
      <c r="G638" s="306">
        <f t="shared" ca="1" si="272"/>
        <v>3.4128209837208168</v>
      </c>
      <c r="H638" s="307">
        <f t="shared" ca="1" si="273"/>
        <v>-97.642572412738119</v>
      </c>
      <c r="I638" s="304">
        <f t="shared" ca="1" si="274"/>
        <v>97.702196978592724</v>
      </c>
      <c r="J638" s="306">
        <f t="shared" ca="1" si="275"/>
        <v>698.25382034761208</v>
      </c>
      <c r="K638" s="307">
        <f t="shared" ca="1" si="276"/>
        <v>-9.883036123095609</v>
      </c>
      <c r="L638" s="304">
        <f t="shared" ca="1" si="261"/>
        <v>698.32375874879529</v>
      </c>
      <c r="M638" s="306">
        <f t="shared" ca="1" si="277"/>
        <v>-1.5358583673177701</v>
      </c>
      <c r="N638" s="304">
        <f t="shared" ca="1" si="278"/>
        <v>-87.998202377161562</v>
      </c>
      <c r="P638" s="310">
        <f t="shared" ca="1" si="279"/>
        <v>23</v>
      </c>
      <c r="Q638" s="304">
        <f t="shared" ca="1" si="280"/>
        <v>0</v>
      </c>
      <c r="R638" s="306">
        <f t="shared" ca="1" si="281"/>
        <v>0</v>
      </c>
      <c r="S638" s="307">
        <f t="shared" ca="1" si="282"/>
        <v>3.650000000000003</v>
      </c>
      <c r="T638" s="304">
        <f t="shared" ca="1" si="262"/>
        <v>35.806500000000028</v>
      </c>
      <c r="U638" s="311">
        <f t="shared" ca="1" si="263"/>
        <v>0</v>
      </c>
      <c r="V638" s="306">
        <f t="shared" ca="1" si="264"/>
        <v>1.2262112704765729</v>
      </c>
      <c r="W638" s="304">
        <f t="shared" ca="1" si="265"/>
        <v>36.010174833590959</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-6.1779792167710568E-2</v>
      </c>
      <c r="AH638" s="304">
        <f t="shared" ca="1" si="289"/>
        <v>-9.8657929387326213</v>
      </c>
    </row>
    <row r="639" spans="1:34" x14ac:dyDescent="0.2">
      <c r="A639" s="347">
        <f t="shared" ca="1" si="267"/>
        <v>1E-4</v>
      </c>
      <c r="B639" s="304">
        <f t="shared" ca="1" si="268"/>
        <v>38.906600000000502</v>
      </c>
      <c r="D639" s="306">
        <f t="shared" ca="1" si="269"/>
        <v>-0.34462084601917103</v>
      </c>
      <c r="E639" s="307">
        <f t="shared" ca="1" si="270"/>
        <v>4.9780537237433364E-2</v>
      </c>
      <c r="F639" s="304">
        <f t="shared" ca="1" si="271"/>
        <v>0.34819768723904054</v>
      </c>
      <c r="G639" s="306">
        <f t="shared" ca="1" si="272"/>
        <v>3.4127865216362148</v>
      </c>
      <c r="H639" s="307">
        <f t="shared" ca="1" si="273"/>
        <v>-97.642567434684395</v>
      </c>
      <c r="I639" s="304">
        <f t="shared" ca="1" si="274"/>
        <v>97.702190799792973</v>
      </c>
      <c r="J639" s="306">
        <f t="shared" ca="1" si="275"/>
        <v>698.25382034761208</v>
      </c>
      <c r="K639" s="307">
        <f t="shared" ca="1" si="276"/>
        <v>-9.89280038008798</v>
      </c>
      <c r="L639" s="304">
        <f t="shared" ca="1" si="261"/>
        <v>698.3238970058203</v>
      </c>
      <c r="M639" s="306">
        <f t="shared" ca="1" si="277"/>
        <v>-1.5358587180485526</v>
      </c>
      <c r="N639" s="304">
        <f t="shared" ca="1" si="278"/>
        <v>-87.998222472555142</v>
      </c>
      <c r="P639" s="310">
        <f t="shared" ca="1" si="279"/>
        <v>23</v>
      </c>
      <c r="Q639" s="304">
        <f t="shared" ca="1" si="280"/>
        <v>0</v>
      </c>
      <c r="R639" s="306">
        <f t="shared" ca="1" si="281"/>
        <v>0</v>
      </c>
      <c r="S639" s="307">
        <f t="shared" ca="1" si="282"/>
        <v>3.650000000000003</v>
      </c>
      <c r="T639" s="304">
        <f t="shared" ca="1" si="262"/>
        <v>35.806500000000028</v>
      </c>
      <c r="U639" s="311">
        <f t="shared" ca="1" si="263"/>
        <v>0</v>
      </c>
      <c r="V639" s="306">
        <f t="shared" ca="1" si="264"/>
        <v>1.2262124677816473</v>
      </c>
      <c r="W639" s="304">
        <f t="shared" ca="1" si="265"/>
        <v>36.010205440222485</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-6.1788057519274631E-2</v>
      </c>
      <c r="AH639" s="304">
        <f t="shared" ca="1" si="289"/>
        <v>-9.8658013242714873</v>
      </c>
    </row>
    <row r="640" spans="1:34" x14ac:dyDescent="0.2">
      <c r="A640" s="347">
        <f t="shared" ca="1" si="267"/>
        <v>1E-4</v>
      </c>
      <c r="B640" s="304">
        <f t="shared" ca="1" si="268"/>
        <v>38.906700000000505</v>
      </c>
      <c r="D640" s="306">
        <f t="shared" ca="1" si="269"/>
        <v>-0.34461768079608374</v>
      </c>
      <c r="E640" s="307">
        <f t="shared" ca="1" si="270"/>
        <v>4.9789038367237026E-2</v>
      </c>
      <c r="F640" s="304">
        <f t="shared" ca="1" si="271"/>
        <v>0.34819577001854241</v>
      </c>
      <c r="G640" s="306">
        <f t="shared" ca="1" si="272"/>
        <v>3.4127520598681351</v>
      </c>
      <c r="H640" s="307">
        <f t="shared" ca="1" si="273"/>
        <v>-97.642562455780563</v>
      </c>
      <c r="I640" s="304">
        <f t="shared" ca="1" si="274"/>
        <v>97.702184620166719</v>
      </c>
      <c r="J640" s="306">
        <f t="shared" ca="1" si="275"/>
        <v>698.25382034761208</v>
      </c>
      <c r="K640" s="307">
        <f t="shared" ca="1" si="276"/>
        <v>-9.902564636582504</v>
      </c>
      <c r="L640" s="304">
        <f t="shared" ca="1" si="261"/>
        <v>698.32403539933887</v>
      </c>
      <c r="M640" s="306">
        <f t="shared" ca="1" si="277"/>
        <v>-1.5358590687758376</v>
      </c>
      <c r="N640" s="304">
        <f t="shared" ca="1" si="278"/>
        <v>-87.998242567748321</v>
      </c>
      <c r="P640" s="310">
        <f t="shared" ca="1" si="279"/>
        <v>23</v>
      </c>
      <c r="Q640" s="304">
        <f t="shared" ca="1" si="280"/>
        <v>0</v>
      </c>
      <c r="R640" s="306">
        <f t="shared" ca="1" si="281"/>
        <v>0</v>
      </c>
      <c r="S640" s="307">
        <f t="shared" ca="1" si="282"/>
        <v>3.650000000000003</v>
      </c>
      <c r="T640" s="304">
        <f t="shared" ca="1" si="262"/>
        <v>35.806500000000028</v>
      </c>
      <c r="U640" s="311">
        <f t="shared" ca="1" si="263"/>
        <v>0</v>
      </c>
      <c r="V640" s="306">
        <f t="shared" ca="1" si="264"/>
        <v>1.2262136650878304</v>
      </c>
      <c r="W640" s="304">
        <f t="shared" ca="1" si="265"/>
        <v>36.010236046268709</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-6.1796322712879714E-2</v>
      </c>
      <c r="AH640" s="304">
        <f t="shared" ca="1" si="289"/>
        <v>-9.8658097096499873</v>
      </c>
    </row>
    <row r="641" spans="1:34" x14ac:dyDescent="0.2">
      <c r="A641" s="347">
        <f t="shared" ca="1" si="267"/>
        <v>1E-4</v>
      </c>
      <c r="B641" s="304">
        <f t="shared" ca="1" si="268"/>
        <v>38.906800000000509</v>
      </c>
      <c r="D641" s="306">
        <f t="shared" ca="1" si="269"/>
        <v>-0.34461451559595829</v>
      </c>
      <c r="E641" s="307">
        <f t="shared" ca="1" si="270"/>
        <v>4.9797539334569763E-2</v>
      </c>
      <c r="F641" s="304">
        <f t="shared" ca="1" si="271"/>
        <v>0.34819385302330513</v>
      </c>
      <c r="G641" s="306">
        <f t="shared" ca="1" si="272"/>
        <v>3.4127175984165756</v>
      </c>
      <c r="H641" s="307">
        <f t="shared" ca="1" si="273"/>
        <v>-97.642557476026624</v>
      </c>
      <c r="I641" s="304">
        <f t="shared" ca="1" si="274"/>
        <v>97.702178439713947</v>
      </c>
      <c r="J641" s="306">
        <f t="shared" ca="1" si="275"/>
        <v>698.25382034761208</v>
      </c>
      <c r="K641" s="307">
        <f t="shared" ca="1" si="276"/>
        <v>-9.9123288925790938</v>
      </c>
      <c r="L641" s="304">
        <f t="shared" ca="1" si="261"/>
        <v>698.32417392935065</v>
      </c>
      <c r="M641" s="306">
        <f t="shared" ca="1" si="277"/>
        <v>-1.5358594194996256</v>
      </c>
      <c r="N641" s="304">
        <f t="shared" ca="1" si="278"/>
        <v>-87.998262662741155</v>
      </c>
      <c r="P641" s="310">
        <f t="shared" ca="1" si="279"/>
        <v>23</v>
      </c>
      <c r="Q641" s="304">
        <f t="shared" ca="1" si="280"/>
        <v>0</v>
      </c>
      <c r="R641" s="306">
        <f t="shared" ca="1" si="281"/>
        <v>0</v>
      </c>
      <c r="S641" s="307">
        <f t="shared" ca="1" si="282"/>
        <v>3.650000000000003</v>
      </c>
      <c r="T641" s="304">
        <f t="shared" ca="1" si="262"/>
        <v>35.806500000000028</v>
      </c>
      <c r="U641" s="311">
        <f t="shared" ca="1" si="263"/>
        <v>0</v>
      </c>
      <c r="V641" s="306">
        <f t="shared" ca="1" si="264"/>
        <v>1.2262148623951221</v>
      </c>
      <c r="W641" s="304">
        <f t="shared" ca="1" si="265"/>
        <v>36.010266651729623</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-6.1804587748532924E-2</v>
      </c>
      <c r="AH641" s="304">
        <f t="shared" ca="1" si="289"/>
        <v>-9.865818094868132</v>
      </c>
    </row>
    <row r="642" spans="1:34" x14ac:dyDescent="0.2">
      <c r="A642" s="347">
        <f t="shared" ca="1" si="267"/>
        <v>1E-4</v>
      </c>
      <c r="B642" s="304">
        <f t="shared" ca="1" si="268"/>
        <v>38.906900000000512</v>
      </c>
      <c r="D642" s="306">
        <f t="shared" ca="1" si="269"/>
        <v>-0.34461135041879043</v>
      </c>
      <c r="E642" s="307">
        <f t="shared" ca="1" si="270"/>
        <v>4.9806040139428021E-2</v>
      </c>
      <c r="F642" s="304">
        <f t="shared" ca="1" si="271"/>
        <v>0.34819193625331518</v>
      </c>
      <c r="G642" s="306">
        <f t="shared" ca="1" si="272"/>
        <v>3.4126831372815336</v>
      </c>
      <c r="H642" s="307">
        <f t="shared" ca="1" si="273"/>
        <v>-97.642552495422606</v>
      </c>
      <c r="I642" s="304">
        <f t="shared" ca="1" si="274"/>
        <v>97.7021722584347</v>
      </c>
      <c r="J642" s="306">
        <f t="shared" ca="1" si="275"/>
        <v>698.25382034761208</v>
      </c>
      <c r="K642" s="307">
        <f t="shared" ca="1" si="276"/>
        <v>-9.922093148077666</v>
      </c>
      <c r="L642" s="304">
        <f t="shared" ca="1" si="261"/>
        <v>698.32431259585576</v>
      </c>
      <c r="M642" s="306">
        <f t="shared" ca="1" si="277"/>
        <v>-1.5358597702199164</v>
      </c>
      <c r="N642" s="304">
        <f t="shared" ca="1" si="278"/>
        <v>-87.998282757533602</v>
      </c>
      <c r="P642" s="310">
        <f t="shared" ca="1" si="279"/>
        <v>23</v>
      </c>
      <c r="Q642" s="304">
        <f t="shared" ca="1" si="280"/>
        <v>0</v>
      </c>
      <c r="R642" s="306">
        <f t="shared" ca="1" si="281"/>
        <v>0</v>
      </c>
      <c r="S642" s="307">
        <f t="shared" ca="1" si="282"/>
        <v>3.650000000000003</v>
      </c>
      <c r="T642" s="304">
        <f t="shared" ca="1" si="262"/>
        <v>35.806500000000028</v>
      </c>
      <c r="U642" s="311">
        <f t="shared" ca="1" si="263"/>
        <v>0</v>
      </c>
      <c r="V642" s="306">
        <f t="shared" ca="1" si="264"/>
        <v>1.2262160597035221</v>
      </c>
      <c r="W642" s="304">
        <f t="shared" ca="1" si="265"/>
        <v>36.010297256605249</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-6.1812852626228931E-2</v>
      </c>
      <c r="AH642" s="304">
        <f t="shared" ca="1" si="289"/>
        <v>-9.8658264799259161</v>
      </c>
    </row>
    <row r="643" spans="1:34" x14ac:dyDescent="0.2">
      <c r="A643" s="347">
        <f t="shared" ca="1" si="267"/>
        <v>1E-4</v>
      </c>
      <c r="B643" s="304">
        <f t="shared" ca="1" si="268"/>
        <v>38.907000000000515</v>
      </c>
      <c r="D643" s="306">
        <f t="shared" ca="1" si="269"/>
        <v>-0.34460818526458281</v>
      </c>
      <c r="E643" s="307">
        <f t="shared" ca="1" si="270"/>
        <v>4.9814540781820682E-2</v>
      </c>
      <c r="F643" s="304">
        <f t="shared" ca="1" si="271"/>
        <v>0.34819001970856761</v>
      </c>
      <c r="G643" s="306">
        <f t="shared" ca="1" si="272"/>
        <v>3.4126486764630073</v>
      </c>
      <c r="H643" s="307">
        <f t="shared" ca="1" si="273"/>
        <v>-97.642547513968523</v>
      </c>
      <c r="I643" s="304">
        <f t="shared" ca="1" si="274"/>
        <v>97.702166076328965</v>
      </c>
      <c r="J643" s="306">
        <f t="shared" ca="1" si="275"/>
        <v>698.25382034761208</v>
      </c>
      <c r="K643" s="307">
        <f t="shared" ca="1" si="276"/>
        <v>-9.9318574030781352</v>
      </c>
      <c r="L643" s="304">
        <f t="shared" ca="1" si="261"/>
        <v>698.32445139885397</v>
      </c>
      <c r="M643" s="306">
        <f t="shared" ca="1" si="277"/>
        <v>-1.53586012093671</v>
      </c>
      <c r="N643" s="304">
        <f t="shared" ca="1" si="278"/>
        <v>-87.99830285212569</v>
      </c>
      <c r="P643" s="310">
        <f t="shared" ca="1" si="279"/>
        <v>23</v>
      </c>
      <c r="Q643" s="304">
        <f t="shared" ca="1" si="280"/>
        <v>0</v>
      </c>
      <c r="R643" s="306">
        <f t="shared" ca="1" si="281"/>
        <v>0</v>
      </c>
      <c r="S643" s="307">
        <f t="shared" ca="1" si="282"/>
        <v>3.650000000000003</v>
      </c>
      <c r="T643" s="304">
        <f t="shared" ca="1" si="262"/>
        <v>35.806500000000028</v>
      </c>
      <c r="U643" s="311">
        <f t="shared" ca="1" si="263"/>
        <v>0</v>
      </c>
      <c r="V643" s="306">
        <f t="shared" ca="1" si="264"/>
        <v>1.2262172570130307</v>
      </c>
      <c r="W643" s="304">
        <f t="shared" ca="1" si="265"/>
        <v>36.010327860895572</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-6.182111734598017E-2</v>
      </c>
      <c r="AH643" s="304">
        <f t="shared" ca="1" si="289"/>
        <v>-9.8658348648233485</v>
      </c>
    </row>
    <row r="644" spans="1:34" x14ac:dyDescent="0.2">
      <c r="A644" s="347">
        <f t="shared" ca="1" si="267"/>
        <v>1E-4</v>
      </c>
      <c r="B644" s="304">
        <f t="shared" ca="1" si="268"/>
        <v>38.907100000000518</v>
      </c>
      <c r="D644" s="306">
        <f t="shared" ca="1" si="269"/>
        <v>-0.34460502013333555</v>
      </c>
      <c r="E644" s="307">
        <f t="shared" ca="1" si="270"/>
        <v>4.9823041261738865E-2</v>
      </c>
      <c r="F644" s="304">
        <f t="shared" ca="1" si="271"/>
        <v>0.34818810338905254</v>
      </c>
      <c r="G644" s="306">
        <f t="shared" ca="1" si="272"/>
        <v>3.412614215960994</v>
      </c>
      <c r="H644" s="307">
        <f t="shared" ca="1" si="273"/>
        <v>-97.642542531664404</v>
      </c>
      <c r="I644" s="304">
        <f t="shared" ca="1" si="274"/>
        <v>97.702159893396782</v>
      </c>
      <c r="J644" s="306">
        <f t="shared" ca="1" si="275"/>
        <v>698.25382034761208</v>
      </c>
      <c r="K644" s="307">
        <f t="shared" ca="1" si="276"/>
        <v>-9.9416216575804164</v>
      </c>
      <c r="L644" s="304">
        <f t="shared" ref="L644:L707" ca="1" si="290">SQRT(pos_x^2+pos_z^2)</f>
        <v>698.32459033834527</v>
      </c>
      <c r="M644" s="306">
        <f t="shared" ca="1" si="277"/>
        <v>-1.5358604716500064</v>
      </c>
      <c r="N644" s="304">
        <f t="shared" ca="1" si="278"/>
        <v>-87.998322946517391</v>
      </c>
      <c r="P644" s="310">
        <f t="shared" ca="1" si="279"/>
        <v>23</v>
      </c>
      <c r="Q644" s="304">
        <f t="shared" ca="1" si="280"/>
        <v>0</v>
      </c>
      <c r="R644" s="306">
        <f t="shared" ca="1" si="281"/>
        <v>0</v>
      </c>
      <c r="S644" s="307">
        <f t="shared" ca="1" si="282"/>
        <v>3.650000000000003</v>
      </c>
      <c r="T644" s="304">
        <f t="shared" ref="T644:T707" ca="1" si="291">m*g</f>
        <v>35.806500000000028</v>
      </c>
      <c r="U644" s="311">
        <f t="shared" ref="U644:U707" ca="1" si="292">IF(pos_xz&lt;L_rampe,Poids*COS(Beta),0)</f>
        <v>0</v>
      </c>
      <c r="V644" s="306">
        <f t="shared" ref="V644:V707" ca="1" si="293">Rho_moyen*(20000-Alt_rampe-pos_z)/(20000+Alt_rampe+pos_z)</f>
        <v>1.2262184543236483</v>
      </c>
      <c r="W644" s="304">
        <f t="shared" ref="W644:W707" ca="1" si="294">1/2*Rho*Sref*Cx*vit_xz^2</f>
        <v>36.01035846460065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-6.1829381907775982E-2</v>
      </c>
      <c r="AH644" s="304">
        <f t="shared" ca="1" si="289"/>
        <v>-9.865843249560422</v>
      </c>
    </row>
    <row r="645" spans="1:34" x14ac:dyDescent="0.2">
      <c r="A645" s="347">
        <f t="shared" ref="A645:A708" ca="1" si="296">IF(B644+0.01&lt;=T_ini+ROUNDUP(Temps_fin_propu,0), 0.01, IF(K644&gt;0, 0.1, 0.0001))</f>
        <v>1E-4</v>
      </c>
      <c r="B645" s="304">
        <f t="shared" ref="B645:B708" ca="1" si="297">B644+pas</f>
        <v>38.907200000000522</v>
      </c>
      <c r="D645" s="306">
        <f t="shared" ref="D645:D708" ca="1" si="298">IF(AND(L644&lt;L_rampe,Poussee&lt;Poids*SIN(M644)),0,(-W644+Poussee)/m*COS(M644)-U644/m*SIN(M644))</f>
        <v>-0.34460185502504947</v>
      </c>
      <c r="E645" s="307">
        <f t="shared" ref="E645:E708" ca="1" si="299">IF(AND(L644&lt;L_rampe,Poussee&lt;Poids*SIN(M644)),0,(-W644+Poussee)/m*SIN(M644)+U644/m*COS(M644)-Poids/m)</f>
        <v>4.9831541579203886E-2</v>
      </c>
      <c r="F645" s="304">
        <f t="shared" ref="F645:F708" ca="1" si="300">SQRT(acc_x^2+acc_z^2)</f>
        <v>0.34818618729476497</v>
      </c>
      <c r="G645" s="306">
        <f t="shared" ref="G645:G708" ca="1" si="301">G644+acc_x*pas</f>
        <v>3.4125797557754916</v>
      </c>
      <c r="H645" s="307">
        <f t="shared" ref="H645:H708" ca="1" si="302">H644+acc_z*pas</f>
        <v>-97.642537548510248</v>
      </c>
      <c r="I645" s="304">
        <f t="shared" ref="I645:I708" ca="1" si="303">SQRT(vit_x^2+vit_z^2)</f>
        <v>97.702153709638168</v>
      </c>
      <c r="J645" s="306">
        <f t="shared" ref="J645:J708" ca="1" si="304">J644+0.5*(vit_x+G644)*pas*(K644&gt;=0)</f>
        <v>698.25382034761208</v>
      </c>
      <c r="K645" s="307">
        <f t="shared" ref="K645:K708" ca="1" si="305">K644+0.5*(vit_z+H644)*pas</f>
        <v>-9.9513859115844259</v>
      </c>
      <c r="L645" s="304">
        <f t="shared" ca="1" si="290"/>
        <v>698.32472941432957</v>
      </c>
      <c r="M645" s="306">
        <f t="shared" ref="M645:M708" ca="1" si="306">IF(AND(L644&gt;L_rampe,G645&gt;0),ATAN2(G645,H645),$M$4)</f>
        <v>-1.5358608223598058</v>
      </c>
      <c r="N645" s="304">
        <f t="shared" ref="N645:N708" ca="1" si="307">DEGREES(Beta)</f>
        <v>-87.998343040708733</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3.650000000000003</v>
      </c>
      <c r="T645" s="304">
        <f t="shared" ca="1" si="291"/>
        <v>35.806500000000028</v>
      </c>
      <c r="U645" s="311">
        <f t="shared" ca="1" si="292"/>
        <v>0</v>
      </c>
      <c r="V645" s="306">
        <f t="shared" ca="1" si="293"/>
        <v>1.2262196516353741</v>
      </c>
      <c r="W645" s="304">
        <f t="shared" ca="1" si="294"/>
        <v>36.010389067720453</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-6.1837646311634131E-2</v>
      </c>
      <c r="AH645" s="304">
        <f t="shared" ref="AH645:AH708" ca="1" si="318">IF(AND(L644&lt;L_rampe,Poussee&lt;Poids*SIN(M644)), g*SIN(M644), (-W644+Poussee)/m)</f>
        <v>-9.8658516341371563</v>
      </c>
    </row>
    <row r="646" spans="1:34" x14ac:dyDescent="0.2">
      <c r="A646" s="347">
        <f t="shared" ca="1" si="296"/>
        <v>1E-4</v>
      </c>
      <c r="B646" s="304">
        <f t="shared" ca="1" si="297"/>
        <v>38.907300000000525</v>
      </c>
      <c r="D646" s="306">
        <f t="shared" ca="1" si="298"/>
        <v>-0.34459868993972231</v>
      </c>
      <c r="E646" s="307">
        <f t="shared" ca="1" si="299"/>
        <v>4.9840041734203311E-2</v>
      </c>
      <c r="F646" s="304">
        <f t="shared" ca="1" si="300"/>
        <v>0.34818427142569208</v>
      </c>
      <c r="G646" s="306">
        <f t="shared" ca="1" si="301"/>
        <v>3.4125452959064977</v>
      </c>
      <c r="H646" s="307">
        <f t="shared" ca="1" si="302"/>
        <v>-97.64253256450607</v>
      </c>
      <c r="I646" s="304">
        <f t="shared" ca="1" si="303"/>
        <v>97.702147525053121</v>
      </c>
      <c r="J646" s="306">
        <f t="shared" ca="1" si="304"/>
        <v>698.25382034761208</v>
      </c>
      <c r="K646" s="307">
        <f t="shared" ca="1" si="305"/>
        <v>-9.9611501650900767</v>
      </c>
      <c r="L646" s="304">
        <f t="shared" ca="1" si="290"/>
        <v>698.32486862680662</v>
      </c>
      <c r="M646" s="306">
        <f t="shared" ca="1" si="306"/>
        <v>-1.5358611730661083</v>
      </c>
      <c r="N646" s="304">
        <f t="shared" ca="1" si="307"/>
        <v>-87.998363134699716</v>
      </c>
      <c r="P646" s="310">
        <f t="shared" ca="1" si="308"/>
        <v>23</v>
      </c>
      <c r="Q646" s="304">
        <f t="shared" ca="1" si="309"/>
        <v>0</v>
      </c>
      <c r="R646" s="306">
        <f t="shared" ca="1" si="310"/>
        <v>0</v>
      </c>
      <c r="S646" s="307">
        <f t="shared" ca="1" si="311"/>
        <v>3.650000000000003</v>
      </c>
      <c r="T646" s="304">
        <f t="shared" ca="1" si="291"/>
        <v>35.806500000000028</v>
      </c>
      <c r="U646" s="311">
        <f t="shared" ca="1" si="292"/>
        <v>0</v>
      </c>
      <c r="V646" s="306">
        <f t="shared" ca="1" si="293"/>
        <v>1.2262208489482089</v>
      </c>
      <c r="W646" s="304">
        <f t="shared" ca="1" si="294"/>
        <v>36.010419670255004</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-6.1845910557547512E-2</v>
      </c>
      <c r="AH646" s="304">
        <f t="shared" ca="1" si="318"/>
        <v>-9.8658600185535406</v>
      </c>
    </row>
    <row r="647" spans="1:34" x14ac:dyDescent="0.2">
      <c r="A647" s="347">
        <f t="shared" ca="1" si="296"/>
        <v>1E-4</v>
      </c>
      <c r="B647" s="304">
        <f t="shared" ca="1" si="297"/>
        <v>38.907400000000528</v>
      </c>
      <c r="D647" s="306">
        <f t="shared" ca="1" si="298"/>
        <v>-0.34459552487735468</v>
      </c>
      <c r="E647" s="307">
        <f t="shared" ca="1" si="299"/>
        <v>4.9848541726746021E-2</v>
      </c>
      <c r="F647" s="304">
        <f t="shared" ca="1" si="300"/>
        <v>0.34818235578182694</v>
      </c>
      <c r="G647" s="306">
        <f t="shared" ca="1" si="301"/>
        <v>3.4125108363540098</v>
      </c>
      <c r="H647" s="307">
        <f t="shared" ca="1" si="302"/>
        <v>-97.642527579651897</v>
      </c>
      <c r="I647" s="304">
        <f t="shared" ca="1" si="303"/>
        <v>97.702141339641656</v>
      </c>
      <c r="J647" s="306">
        <f t="shared" ca="1" si="304"/>
        <v>698.25382034761208</v>
      </c>
      <c r="K647" s="307">
        <f t="shared" ca="1" si="305"/>
        <v>-9.9709144180972853</v>
      </c>
      <c r="L647" s="304">
        <f t="shared" ca="1" si="290"/>
        <v>698.32500797577654</v>
      </c>
      <c r="M647" s="306">
        <f t="shared" ca="1" si="306"/>
        <v>-1.5358615237689137</v>
      </c>
      <c r="N647" s="304">
        <f t="shared" ca="1" si="307"/>
        <v>-87.998383228490326</v>
      </c>
      <c r="P647" s="310">
        <f t="shared" ca="1" si="308"/>
        <v>23</v>
      </c>
      <c r="Q647" s="304">
        <f t="shared" ca="1" si="309"/>
        <v>0</v>
      </c>
      <c r="R647" s="306">
        <f t="shared" ca="1" si="310"/>
        <v>0</v>
      </c>
      <c r="S647" s="307">
        <f t="shared" ca="1" si="311"/>
        <v>3.650000000000003</v>
      </c>
      <c r="T647" s="304">
        <f t="shared" ca="1" si="291"/>
        <v>35.806500000000028</v>
      </c>
      <c r="U647" s="311">
        <f t="shared" ca="1" si="292"/>
        <v>0</v>
      </c>
      <c r="V647" s="306">
        <f t="shared" ca="1" si="293"/>
        <v>1.2262220462621516</v>
      </c>
      <c r="W647" s="304">
        <f t="shared" ca="1" si="294"/>
        <v>36.010450272204295</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-6.185417464552323E-2</v>
      </c>
      <c r="AH647" s="304">
        <f t="shared" ca="1" si="318"/>
        <v>-9.865868402809582</v>
      </c>
    </row>
    <row r="648" spans="1:34" x14ac:dyDescent="0.2">
      <c r="A648" s="347">
        <f t="shared" ca="1" si="296"/>
        <v>1E-4</v>
      </c>
      <c r="B648" s="304">
        <f t="shared" ca="1" si="297"/>
        <v>38.907500000000532</v>
      </c>
      <c r="D648" s="306">
        <f t="shared" ca="1" si="298"/>
        <v>-0.34459235983794667</v>
      </c>
      <c r="E648" s="307">
        <f t="shared" ca="1" si="299"/>
        <v>4.9857041556828463E-2</v>
      </c>
      <c r="F648" s="304">
        <f t="shared" ca="1" si="300"/>
        <v>0.34818044036316032</v>
      </c>
      <c r="G648" s="306">
        <f t="shared" ca="1" si="301"/>
        <v>3.412476377118026</v>
      </c>
      <c r="H648" s="307">
        <f t="shared" ca="1" si="302"/>
        <v>-97.642522593947746</v>
      </c>
      <c r="I648" s="304">
        <f t="shared" ca="1" si="303"/>
        <v>97.702135153403802</v>
      </c>
      <c r="J648" s="306">
        <f t="shared" ca="1" si="304"/>
        <v>698.25382034761208</v>
      </c>
      <c r="K648" s="307">
        <f t="shared" ca="1" si="305"/>
        <v>-9.9806786706059647</v>
      </c>
      <c r="L648" s="304">
        <f t="shared" ca="1" si="290"/>
        <v>698.325147461239</v>
      </c>
      <c r="M648" s="306">
        <f t="shared" ca="1" si="306"/>
        <v>-1.5358618744682222</v>
      </c>
      <c r="N648" s="304">
        <f t="shared" ca="1" si="307"/>
        <v>-87.998403322080577</v>
      </c>
      <c r="P648" s="310">
        <f t="shared" ca="1" si="308"/>
        <v>23</v>
      </c>
      <c r="Q648" s="304">
        <f t="shared" ca="1" si="309"/>
        <v>0</v>
      </c>
      <c r="R648" s="306">
        <f t="shared" ca="1" si="310"/>
        <v>0</v>
      </c>
      <c r="S648" s="307">
        <f t="shared" ca="1" si="311"/>
        <v>3.650000000000003</v>
      </c>
      <c r="T648" s="304">
        <f t="shared" ca="1" si="291"/>
        <v>35.806500000000028</v>
      </c>
      <c r="U648" s="311">
        <f t="shared" ca="1" si="292"/>
        <v>0</v>
      </c>
      <c r="V648" s="306">
        <f t="shared" ca="1" si="293"/>
        <v>1.2262232435772034</v>
      </c>
      <c r="W648" s="304">
        <f t="shared" ca="1" si="294"/>
        <v>36.010480873568355</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-6.1862438575557732E-2</v>
      </c>
      <c r="AH648" s="304">
        <f t="shared" ca="1" si="318"/>
        <v>-9.8658767869052788</v>
      </c>
    </row>
    <row r="649" spans="1:34" x14ac:dyDescent="0.2">
      <c r="A649" s="347">
        <f t="shared" ca="1" si="296"/>
        <v>1E-4</v>
      </c>
      <c r="B649" s="304">
        <f t="shared" ca="1" si="297"/>
        <v>38.907600000000535</v>
      </c>
      <c r="D649" s="306">
        <f t="shared" ca="1" si="298"/>
        <v>-0.34458919482149869</v>
      </c>
      <c r="E649" s="307">
        <f t="shared" ca="1" si="299"/>
        <v>4.9865541224457743E-2</v>
      </c>
      <c r="F649" s="304">
        <f t="shared" ca="1" si="300"/>
        <v>0.34817852516968484</v>
      </c>
      <c r="G649" s="306">
        <f t="shared" ca="1" si="301"/>
        <v>3.4124419181985437</v>
      </c>
      <c r="H649" s="307">
        <f t="shared" ca="1" si="302"/>
        <v>-97.642517607393629</v>
      </c>
      <c r="I649" s="304">
        <f t="shared" ca="1" si="303"/>
        <v>97.702128966339586</v>
      </c>
      <c r="J649" s="306">
        <f t="shared" ca="1" si="304"/>
        <v>698.25382034761208</v>
      </c>
      <c r="K649" s="307">
        <f t="shared" ca="1" si="305"/>
        <v>-9.9904429226160314</v>
      </c>
      <c r="L649" s="304">
        <f t="shared" ca="1" si="290"/>
        <v>698.32528708319398</v>
      </c>
      <c r="M649" s="306">
        <f t="shared" ca="1" si="306"/>
        <v>-1.5358622251640337</v>
      </c>
      <c r="N649" s="304">
        <f t="shared" ca="1" si="307"/>
        <v>-87.998423415470469</v>
      </c>
      <c r="P649" s="310">
        <f t="shared" ca="1" si="308"/>
        <v>23</v>
      </c>
      <c r="Q649" s="304">
        <f t="shared" ca="1" si="309"/>
        <v>0</v>
      </c>
      <c r="R649" s="306">
        <f t="shared" ca="1" si="310"/>
        <v>0</v>
      </c>
      <c r="S649" s="307">
        <f t="shared" ca="1" si="311"/>
        <v>3.650000000000003</v>
      </c>
      <c r="T649" s="304">
        <f t="shared" ca="1" si="291"/>
        <v>35.806500000000028</v>
      </c>
      <c r="U649" s="311">
        <f t="shared" ca="1" si="292"/>
        <v>0</v>
      </c>
      <c r="V649" s="306">
        <f t="shared" ca="1" si="293"/>
        <v>1.2262244408933634</v>
      </c>
      <c r="W649" s="304">
        <f t="shared" ca="1" si="294"/>
        <v>36.010511474347204</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-6.1870702347658124E-2</v>
      </c>
      <c r="AH649" s="304">
        <f t="shared" ca="1" si="318"/>
        <v>-9.8658851708406363</v>
      </c>
    </row>
    <row r="650" spans="1:34" x14ac:dyDescent="0.2">
      <c r="A650" s="347">
        <f t="shared" ca="1" si="296"/>
        <v>1E-4</v>
      </c>
      <c r="B650" s="304">
        <f t="shared" ca="1" si="297"/>
        <v>38.907700000000538</v>
      </c>
      <c r="D650" s="306">
        <f t="shared" ca="1" si="298"/>
        <v>-0.34458602982801145</v>
      </c>
      <c r="E650" s="307">
        <f t="shared" ca="1" si="299"/>
        <v>4.9874040729642743E-2</v>
      </c>
      <c r="F650" s="304">
        <f t="shared" ca="1" si="300"/>
        <v>0.34817661020139373</v>
      </c>
      <c r="G650" s="306">
        <f t="shared" ca="1" si="301"/>
        <v>3.4124074595955607</v>
      </c>
      <c r="H650" s="307">
        <f t="shared" ca="1" si="302"/>
        <v>-97.64251261998956</v>
      </c>
      <c r="I650" s="304">
        <f t="shared" ca="1" si="303"/>
        <v>97.702122778449009</v>
      </c>
      <c r="J650" s="306">
        <f t="shared" ca="1" si="304"/>
        <v>698.25382034761208</v>
      </c>
      <c r="K650" s="307">
        <f t="shared" ca="1" si="305"/>
        <v>-10.0002071741274</v>
      </c>
      <c r="L650" s="304">
        <f t="shared" ca="1" si="290"/>
        <v>698.3254268416415</v>
      </c>
      <c r="M650" s="306">
        <f t="shared" ca="1" si="306"/>
        <v>-1.5358625758563484</v>
      </c>
      <c r="N650" s="304">
        <f t="shared" ca="1" si="307"/>
        <v>-87.998443508660017</v>
      </c>
      <c r="P650" s="310">
        <f t="shared" ca="1" si="308"/>
        <v>23</v>
      </c>
      <c r="Q650" s="304">
        <f t="shared" ca="1" si="309"/>
        <v>0</v>
      </c>
      <c r="R650" s="306">
        <f t="shared" ca="1" si="310"/>
        <v>0</v>
      </c>
      <c r="S650" s="307">
        <f t="shared" ca="1" si="311"/>
        <v>3.650000000000003</v>
      </c>
      <c r="T650" s="304">
        <f t="shared" ca="1" si="291"/>
        <v>35.806500000000028</v>
      </c>
      <c r="U650" s="311">
        <f t="shared" ca="1" si="292"/>
        <v>0</v>
      </c>
      <c r="V650" s="306">
        <f t="shared" ca="1" si="293"/>
        <v>1.2262256382106322</v>
      </c>
      <c r="W650" s="304">
        <f t="shared" ca="1" si="294"/>
        <v>36.010542074540837</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-6.1878965961831511E-2</v>
      </c>
      <c r="AH650" s="304">
        <f t="shared" ca="1" si="318"/>
        <v>-9.8658935546156634</v>
      </c>
    </row>
    <row r="651" spans="1:34" x14ac:dyDescent="0.2">
      <c r="A651" s="347">
        <f t="shared" ca="1" si="296"/>
        <v>1E-4</v>
      </c>
      <c r="B651" s="304">
        <f t="shared" ca="1" si="297"/>
        <v>38.907800000000542</v>
      </c>
      <c r="D651" s="306">
        <f t="shared" ca="1" si="298"/>
        <v>-0.3445828648574828</v>
      </c>
      <c r="E651" s="307">
        <f t="shared" ca="1" si="299"/>
        <v>4.9882540072379911E-2</v>
      </c>
      <c r="F651" s="304">
        <f t="shared" ca="1" si="300"/>
        <v>0.34817469545827545</v>
      </c>
      <c r="G651" s="306">
        <f t="shared" ca="1" si="301"/>
        <v>3.4123730013090747</v>
      </c>
      <c r="H651" s="307">
        <f t="shared" ca="1" si="302"/>
        <v>-97.642507631735555</v>
      </c>
      <c r="I651" s="304">
        <f t="shared" ca="1" si="303"/>
        <v>97.702116589732071</v>
      </c>
      <c r="J651" s="306">
        <f t="shared" ca="1" si="304"/>
        <v>698.25382034761208</v>
      </c>
      <c r="K651" s="307">
        <f t="shared" ca="1" si="305"/>
        <v>-10.009971425139986</v>
      </c>
      <c r="L651" s="304">
        <f t="shared" ca="1" si="290"/>
        <v>698.32556673658121</v>
      </c>
      <c r="M651" s="306">
        <f t="shared" ca="1" si="306"/>
        <v>-1.5358629265451662</v>
      </c>
      <c r="N651" s="304">
        <f t="shared" ca="1" si="307"/>
        <v>-87.998463601649192</v>
      </c>
      <c r="P651" s="310">
        <f t="shared" ca="1" si="308"/>
        <v>23</v>
      </c>
      <c r="Q651" s="304">
        <f t="shared" ca="1" si="309"/>
        <v>0</v>
      </c>
      <c r="R651" s="306">
        <f t="shared" ca="1" si="310"/>
        <v>0</v>
      </c>
      <c r="S651" s="307">
        <f t="shared" ca="1" si="311"/>
        <v>3.650000000000003</v>
      </c>
      <c r="T651" s="304">
        <f t="shared" ca="1" si="291"/>
        <v>35.806500000000028</v>
      </c>
      <c r="U651" s="311">
        <f t="shared" ca="1" si="292"/>
        <v>0</v>
      </c>
      <c r="V651" s="306">
        <f t="shared" ca="1" si="293"/>
        <v>1.2262268355290094</v>
      </c>
      <c r="W651" s="304">
        <f t="shared" ca="1" si="294"/>
        <v>36.010572674149259</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-6.1887229418076117E-2</v>
      </c>
      <c r="AH651" s="304">
        <f t="shared" ca="1" si="318"/>
        <v>-9.8659019382303583</v>
      </c>
    </row>
    <row r="652" spans="1:34" x14ac:dyDescent="0.2">
      <c r="A652" s="347">
        <f t="shared" ca="1" si="296"/>
        <v>1E-4</v>
      </c>
      <c r="B652" s="304">
        <f t="shared" ca="1" si="297"/>
        <v>38.907900000000545</v>
      </c>
      <c r="D652" s="306">
        <f t="shared" ca="1" si="298"/>
        <v>-0.34457969990991527</v>
      </c>
      <c r="E652" s="307">
        <f t="shared" ca="1" si="299"/>
        <v>4.9891039252671021E-2</v>
      </c>
      <c r="F652" s="304">
        <f t="shared" ca="1" si="300"/>
        <v>0.348172780940324</v>
      </c>
      <c r="G652" s="306">
        <f t="shared" ca="1" si="301"/>
        <v>3.4123385433390836</v>
      </c>
      <c r="H652" s="307">
        <f t="shared" ca="1" si="302"/>
        <v>-97.642502642631626</v>
      </c>
      <c r="I652" s="304">
        <f t="shared" ca="1" si="303"/>
        <v>97.702110400188815</v>
      </c>
      <c r="J652" s="306">
        <f t="shared" ca="1" si="304"/>
        <v>698.25382034761208</v>
      </c>
      <c r="K652" s="307">
        <f t="shared" ca="1" si="305"/>
        <v>-10.019735675653704</v>
      </c>
      <c r="L652" s="304">
        <f t="shared" ca="1" si="290"/>
        <v>698.32570676801322</v>
      </c>
      <c r="M652" s="306">
        <f t="shared" ca="1" si="306"/>
        <v>-1.5358632772304872</v>
      </c>
      <c r="N652" s="304">
        <f t="shared" ca="1" si="307"/>
        <v>-87.998483694438022</v>
      </c>
      <c r="P652" s="310">
        <f t="shared" ca="1" si="308"/>
        <v>23</v>
      </c>
      <c r="Q652" s="304">
        <f t="shared" ca="1" si="309"/>
        <v>0</v>
      </c>
      <c r="R652" s="306">
        <f t="shared" ca="1" si="310"/>
        <v>0</v>
      </c>
      <c r="S652" s="307">
        <f t="shared" ca="1" si="311"/>
        <v>3.650000000000003</v>
      </c>
      <c r="T652" s="304">
        <f t="shared" ca="1" si="291"/>
        <v>35.806500000000028</v>
      </c>
      <c r="U652" s="311">
        <f t="shared" ca="1" si="292"/>
        <v>0</v>
      </c>
      <c r="V652" s="306">
        <f t="shared" ca="1" si="293"/>
        <v>1.2262280328484949</v>
      </c>
      <c r="W652" s="304">
        <f t="shared" ca="1" si="294"/>
        <v>36.010603273172478</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-6.1895492716393719E-2</v>
      </c>
      <c r="AH652" s="304">
        <f t="shared" ca="1" si="318"/>
        <v>-9.865910321684721</v>
      </c>
    </row>
    <row r="653" spans="1:34" x14ac:dyDescent="0.2">
      <c r="A653" s="347">
        <f t="shared" ca="1" si="296"/>
        <v>1E-4</v>
      </c>
      <c r="B653" s="304">
        <f t="shared" ca="1" si="297"/>
        <v>38.908000000000548</v>
      </c>
      <c r="D653" s="306">
        <f t="shared" ca="1" si="298"/>
        <v>-0.34457653498530699</v>
      </c>
      <c r="E653" s="307">
        <f t="shared" ca="1" si="299"/>
        <v>4.9899538270517851E-2</v>
      </c>
      <c r="F653" s="304">
        <f t="shared" ca="1" si="300"/>
        <v>0.34817086664752894</v>
      </c>
      <c r="G653" s="306">
        <f t="shared" ca="1" si="301"/>
        <v>3.4123040856855851</v>
      </c>
      <c r="H653" s="307">
        <f t="shared" ca="1" si="302"/>
        <v>-97.642497652677804</v>
      </c>
      <c r="I653" s="304">
        <f t="shared" ca="1" si="303"/>
        <v>97.702104209819225</v>
      </c>
      <c r="J653" s="306">
        <f t="shared" ca="1" si="304"/>
        <v>698.25382034761208</v>
      </c>
      <c r="K653" s="307">
        <f t="shared" ca="1" si="305"/>
        <v>-10.029499925668469</v>
      </c>
      <c r="L653" s="304">
        <f t="shared" ca="1" si="290"/>
        <v>698.32584693593742</v>
      </c>
      <c r="M653" s="306">
        <f t="shared" ca="1" si="306"/>
        <v>-1.5358636279123115</v>
      </c>
      <c r="N653" s="304">
        <f t="shared" ca="1" si="307"/>
        <v>-87.998503787026507</v>
      </c>
      <c r="P653" s="310">
        <f t="shared" ca="1" si="308"/>
        <v>23</v>
      </c>
      <c r="Q653" s="304">
        <f t="shared" ca="1" si="309"/>
        <v>0</v>
      </c>
      <c r="R653" s="306">
        <f t="shared" ca="1" si="310"/>
        <v>0</v>
      </c>
      <c r="S653" s="307">
        <f t="shared" ca="1" si="311"/>
        <v>3.650000000000003</v>
      </c>
      <c r="T653" s="304">
        <f t="shared" ca="1" si="291"/>
        <v>35.806500000000028</v>
      </c>
      <c r="U653" s="311">
        <f t="shared" ca="1" si="292"/>
        <v>0</v>
      </c>
      <c r="V653" s="306">
        <f t="shared" ca="1" si="293"/>
        <v>1.2262292301690891</v>
      </c>
      <c r="W653" s="304">
        <f t="shared" ca="1" si="294"/>
        <v>36.010633871610516</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-6.1903755856782539E-2</v>
      </c>
      <c r="AH653" s="304">
        <f t="shared" ca="1" si="318"/>
        <v>-9.8659187049787533</v>
      </c>
    </row>
    <row r="654" spans="1:34" x14ac:dyDescent="0.2">
      <c r="A654" s="347">
        <f t="shared" ca="1" si="296"/>
        <v>1E-4</v>
      </c>
      <c r="B654" s="304">
        <f t="shared" ca="1" si="297"/>
        <v>38.908100000000552</v>
      </c>
      <c r="D654" s="306">
        <f t="shared" ca="1" si="298"/>
        <v>-0.34457337008365846</v>
      </c>
      <c r="E654" s="307">
        <f t="shared" ca="1" si="299"/>
        <v>4.9908037125927507E-2</v>
      </c>
      <c r="F654" s="304">
        <f t="shared" ca="1" si="300"/>
        <v>0.34816895257988301</v>
      </c>
      <c r="G654" s="306">
        <f t="shared" ca="1" si="301"/>
        <v>3.4122696283485765</v>
      </c>
      <c r="H654" s="307">
        <f t="shared" ca="1" si="302"/>
        <v>-97.642492661874087</v>
      </c>
      <c r="I654" s="304">
        <f t="shared" ca="1" si="303"/>
        <v>97.70209801862336</v>
      </c>
      <c r="J654" s="306">
        <f t="shared" ca="1" si="304"/>
        <v>698.25382034761208</v>
      </c>
      <c r="K654" s="307">
        <f t="shared" ca="1" si="305"/>
        <v>-10.039264175184197</v>
      </c>
      <c r="L654" s="304">
        <f t="shared" ca="1" si="290"/>
        <v>698.32598724035358</v>
      </c>
      <c r="M654" s="306">
        <f t="shared" ca="1" si="306"/>
        <v>-1.5358639785906389</v>
      </c>
      <c r="N654" s="304">
        <f t="shared" ca="1" si="307"/>
        <v>-87.998523879414634</v>
      </c>
      <c r="P654" s="310">
        <f t="shared" ca="1" si="308"/>
        <v>23</v>
      </c>
      <c r="Q654" s="304">
        <f t="shared" ca="1" si="309"/>
        <v>0</v>
      </c>
      <c r="R654" s="306">
        <f t="shared" ca="1" si="310"/>
        <v>0</v>
      </c>
      <c r="S654" s="307">
        <f t="shared" ca="1" si="311"/>
        <v>3.650000000000003</v>
      </c>
      <c r="T654" s="304">
        <f t="shared" ca="1" si="291"/>
        <v>35.806500000000028</v>
      </c>
      <c r="U654" s="311">
        <f t="shared" ca="1" si="292"/>
        <v>0</v>
      </c>
      <c r="V654" s="306">
        <f t="shared" ca="1" si="293"/>
        <v>1.2262304274907918</v>
      </c>
      <c r="W654" s="304">
        <f t="shared" ca="1" si="294"/>
        <v>36.010664469463379</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-6.1912018839253236E-2</v>
      </c>
      <c r="AH654" s="304">
        <f t="shared" ca="1" si="318"/>
        <v>-9.8659270881124623</v>
      </c>
    </row>
    <row r="655" spans="1:34" x14ac:dyDescent="0.2">
      <c r="A655" s="347">
        <f t="shared" ca="1" si="296"/>
        <v>1E-4</v>
      </c>
      <c r="B655" s="304">
        <f t="shared" ca="1" si="297"/>
        <v>38.908200000000555</v>
      </c>
      <c r="D655" s="306">
        <f t="shared" ca="1" si="298"/>
        <v>-0.34457020520496995</v>
      </c>
      <c r="E655" s="307">
        <f t="shared" ca="1" si="299"/>
        <v>4.9916535818901764E-2</v>
      </c>
      <c r="F655" s="304">
        <f t="shared" ca="1" si="300"/>
        <v>0.34816703873737792</v>
      </c>
      <c r="G655" s="306">
        <f t="shared" ca="1" si="301"/>
        <v>3.4122351713280561</v>
      </c>
      <c r="H655" s="307">
        <f t="shared" ca="1" si="302"/>
        <v>-97.642487670220504</v>
      </c>
      <c r="I655" s="304">
        <f t="shared" ca="1" si="303"/>
        <v>97.702091826601205</v>
      </c>
      <c r="J655" s="306">
        <f t="shared" ca="1" si="304"/>
        <v>698.25382034761208</v>
      </c>
      <c r="K655" s="307">
        <f t="shared" ca="1" si="305"/>
        <v>-10.049028424200802</v>
      </c>
      <c r="L655" s="304">
        <f t="shared" ca="1" si="290"/>
        <v>698.3261276812616</v>
      </c>
      <c r="M655" s="306">
        <f t="shared" ca="1" si="306"/>
        <v>-1.5358643292654697</v>
      </c>
      <c r="N655" s="304">
        <f t="shared" ca="1" si="307"/>
        <v>-87.998543971602416</v>
      </c>
      <c r="P655" s="310">
        <f t="shared" ca="1" si="308"/>
        <v>23</v>
      </c>
      <c r="Q655" s="304">
        <f t="shared" ca="1" si="309"/>
        <v>0</v>
      </c>
      <c r="R655" s="306">
        <f t="shared" ca="1" si="310"/>
        <v>0</v>
      </c>
      <c r="S655" s="307">
        <f t="shared" ca="1" si="311"/>
        <v>3.650000000000003</v>
      </c>
      <c r="T655" s="304">
        <f t="shared" ca="1" si="291"/>
        <v>35.806500000000028</v>
      </c>
      <c r="U655" s="311">
        <f t="shared" ca="1" si="292"/>
        <v>0</v>
      </c>
      <c r="V655" s="306">
        <f t="shared" ca="1" si="293"/>
        <v>1.2262316248136027</v>
      </c>
      <c r="W655" s="304">
        <f t="shared" ca="1" si="294"/>
        <v>36.010695066731067</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-6.192028166380581E-2</v>
      </c>
      <c r="AH655" s="304">
        <f t="shared" ca="1" si="318"/>
        <v>-9.8659354710858498</v>
      </c>
    </row>
    <row r="656" spans="1:34" x14ac:dyDescent="0.2">
      <c r="A656" s="347">
        <f t="shared" ca="1" si="296"/>
        <v>1E-4</v>
      </c>
      <c r="B656" s="304">
        <f t="shared" ca="1" si="297"/>
        <v>38.908300000000558</v>
      </c>
      <c r="D656" s="306">
        <f t="shared" ca="1" si="298"/>
        <v>-0.34456704034924174</v>
      </c>
      <c r="E656" s="307">
        <f t="shared" ca="1" si="299"/>
        <v>4.992503434943707E-2</v>
      </c>
      <c r="F656" s="304">
        <f t="shared" ca="1" si="300"/>
        <v>0.34816512512000458</v>
      </c>
      <c r="G656" s="306">
        <f t="shared" ca="1" si="301"/>
        <v>3.4122007146240212</v>
      </c>
      <c r="H656" s="307">
        <f t="shared" ca="1" si="302"/>
        <v>-97.642482677717069</v>
      </c>
      <c r="I656" s="304">
        <f t="shared" ca="1" si="303"/>
        <v>97.702085633752759</v>
      </c>
      <c r="J656" s="306">
        <f t="shared" ca="1" si="304"/>
        <v>698.25382034761208</v>
      </c>
      <c r="K656" s="307">
        <f t="shared" ca="1" si="305"/>
        <v>-10.0587926727182</v>
      </c>
      <c r="L656" s="304">
        <f t="shared" ca="1" si="290"/>
        <v>698.32626825866146</v>
      </c>
      <c r="M656" s="306">
        <f t="shared" ca="1" si="306"/>
        <v>-1.5358646799368039</v>
      </c>
      <c r="N656" s="304">
        <f t="shared" ca="1" si="307"/>
        <v>-87.998564063589868</v>
      </c>
      <c r="P656" s="310">
        <f t="shared" ca="1" si="308"/>
        <v>23</v>
      </c>
      <c r="Q656" s="304">
        <f t="shared" ca="1" si="309"/>
        <v>0</v>
      </c>
      <c r="R656" s="306">
        <f t="shared" ca="1" si="310"/>
        <v>0</v>
      </c>
      <c r="S656" s="307">
        <f t="shared" ca="1" si="311"/>
        <v>3.650000000000003</v>
      </c>
      <c r="T656" s="304">
        <f t="shared" ca="1" si="291"/>
        <v>35.806500000000028</v>
      </c>
      <c r="U656" s="311">
        <f t="shared" ca="1" si="292"/>
        <v>0</v>
      </c>
      <c r="V656" s="306">
        <f t="shared" ca="1" si="293"/>
        <v>1.226232822137522</v>
      </c>
      <c r="W656" s="304">
        <f t="shared" ca="1" si="294"/>
        <v>36.010725663413574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-6.1928544330438484E-2</v>
      </c>
      <c r="AH656" s="304">
        <f t="shared" ca="1" si="318"/>
        <v>-9.8659438538989139</v>
      </c>
    </row>
    <row r="657" spans="1:34" x14ac:dyDescent="0.2">
      <c r="A657" s="347">
        <f t="shared" ca="1" si="296"/>
        <v>1E-4</v>
      </c>
      <c r="B657" s="304">
        <f t="shared" ca="1" si="297"/>
        <v>38.908400000000562</v>
      </c>
      <c r="D657" s="306">
        <f t="shared" ca="1" si="298"/>
        <v>-0.34456387551647188</v>
      </c>
      <c r="E657" s="307">
        <f t="shared" ca="1" si="299"/>
        <v>4.9933532717536977E-2</v>
      </c>
      <c r="F657" s="304">
        <f t="shared" ca="1" si="300"/>
        <v>0.34816321172775289</v>
      </c>
      <c r="G657" s="306">
        <f t="shared" ca="1" si="301"/>
        <v>3.4121662582364696</v>
      </c>
      <c r="H657" s="307">
        <f t="shared" ca="1" si="302"/>
        <v>-97.642477684363797</v>
      </c>
      <c r="I657" s="304">
        <f t="shared" ca="1" si="303"/>
        <v>97.702079440078094</v>
      </c>
      <c r="J657" s="306">
        <f t="shared" ca="1" si="304"/>
        <v>698.25382034761208</v>
      </c>
      <c r="K657" s="307">
        <f t="shared" ca="1" si="305"/>
        <v>-10.068556920736304</v>
      </c>
      <c r="L657" s="304">
        <f t="shared" ca="1" si="290"/>
        <v>698.32640897255305</v>
      </c>
      <c r="M657" s="306">
        <f t="shared" ca="1" si="306"/>
        <v>-1.5358650306046415</v>
      </c>
      <c r="N657" s="304">
        <f t="shared" ca="1" si="307"/>
        <v>-87.998584155376975</v>
      </c>
      <c r="P657" s="310">
        <f t="shared" ca="1" si="308"/>
        <v>23</v>
      </c>
      <c r="Q657" s="304">
        <f t="shared" ca="1" si="309"/>
        <v>0</v>
      </c>
      <c r="R657" s="306">
        <f t="shared" ca="1" si="310"/>
        <v>0</v>
      </c>
      <c r="S657" s="307">
        <f t="shared" ca="1" si="311"/>
        <v>3.650000000000003</v>
      </c>
      <c r="T657" s="304">
        <f t="shared" ca="1" si="291"/>
        <v>35.806500000000028</v>
      </c>
      <c r="U657" s="311">
        <f t="shared" ca="1" si="292"/>
        <v>0</v>
      </c>
      <c r="V657" s="306">
        <f t="shared" ca="1" si="293"/>
        <v>1.2262340194625505</v>
      </c>
      <c r="W657" s="304">
        <f t="shared" ca="1" si="294"/>
        <v>36.010756259510984</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-6.1936806839153036E-2</v>
      </c>
      <c r="AH657" s="304">
        <f t="shared" ca="1" si="318"/>
        <v>-9.8659522365516565</v>
      </c>
    </row>
    <row r="658" spans="1:34" x14ac:dyDescent="0.2">
      <c r="A658" s="347">
        <f t="shared" ca="1" si="296"/>
        <v>1E-4</v>
      </c>
      <c r="B658" s="304">
        <f t="shared" ca="1" si="297"/>
        <v>38.908500000000565</v>
      </c>
      <c r="D658" s="306">
        <f t="shared" ca="1" si="298"/>
        <v>-0.34456071070666144</v>
      </c>
      <c r="E658" s="307">
        <f t="shared" ca="1" si="299"/>
        <v>4.9942030923221026E-2</v>
      </c>
      <c r="F658" s="304">
        <f t="shared" ca="1" si="300"/>
        <v>0.34816129856061773</v>
      </c>
      <c r="G658" s="306">
        <f t="shared" ca="1" si="301"/>
        <v>3.412131802165399</v>
      </c>
      <c r="H658" s="307">
        <f t="shared" ca="1" si="302"/>
        <v>-97.642472690160702</v>
      </c>
      <c r="I658" s="304">
        <f t="shared" ca="1" si="303"/>
        <v>97.702073245577168</v>
      </c>
      <c r="J658" s="306">
        <f t="shared" ca="1" si="304"/>
        <v>698.25382034761208</v>
      </c>
      <c r="K658" s="307">
        <f t="shared" ca="1" si="305"/>
        <v>-10.07832116825503</v>
      </c>
      <c r="L658" s="304">
        <f t="shared" ca="1" si="290"/>
        <v>698.32654982293616</v>
      </c>
      <c r="M658" s="306">
        <f t="shared" ca="1" si="306"/>
        <v>-1.5358653812689824</v>
      </c>
      <c r="N658" s="304">
        <f t="shared" ca="1" si="307"/>
        <v>-87.998604246963737</v>
      </c>
      <c r="P658" s="310">
        <f t="shared" ca="1" si="308"/>
        <v>23</v>
      </c>
      <c r="Q658" s="304">
        <f t="shared" ca="1" si="309"/>
        <v>0</v>
      </c>
      <c r="R658" s="306">
        <f t="shared" ca="1" si="310"/>
        <v>0</v>
      </c>
      <c r="S658" s="307">
        <f t="shared" ca="1" si="311"/>
        <v>3.650000000000003</v>
      </c>
      <c r="T658" s="304">
        <f t="shared" ca="1" si="291"/>
        <v>35.806500000000028</v>
      </c>
      <c r="U658" s="311">
        <f t="shared" ca="1" si="292"/>
        <v>0</v>
      </c>
      <c r="V658" s="306">
        <f t="shared" ca="1" si="293"/>
        <v>1.2262352167886865</v>
      </c>
      <c r="W658" s="304">
        <f t="shared" ca="1" si="294"/>
        <v>36.010786855023206</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-6.1945069189970781E-2</v>
      </c>
      <c r="AH658" s="304">
        <f t="shared" ca="1" si="318"/>
        <v>-9.8659606190440972</v>
      </c>
    </row>
    <row r="659" spans="1:34" x14ac:dyDescent="0.2">
      <c r="A659" s="347">
        <f t="shared" ca="1" si="296"/>
        <v>1E-4</v>
      </c>
      <c r="B659" s="304">
        <f t="shared" ca="1" si="297"/>
        <v>38.908600000000568</v>
      </c>
      <c r="D659" s="306">
        <f t="shared" ca="1" si="298"/>
        <v>-0.34455754591981191</v>
      </c>
      <c r="E659" s="307">
        <f t="shared" ca="1" si="299"/>
        <v>4.9950528966464347E-2</v>
      </c>
      <c r="F659" s="304">
        <f t="shared" ca="1" si="300"/>
        <v>0.34815938561858834</v>
      </c>
      <c r="G659" s="306">
        <f t="shared" ca="1" si="301"/>
        <v>3.4120973464108069</v>
      </c>
      <c r="H659" s="307">
        <f t="shared" ca="1" si="302"/>
        <v>-97.642467695107811</v>
      </c>
      <c r="I659" s="304">
        <f t="shared" ca="1" si="303"/>
        <v>97.702067050250051</v>
      </c>
      <c r="J659" s="306">
        <f t="shared" ca="1" si="304"/>
        <v>698.25382034761208</v>
      </c>
      <c r="K659" s="307">
        <f t="shared" ca="1" si="305"/>
        <v>-10.088085415274294</v>
      </c>
      <c r="L659" s="304">
        <f t="shared" ca="1" si="290"/>
        <v>698.32669080981088</v>
      </c>
      <c r="M659" s="306">
        <f t="shared" ca="1" si="306"/>
        <v>-1.5358657319298268</v>
      </c>
      <c r="N659" s="304">
        <f t="shared" ca="1" si="307"/>
        <v>-87.998624338350155</v>
      </c>
      <c r="P659" s="310">
        <f t="shared" ca="1" si="308"/>
        <v>23</v>
      </c>
      <c r="Q659" s="304">
        <f t="shared" ca="1" si="309"/>
        <v>0</v>
      </c>
      <c r="R659" s="306">
        <f t="shared" ca="1" si="310"/>
        <v>0</v>
      </c>
      <c r="S659" s="307">
        <f t="shared" ca="1" si="311"/>
        <v>3.650000000000003</v>
      </c>
      <c r="T659" s="304">
        <f t="shared" ca="1" si="291"/>
        <v>35.806500000000028</v>
      </c>
      <c r="U659" s="311">
        <f t="shared" ca="1" si="292"/>
        <v>0</v>
      </c>
      <c r="V659" s="306">
        <f t="shared" ca="1" si="293"/>
        <v>1.2262364141159319</v>
      </c>
      <c r="W659" s="304">
        <f t="shared" ca="1" si="294"/>
        <v>36.010817449950338</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-6.195333138286685E-2</v>
      </c>
      <c r="AH659" s="304">
        <f t="shared" ca="1" si="318"/>
        <v>-9.8659690013762127</v>
      </c>
    </row>
    <row r="660" spans="1:34" x14ac:dyDescent="0.2">
      <c r="A660" s="347">
        <f t="shared" ca="1" si="296"/>
        <v>1E-4</v>
      </c>
      <c r="B660" s="304">
        <f t="shared" ca="1" si="297"/>
        <v>38.908700000000572</v>
      </c>
      <c r="D660" s="306">
        <f t="shared" ca="1" si="298"/>
        <v>-0.34455438115592235</v>
      </c>
      <c r="E660" s="307">
        <f t="shared" ca="1" si="299"/>
        <v>4.9959026847298915E-2</v>
      </c>
      <c r="F660" s="304">
        <f t="shared" ca="1" si="300"/>
        <v>0.34815747290165949</v>
      </c>
      <c r="G660" s="306">
        <f t="shared" ca="1" si="301"/>
        <v>3.4120628909726913</v>
      </c>
      <c r="H660" s="307">
        <f t="shared" ca="1" si="302"/>
        <v>-97.642462699205126</v>
      </c>
      <c r="I660" s="304">
        <f t="shared" ca="1" si="303"/>
        <v>97.702060854096715</v>
      </c>
      <c r="J660" s="306">
        <f t="shared" ca="1" si="304"/>
        <v>698.25382034761208</v>
      </c>
      <c r="K660" s="307">
        <f t="shared" ca="1" si="305"/>
        <v>-10.09784966179401</v>
      </c>
      <c r="L660" s="304">
        <f t="shared" ca="1" si="290"/>
        <v>698.32683193317689</v>
      </c>
      <c r="M660" s="306">
        <f t="shared" ca="1" si="306"/>
        <v>-1.5358660825871748</v>
      </c>
      <c r="N660" s="304">
        <f t="shared" ca="1" si="307"/>
        <v>-87.998644429536256</v>
      </c>
      <c r="P660" s="310">
        <f t="shared" ca="1" si="308"/>
        <v>23</v>
      </c>
      <c r="Q660" s="304">
        <f t="shared" ca="1" si="309"/>
        <v>0</v>
      </c>
      <c r="R660" s="306">
        <f t="shared" ca="1" si="310"/>
        <v>0</v>
      </c>
      <c r="S660" s="307">
        <f t="shared" ca="1" si="311"/>
        <v>3.650000000000003</v>
      </c>
      <c r="T660" s="304">
        <f t="shared" ca="1" si="291"/>
        <v>35.806500000000028</v>
      </c>
      <c r="U660" s="311">
        <f t="shared" ca="1" si="292"/>
        <v>0</v>
      </c>
      <c r="V660" s="306">
        <f t="shared" ca="1" si="293"/>
        <v>1.226237611444285</v>
      </c>
      <c r="W660" s="304">
        <f t="shared" ca="1" si="294"/>
        <v>36.010848044292338</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-6.1961593417864336E-2</v>
      </c>
      <c r="AH660" s="304">
        <f t="shared" ca="1" si="318"/>
        <v>-9.8659773835480298</v>
      </c>
    </row>
    <row r="661" spans="1:34" x14ac:dyDescent="0.2">
      <c r="A661" s="347">
        <f t="shared" ca="1" si="296"/>
        <v>1E-4</v>
      </c>
      <c r="B661" s="304">
        <f t="shared" ca="1" si="297"/>
        <v>38.908800000000575</v>
      </c>
      <c r="D661" s="306">
        <f t="shared" ca="1" si="298"/>
        <v>-0.34455121641499042</v>
      </c>
      <c r="E661" s="307">
        <f t="shared" ca="1" si="299"/>
        <v>4.996752456570519E-2</v>
      </c>
      <c r="F661" s="304">
        <f t="shared" ca="1" si="300"/>
        <v>0.34815556040981727</v>
      </c>
      <c r="G661" s="306">
        <f t="shared" ca="1" si="301"/>
        <v>3.4120284358510498</v>
      </c>
      <c r="H661" s="307">
        <f t="shared" ca="1" si="302"/>
        <v>-97.642457702452674</v>
      </c>
      <c r="I661" s="304">
        <f t="shared" ca="1" si="303"/>
        <v>97.702054657117202</v>
      </c>
      <c r="J661" s="306">
        <f t="shared" ca="1" si="304"/>
        <v>698.25382034761208</v>
      </c>
      <c r="K661" s="307">
        <f t="shared" ca="1" si="305"/>
        <v>-10.107613907814093</v>
      </c>
      <c r="L661" s="304">
        <f t="shared" ca="1" si="290"/>
        <v>698.32697319303418</v>
      </c>
      <c r="M661" s="306">
        <f t="shared" ca="1" si="306"/>
        <v>-1.5358664332410263</v>
      </c>
      <c r="N661" s="304">
        <f t="shared" ca="1" si="307"/>
        <v>-87.998664520522013</v>
      </c>
      <c r="P661" s="310">
        <f t="shared" ca="1" si="308"/>
        <v>23</v>
      </c>
      <c r="Q661" s="304">
        <f t="shared" ca="1" si="309"/>
        <v>0</v>
      </c>
      <c r="R661" s="306">
        <f t="shared" ca="1" si="310"/>
        <v>0</v>
      </c>
      <c r="S661" s="307">
        <f t="shared" ca="1" si="311"/>
        <v>3.650000000000003</v>
      </c>
      <c r="T661" s="304">
        <f t="shared" ca="1" si="291"/>
        <v>35.806500000000028</v>
      </c>
      <c r="U661" s="311">
        <f t="shared" ca="1" si="292"/>
        <v>0</v>
      </c>
      <c r="V661" s="306">
        <f t="shared" ca="1" si="293"/>
        <v>1.226238808773747</v>
      </c>
      <c r="W661" s="304">
        <f t="shared" ca="1" si="294"/>
        <v>36.010878638049242</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-6.1969855294956133E-2</v>
      </c>
      <c r="AH661" s="304">
        <f t="shared" ca="1" si="318"/>
        <v>-9.865985765559536</v>
      </c>
    </row>
    <row r="662" spans="1:34" x14ac:dyDescent="0.2">
      <c r="A662" s="347">
        <f t="shared" ca="1" si="296"/>
        <v>1E-4</v>
      </c>
      <c r="B662" s="304">
        <f t="shared" ca="1" si="297"/>
        <v>38.908900000000578</v>
      </c>
      <c r="D662" s="306">
        <f t="shared" ca="1" si="298"/>
        <v>-0.34454805169701896</v>
      </c>
      <c r="E662" s="307">
        <f t="shared" ca="1" si="299"/>
        <v>4.9976022121700936E-2</v>
      </c>
      <c r="F662" s="304">
        <f t="shared" ca="1" si="300"/>
        <v>0.34815364814305821</v>
      </c>
      <c r="G662" s="306">
        <f t="shared" ca="1" si="301"/>
        <v>3.4119939810458799</v>
      </c>
      <c r="H662" s="307">
        <f t="shared" ca="1" si="302"/>
        <v>-97.642452704850456</v>
      </c>
      <c r="I662" s="304">
        <f t="shared" ca="1" si="303"/>
        <v>97.702048459311499</v>
      </c>
      <c r="J662" s="306">
        <f t="shared" ca="1" si="304"/>
        <v>698.25382034761208</v>
      </c>
      <c r="K662" s="307">
        <f t="shared" ca="1" si="305"/>
        <v>-10.117378153334458</v>
      </c>
      <c r="L662" s="304">
        <f t="shared" ca="1" si="290"/>
        <v>698.32711458938275</v>
      </c>
      <c r="M662" s="306">
        <f t="shared" ca="1" si="306"/>
        <v>-1.5358667838913813</v>
      </c>
      <c r="N662" s="304">
        <f t="shared" ca="1" si="307"/>
        <v>-87.998684611307439</v>
      </c>
      <c r="P662" s="310">
        <f t="shared" ca="1" si="308"/>
        <v>23</v>
      </c>
      <c r="Q662" s="304">
        <f t="shared" ca="1" si="309"/>
        <v>0</v>
      </c>
      <c r="R662" s="306">
        <f t="shared" ca="1" si="310"/>
        <v>0</v>
      </c>
      <c r="S662" s="307">
        <f t="shared" ca="1" si="311"/>
        <v>3.650000000000003</v>
      </c>
      <c r="T662" s="304">
        <f t="shared" ca="1" si="291"/>
        <v>35.806500000000028</v>
      </c>
      <c r="U662" s="311">
        <f t="shared" ca="1" si="292"/>
        <v>0</v>
      </c>
      <c r="V662" s="306">
        <f t="shared" ca="1" si="293"/>
        <v>1.2262400061043173</v>
      </c>
      <c r="W662" s="304">
        <f t="shared" ca="1" si="294"/>
        <v>36.010909231221021</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-6.1978117014154677E-2</v>
      </c>
      <c r="AH662" s="304">
        <f t="shared" ca="1" si="318"/>
        <v>-9.8659941474107438</v>
      </c>
    </row>
    <row r="663" spans="1:34" x14ac:dyDescent="0.2">
      <c r="A663" s="347">
        <f t="shared" ca="1" si="296"/>
        <v>1E-4</v>
      </c>
      <c r="B663" s="304">
        <f t="shared" ca="1" si="297"/>
        <v>38.909000000000582</v>
      </c>
      <c r="D663" s="306">
        <f t="shared" ca="1" si="298"/>
        <v>-0.3445448870020078</v>
      </c>
      <c r="E663" s="307">
        <f t="shared" ca="1" si="299"/>
        <v>4.9984519515270165E-2</v>
      </c>
      <c r="F663" s="304">
        <f t="shared" ca="1" si="300"/>
        <v>0.34815173610137112</v>
      </c>
      <c r="G663" s="306">
        <f t="shared" ca="1" si="301"/>
        <v>3.4119595265571796</v>
      </c>
      <c r="H663" s="307">
        <f t="shared" ca="1" si="302"/>
        <v>-97.642447706398499</v>
      </c>
      <c r="I663" s="304">
        <f t="shared" ca="1" si="303"/>
        <v>97.702042260679647</v>
      </c>
      <c r="J663" s="306">
        <f t="shared" ca="1" si="304"/>
        <v>698.25382034761208</v>
      </c>
      <c r="K663" s="307">
        <f t="shared" ca="1" si="305"/>
        <v>-10.127142398355021</v>
      </c>
      <c r="L663" s="304">
        <f t="shared" ca="1" si="290"/>
        <v>698.32725612222225</v>
      </c>
      <c r="M663" s="306">
        <f t="shared" ca="1" si="306"/>
        <v>-1.53586713453824</v>
      </c>
      <c r="N663" s="304">
        <f t="shared" ca="1" si="307"/>
        <v>-87.998704701892535</v>
      </c>
      <c r="P663" s="310">
        <f t="shared" ca="1" si="308"/>
        <v>23</v>
      </c>
      <c r="Q663" s="304">
        <f t="shared" ca="1" si="309"/>
        <v>0</v>
      </c>
      <c r="R663" s="306">
        <f t="shared" ca="1" si="310"/>
        <v>0</v>
      </c>
      <c r="S663" s="307">
        <f t="shared" ca="1" si="311"/>
        <v>3.650000000000003</v>
      </c>
      <c r="T663" s="304">
        <f t="shared" ca="1" si="291"/>
        <v>35.806500000000028</v>
      </c>
      <c r="U663" s="311">
        <f t="shared" ca="1" si="292"/>
        <v>0</v>
      </c>
      <c r="V663" s="306">
        <f t="shared" ca="1" si="293"/>
        <v>1.2262412034359957</v>
      </c>
      <c r="W663" s="304">
        <f t="shared" ca="1" si="294"/>
        <v>36.010939823807725</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-6.1986378575443979E-2</v>
      </c>
      <c r="AH663" s="304">
        <f t="shared" ca="1" si="318"/>
        <v>-9.8660025291016407</v>
      </c>
    </row>
    <row r="664" spans="1:34" x14ac:dyDescent="0.2">
      <c r="A664" s="347">
        <f t="shared" ca="1" si="296"/>
        <v>1E-4</v>
      </c>
      <c r="B664" s="304">
        <f t="shared" ca="1" si="297"/>
        <v>38.909100000000585</v>
      </c>
      <c r="D664" s="306">
        <f t="shared" ca="1" si="298"/>
        <v>-0.34454172232995567</v>
      </c>
      <c r="E664" s="307">
        <f t="shared" ca="1" si="299"/>
        <v>4.9993016746432417E-2</v>
      </c>
      <c r="F664" s="304">
        <f t="shared" ca="1" si="300"/>
        <v>0.34814982428474861</v>
      </c>
      <c r="G664" s="306">
        <f t="shared" ca="1" si="301"/>
        <v>3.4119250723849466</v>
      </c>
      <c r="H664" s="307">
        <f t="shared" ca="1" si="302"/>
        <v>-97.642442707096819</v>
      </c>
      <c r="I664" s="304">
        <f t="shared" ca="1" si="303"/>
        <v>97.702036061221634</v>
      </c>
      <c r="J664" s="306">
        <f t="shared" ca="1" si="304"/>
        <v>698.25382034761208</v>
      </c>
      <c r="K664" s="307">
        <f t="shared" ca="1" si="305"/>
        <v>-10.136906642875696</v>
      </c>
      <c r="L664" s="304">
        <f t="shared" ca="1" si="290"/>
        <v>698.32739779155281</v>
      </c>
      <c r="M664" s="306">
        <f t="shared" ca="1" si="306"/>
        <v>-1.5358674851816021</v>
      </c>
      <c r="N664" s="304">
        <f t="shared" ca="1" si="307"/>
        <v>-87.998724792277301</v>
      </c>
      <c r="P664" s="310">
        <f t="shared" ca="1" si="308"/>
        <v>23</v>
      </c>
      <c r="Q664" s="304">
        <f t="shared" ca="1" si="309"/>
        <v>0</v>
      </c>
      <c r="R664" s="306">
        <f t="shared" ca="1" si="310"/>
        <v>0</v>
      </c>
      <c r="S664" s="307">
        <f t="shared" ca="1" si="311"/>
        <v>3.650000000000003</v>
      </c>
      <c r="T664" s="304">
        <f t="shared" ca="1" si="291"/>
        <v>35.806500000000028</v>
      </c>
      <c r="U664" s="311">
        <f t="shared" ca="1" si="292"/>
        <v>0</v>
      </c>
      <c r="V664" s="306">
        <f t="shared" ca="1" si="293"/>
        <v>1.2262424007687824</v>
      </c>
      <c r="W664" s="304">
        <f t="shared" ca="1" si="294"/>
        <v>36.010970415809318</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-6.1994639978845356E-2</v>
      </c>
      <c r="AH664" s="304">
        <f t="shared" ca="1" si="318"/>
        <v>-9.8660109106322444</v>
      </c>
    </row>
    <row r="665" spans="1:34" x14ac:dyDescent="0.2">
      <c r="A665" s="347">
        <f t="shared" ca="1" si="296"/>
        <v>1E-4</v>
      </c>
      <c r="B665" s="304">
        <f t="shared" ca="1" si="297"/>
        <v>38.909200000000588</v>
      </c>
      <c r="D665" s="306">
        <f t="shared" ca="1" si="298"/>
        <v>-0.34453855768086467</v>
      </c>
      <c r="E665" s="307">
        <f t="shared" ca="1" si="299"/>
        <v>5.0001513815178811E-2</v>
      </c>
      <c r="F665" s="304">
        <f t="shared" ca="1" si="300"/>
        <v>0.34814791269318279</v>
      </c>
      <c r="G665" s="306">
        <f t="shared" ca="1" si="301"/>
        <v>3.4118906185291786</v>
      </c>
      <c r="H665" s="307">
        <f t="shared" ca="1" si="302"/>
        <v>-97.642437706945444</v>
      </c>
      <c r="I665" s="304">
        <f t="shared" ca="1" si="303"/>
        <v>97.702029860937529</v>
      </c>
      <c r="J665" s="306">
        <f t="shared" ca="1" si="304"/>
        <v>698.25382034761208</v>
      </c>
      <c r="K665" s="307">
        <f t="shared" ca="1" si="305"/>
        <v>-10.146670886896398</v>
      </c>
      <c r="L665" s="304">
        <f t="shared" ca="1" si="290"/>
        <v>698.3275395973742</v>
      </c>
      <c r="M665" s="306">
        <f t="shared" ca="1" si="306"/>
        <v>-1.5358678358214681</v>
      </c>
      <c r="N665" s="304">
        <f t="shared" ca="1" si="307"/>
        <v>-87.998744882461764</v>
      </c>
      <c r="P665" s="310">
        <f t="shared" ca="1" si="308"/>
        <v>23</v>
      </c>
      <c r="Q665" s="304">
        <f t="shared" ca="1" si="309"/>
        <v>0</v>
      </c>
      <c r="R665" s="306">
        <f t="shared" ca="1" si="310"/>
        <v>0</v>
      </c>
      <c r="S665" s="307">
        <f t="shared" ca="1" si="311"/>
        <v>3.650000000000003</v>
      </c>
      <c r="T665" s="304">
        <f t="shared" ca="1" si="291"/>
        <v>35.806500000000028</v>
      </c>
      <c r="U665" s="311">
        <f t="shared" ca="1" si="292"/>
        <v>0</v>
      </c>
      <c r="V665" s="306">
        <f t="shared" ca="1" si="293"/>
        <v>1.226243598102678</v>
      </c>
      <c r="W665" s="304">
        <f t="shared" ca="1" si="294"/>
        <v>36.011001007225879</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-6.2002901224344598E-2</v>
      </c>
      <c r="AH665" s="304">
        <f t="shared" ca="1" si="318"/>
        <v>-9.8660192920025445</v>
      </c>
    </row>
    <row r="666" spans="1:34" x14ac:dyDescent="0.2">
      <c r="A666" s="347">
        <f t="shared" ca="1" si="296"/>
        <v>1E-4</v>
      </c>
      <c r="B666" s="304">
        <f t="shared" ca="1" si="297"/>
        <v>38.909300000000592</v>
      </c>
      <c r="D666" s="306">
        <f t="shared" ca="1" si="298"/>
        <v>-0.3445353930547313</v>
      </c>
      <c r="E666" s="307">
        <f t="shared" ca="1" si="299"/>
        <v>5.0010010721527109E-2</v>
      </c>
      <c r="F666" s="304">
        <f t="shared" ca="1" si="300"/>
        <v>0.3481460013266639</v>
      </c>
      <c r="G666" s="306">
        <f t="shared" ca="1" si="301"/>
        <v>3.4118561649898731</v>
      </c>
      <c r="H666" s="307">
        <f t="shared" ca="1" si="302"/>
        <v>-97.642432705944373</v>
      </c>
      <c r="I666" s="304">
        <f t="shared" ca="1" si="303"/>
        <v>97.702023659827304</v>
      </c>
      <c r="J666" s="306">
        <f t="shared" ca="1" si="304"/>
        <v>698.25382034761208</v>
      </c>
      <c r="K666" s="307">
        <f t="shared" ca="1" si="305"/>
        <v>-10.156435130417043</v>
      </c>
      <c r="L666" s="304">
        <f t="shared" ca="1" si="290"/>
        <v>698.32768153968641</v>
      </c>
      <c r="M666" s="306">
        <f t="shared" ca="1" si="306"/>
        <v>-1.5358681864578378</v>
      </c>
      <c r="N666" s="304">
        <f t="shared" ca="1" si="307"/>
        <v>-87.998764972445883</v>
      </c>
      <c r="P666" s="310">
        <f t="shared" ca="1" si="308"/>
        <v>23</v>
      </c>
      <c r="Q666" s="304">
        <f t="shared" ca="1" si="309"/>
        <v>0</v>
      </c>
      <c r="R666" s="306">
        <f t="shared" ca="1" si="310"/>
        <v>0</v>
      </c>
      <c r="S666" s="307">
        <f t="shared" ca="1" si="311"/>
        <v>3.650000000000003</v>
      </c>
      <c r="T666" s="304">
        <f t="shared" ca="1" si="291"/>
        <v>35.806500000000028</v>
      </c>
      <c r="U666" s="311">
        <f t="shared" ca="1" si="292"/>
        <v>0</v>
      </c>
      <c r="V666" s="306">
        <f t="shared" ca="1" si="293"/>
        <v>1.2262447954376821</v>
      </c>
      <c r="W666" s="304">
        <f t="shared" ca="1" si="294"/>
        <v>36.011031598057379</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-6.201116231196302E-2</v>
      </c>
      <c r="AH666" s="304">
        <f t="shared" ca="1" si="318"/>
        <v>-9.866027673212562</v>
      </c>
    </row>
    <row r="667" spans="1:34" x14ac:dyDescent="0.2">
      <c r="A667" s="347">
        <f t="shared" ca="1" si="296"/>
        <v>1E-4</v>
      </c>
      <c r="B667" s="304">
        <f t="shared" ca="1" si="297"/>
        <v>38.909400000000595</v>
      </c>
      <c r="D667" s="306">
        <f t="shared" ca="1" si="298"/>
        <v>-0.34453222845155779</v>
      </c>
      <c r="E667" s="307">
        <f t="shared" ca="1" si="299"/>
        <v>5.0018507465470208E-2</v>
      </c>
      <c r="F667" s="304">
        <f t="shared" ca="1" si="300"/>
        <v>0.34814409018518427</v>
      </c>
      <c r="G667" s="306">
        <f t="shared" ca="1" si="301"/>
        <v>3.4118217117670278</v>
      </c>
      <c r="H667" s="307">
        <f t="shared" ca="1" si="302"/>
        <v>-97.64242770409362</v>
      </c>
      <c r="I667" s="304">
        <f t="shared" ca="1" si="303"/>
        <v>97.702017457890989</v>
      </c>
      <c r="J667" s="306">
        <f t="shared" ca="1" si="304"/>
        <v>698.25382034761208</v>
      </c>
      <c r="K667" s="307">
        <f t="shared" ca="1" si="305"/>
        <v>-10.166199373437545</v>
      </c>
      <c r="L667" s="304">
        <f t="shared" ca="1" si="290"/>
        <v>698.32782361848922</v>
      </c>
      <c r="M667" s="306">
        <f t="shared" ca="1" si="306"/>
        <v>-1.5358685370907112</v>
      </c>
      <c r="N667" s="304">
        <f t="shared" ca="1" si="307"/>
        <v>-87.998785062229686</v>
      </c>
      <c r="P667" s="310">
        <f t="shared" ca="1" si="308"/>
        <v>23</v>
      </c>
      <c r="Q667" s="304">
        <f t="shared" ca="1" si="309"/>
        <v>0</v>
      </c>
      <c r="R667" s="306">
        <f t="shared" ca="1" si="310"/>
        <v>0</v>
      </c>
      <c r="S667" s="307">
        <f t="shared" ca="1" si="311"/>
        <v>3.650000000000003</v>
      </c>
      <c r="T667" s="304">
        <f t="shared" ca="1" si="291"/>
        <v>35.806500000000028</v>
      </c>
      <c r="U667" s="311">
        <f t="shared" ca="1" si="292"/>
        <v>0</v>
      </c>
      <c r="V667" s="306">
        <f t="shared" ca="1" si="293"/>
        <v>1.2262459927737939</v>
      </c>
      <c r="W667" s="304">
        <f t="shared" ca="1" si="294"/>
        <v>36.011062188303804</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-6.2019423241695293E-2</v>
      </c>
      <c r="AH667" s="304">
        <f t="shared" ca="1" si="318"/>
        <v>-9.8660360542622882</v>
      </c>
    </row>
    <row r="668" spans="1:34" x14ac:dyDescent="0.2">
      <c r="A668" s="347">
        <f t="shared" ca="1" si="296"/>
        <v>1E-4</v>
      </c>
      <c r="B668" s="304">
        <f t="shared" ca="1" si="297"/>
        <v>38.909500000000598</v>
      </c>
      <c r="D668" s="306">
        <f t="shared" ca="1" si="298"/>
        <v>-0.34452906387134413</v>
      </c>
      <c r="E668" s="307">
        <f t="shared" ca="1" si="299"/>
        <v>5.0027004047006329E-2</v>
      </c>
      <c r="F668" s="304">
        <f t="shared" ca="1" si="300"/>
        <v>0.34814217926873486</v>
      </c>
      <c r="G668" s="306">
        <f t="shared" ca="1" si="301"/>
        <v>3.4117872588606408</v>
      </c>
      <c r="H668" s="307">
        <f t="shared" ca="1" si="302"/>
        <v>-97.642422701393215</v>
      </c>
      <c r="I668" s="304">
        <f t="shared" ca="1" si="303"/>
        <v>97.702011255128596</v>
      </c>
      <c r="J668" s="306">
        <f t="shared" ca="1" si="304"/>
        <v>698.25382034761208</v>
      </c>
      <c r="K668" s="307">
        <f t="shared" ca="1" si="305"/>
        <v>-10.175963615957819</v>
      </c>
      <c r="L668" s="304">
        <f t="shared" ca="1" si="290"/>
        <v>698.32796583378263</v>
      </c>
      <c r="M668" s="306">
        <f t="shared" ca="1" si="306"/>
        <v>-1.5358688877200886</v>
      </c>
      <c r="N668" s="304">
        <f t="shared" ca="1" si="307"/>
        <v>-87.998805151813187</v>
      </c>
      <c r="P668" s="310">
        <f t="shared" ca="1" si="308"/>
        <v>23</v>
      </c>
      <c r="Q668" s="304">
        <f t="shared" ca="1" si="309"/>
        <v>0</v>
      </c>
      <c r="R668" s="306">
        <f t="shared" ca="1" si="310"/>
        <v>0</v>
      </c>
      <c r="S668" s="307">
        <f t="shared" ca="1" si="311"/>
        <v>3.650000000000003</v>
      </c>
      <c r="T668" s="304">
        <f t="shared" ca="1" si="291"/>
        <v>35.806500000000028</v>
      </c>
      <c r="U668" s="311">
        <f t="shared" ca="1" si="292"/>
        <v>0</v>
      </c>
      <c r="V668" s="306">
        <f t="shared" ca="1" si="293"/>
        <v>1.2262471901110146</v>
      </c>
      <c r="W668" s="304">
        <f t="shared" ca="1" si="294"/>
        <v>36.011092777965217</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-6.2027684013536089E-2</v>
      </c>
      <c r="AH668" s="304">
        <f t="shared" ca="1" si="318"/>
        <v>-9.8660444351517196</v>
      </c>
    </row>
    <row r="669" spans="1:34" x14ac:dyDescent="0.2">
      <c r="A669" s="347">
        <f t="shared" ca="1" si="296"/>
        <v>1E-4</v>
      </c>
      <c r="B669" s="304">
        <f t="shared" ca="1" si="297"/>
        <v>38.909600000000601</v>
      </c>
      <c r="D669" s="306">
        <f t="shared" ca="1" si="298"/>
        <v>-0.34452589931408928</v>
      </c>
      <c r="E669" s="307">
        <f t="shared" ca="1" si="299"/>
        <v>5.0035500466149685E-2</v>
      </c>
      <c r="F669" s="304">
        <f t="shared" ca="1" si="300"/>
        <v>0.34814026857730784</v>
      </c>
      <c r="G669" s="306">
        <f t="shared" ca="1" si="301"/>
        <v>3.4117528062707092</v>
      </c>
      <c r="H669" s="307">
        <f t="shared" ca="1" si="302"/>
        <v>-97.642417697843172</v>
      </c>
      <c r="I669" s="304">
        <f t="shared" ca="1" si="303"/>
        <v>97.702005051540141</v>
      </c>
      <c r="J669" s="306">
        <f t="shared" ca="1" si="304"/>
        <v>698.25382034761208</v>
      </c>
      <c r="K669" s="307">
        <f t="shared" ca="1" si="305"/>
        <v>-10.185727857977781</v>
      </c>
      <c r="L669" s="304">
        <f t="shared" ca="1" si="290"/>
        <v>698.32810818556641</v>
      </c>
      <c r="M669" s="306">
        <f t="shared" ca="1" si="306"/>
        <v>-1.5358692383459696</v>
      </c>
      <c r="N669" s="304">
        <f t="shared" ca="1" si="307"/>
        <v>-87.998825241196357</v>
      </c>
      <c r="P669" s="310">
        <f t="shared" ca="1" si="308"/>
        <v>23</v>
      </c>
      <c r="Q669" s="304">
        <f t="shared" ca="1" si="309"/>
        <v>0</v>
      </c>
      <c r="R669" s="306">
        <f t="shared" ca="1" si="310"/>
        <v>0</v>
      </c>
      <c r="S669" s="307">
        <f t="shared" ca="1" si="311"/>
        <v>3.650000000000003</v>
      </c>
      <c r="T669" s="304">
        <f t="shared" ca="1" si="291"/>
        <v>35.806500000000028</v>
      </c>
      <c r="U669" s="311">
        <f t="shared" ca="1" si="292"/>
        <v>0</v>
      </c>
      <c r="V669" s="306">
        <f t="shared" ca="1" si="293"/>
        <v>1.2262483874493433</v>
      </c>
      <c r="W669" s="304">
        <f t="shared" ca="1" si="294"/>
        <v>36.011123367041584</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-6.203594462750317E-2</v>
      </c>
      <c r="AH669" s="304">
        <f t="shared" ca="1" si="318"/>
        <v>-9.8660528158808738</v>
      </c>
    </row>
    <row r="670" spans="1:34" x14ac:dyDescent="0.2">
      <c r="A670" s="347">
        <f t="shared" ca="1" si="296"/>
        <v>1E-4</v>
      </c>
      <c r="B670" s="304">
        <f t="shared" ca="1" si="297"/>
        <v>38.909700000000605</v>
      </c>
      <c r="D670" s="306">
        <f t="shared" ca="1" si="298"/>
        <v>-0.34452273477979511</v>
      </c>
      <c r="E670" s="307">
        <f t="shared" ca="1" si="299"/>
        <v>5.0043996722891393E-2</v>
      </c>
      <c r="F670" s="304">
        <f t="shared" ca="1" si="300"/>
        <v>0.34813835811089505</v>
      </c>
      <c r="G670" s="306">
        <f t="shared" ca="1" si="301"/>
        <v>3.4117183539972311</v>
      </c>
      <c r="H670" s="307">
        <f t="shared" ca="1" si="302"/>
        <v>-97.642412693443504</v>
      </c>
      <c r="I670" s="304">
        <f t="shared" ca="1" si="303"/>
        <v>97.701998847125623</v>
      </c>
      <c r="J670" s="306">
        <f t="shared" ca="1" si="304"/>
        <v>698.25382034761208</v>
      </c>
      <c r="K670" s="307">
        <f t="shared" ca="1" si="305"/>
        <v>-10.195492099497345</v>
      </c>
      <c r="L670" s="304">
        <f t="shared" ca="1" si="290"/>
        <v>698.32825067384044</v>
      </c>
      <c r="M670" s="306">
        <f t="shared" ca="1" si="306"/>
        <v>-1.5358695889683545</v>
      </c>
      <c r="N670" s="304">
        <f t="shared" ca="1" si="307"/>
        <v>-87.998845330379211</v>
      </c>
      <c r="P670" s="310">
        <f t="shared" ca="1" si="308"/>
        <v>23</v>
      </c>
      <c r="Q670" s="304">
        <f t="shared" ca="1" si="309"/>
        <v>0</v>
      </c>
      <c r="R670" s="306">
        <f t="shared" ca="1" si="310"/>
        <v>0</v>
      </c>
      <c r="S670" s="307">
        <f t="shared" ca="1" si="311"/>
        <v>3.650000000000003</v>
      </c>
      <c r="T670" s="304">
        <f t="shared" ca="1" si="291"/>
        <v>35.806500000000028</v>
      </c>
      <c r="U670" s="311">
        <f t="shared" ca="1" si="292"/>
        <v>0</v>
      </c>
      <c r="V670" s="306">
        <f t="shared" ca="1" si="293"/>
        <v>1.2262495847887807</v>
      </c>
      <c r="W670" s="304">
        <f t="shared" ca="1" si="294"/>
        <v>36.011153955532919</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-6.2044205083584103E-2</v>
      </c>
      <c r="AH670" s="304">
        <f t="shared" ca="1" si="318"/>
        <v>-9.8660611964497402</v>
      </c>
    </row>
    <row r="671" spans="1:34" x14ac:dyDescent="0.2">
      <c r="A671" s="347">
        <f t="shared" ca="1" si="296"/>
        <v>1E-4</v>
      </c>
      <c r="B671" s="304">
        <f t="shared" ca="1" si="297"/>
        <v>38.909800000000608</v>
      </c>
      <c r="D671" s="306">
        <f t="shared" ca="1" si="298"/>
        <v>-0.34451957026846003</v>
      </c>
      <c r="E671" s="307">
        <f t="shared" ca="1" si="299"/>
        <v>5.0052492817240335E-2</v>
      </c>
      <c r="F671" s="304">
        <f t="shared" ca="1" si="300"/>
        <v>0.34813644786948733</v>
      </c>
      <c r="G671" s="306">
        <f t="shared" ca="1" si="301"/>
        <v>3.4116839020402043</v>
      </c>
      <c r="H671" s="307">
        <f t="shared" ca="1" si="302"/>
        <v>-97.642407688194226</v>
      </c>
      <c r="I671" s="304">
        <f t="shared" ca="1" si="303"/>
        <v>97.701992641885113</v>
      </c>
      <c r="J671" s="306">
        <f t="shared" ca="1" si="304"/>
        <v>698.25382034761208</v>
      </c>
      <c r="K671" s="307">
        <f t="shared" ca="1" si="305"/>
        <v>-10.205256340516428</v>
      </c>
      <c r="L671" s="304">
        <f t="shared" ca="1" si="290"/>
        <v>698.32839329860485</v>
      </c>
      <c r="M671" s="306">
        <f t="shared" ca="1" si="306"/>
        <v>-1.5358699395872433</v>
      </c>
      <c r="N671" s="304">
        <f t="shared" ca="1" si="307"/>
        <v>-87.998865419361763</v>
      </c>
      <c r="P671" s="310">
        <f t="shared" ca="1" si="308"/>
        <v>23</v>
      </c>
      <c r="Q671" s="304">
        <f t="shared" ca="1" si="309"/>
        <v>0</v>
      </c>
      <c r="R671" s="306">
        <f t="shared" ca="1" si="310"/>
        <v>0</v>
      </c>
      <c r="S671" s="307">
        <f t="shared" ca="1" si="311"/>
        <v>3.650000000000003</v>
      </c>
      <c r="T671" s="304">
        <f t="shared" ca="1" si="291"/>
        <v>35.806500000000028</v>
      </c>
      <c r="U671" s="311">
        <f t="shared" ca="1" si="292"/>
        <v>0</v>
      </c>
      <c r="V671" s="306">
        <f t="shared" ca="1" si="293"/>
        <v>1.226250782129326</v>
      </c>
      <c r="W671" s="304">
        <f t="shared" ca="1" si="294"/>
        <v>36.011184543439256</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-6.2052465381787769E-2</v>
      </c>
      <c r="AH671" s="304">
        <f t="shared" ca="1" si="318"/>
        <v>-9.866069576858326</v>
      </c>
    </row>
    <row r="672" spans="1:34" x14ac:dyDescent="0.2">
      <c r="A672" s="347">
        <f t="shared" ca="1" si="296"/>
        <v>1E-4</v>
      </c>
      <c r="B672" s="304">
        <f t="shared" ca="1" si="297"/>
        <v>38.909900000000611</v>
      </c>
      <c r="D672" s="306">
        <f t="shared" ca="1" si="298"/>
        <v>-0.34451640578008447</v>
      </c>
      <c r="E672" s="307">
        <f t="shared" ca="1" si="299"/>
        <v>5.006098874920184E-2</v>
      </c>
      <c r="F672" s="304">
        <f t="shared" ca="1" si="300"/>
        <v>0.34813453785307702</v>
      </c>
      <c r="G672" s="306">
        <f t="shared" ca="1" si="301"/>
        <v>3.4116494503996262</v>
      </c>
      <c r="H672" s="307">
        <f t="shared" ca="1" si="302"/>
        <v>-97.642402682095351</v>
      </c>
      <c r="I672" s="304">
        <f t="shared" ca="1" si="303"/>
        <v>97.701986435818554</v>
      </c>
      <c r="J672" s="306">
        <f t="shared" ca="1" si="304"/>
        <v>698.25382034761208</v>
      </c>
      <c r="K672" s="307">
        <f t="shared" ca="1" si="305"/>
        <v>-10.215020581034942</v>
      </c>
      <c r="L672" s="304">
        <f t="shared" ca="1" si="290"/>
        <v>698.32853605985929</v>
      </c>
      <c r="M672" s="306">
        <f t="shared" ca="1" si="306"/>
        <v>-1.5358702902026362</v>
      </c>
      <c r="N672" s="304">
        <f t="shared" ca="1" si="307"/>
        <v>-87.998885508143999</v>
      </c>
      <c r="P672" s="310">
        <f t="shared" ca="1" si="308"/>
        <v>23</v>
      </c>
      <c r="Q672" s="304">
        <f t="shared" ca="1" si="309"/>
        <v>0</v>
      </c>
      <c r="R672" s="306">
        <f t="shared" ca="1" si="310"/>
        <v>0</v>
      </c>
      <c r="S672" s="307">
        <f t="shared" ca="1" si="311"/>
        <v>3.650000000000003</v>
      </c>
      <c r="T672" s="304">
        <f t="shared" ca="1" si="291"/>
        <v>35.806500000000028</v>
      </c>
      <c r="U672" s="311">
        <f t="shared" ca="1" si="292"/>
        <v>0</v>
      </c>
      <c r="V672" s="306">
        <f t="shared" ca="1" si="293"/>
        <v>1.2262519794709801</v>
      </c>
      <c r="W672" s="304">
        <f t="shared" ca="1" si="294"/>
        <v>36.011215130760583</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-6.2060725522121274E-2</v>
      </c>
      <c r="AH672" s="304">
        <f t="shared" ca="1" si="318"/>
        <v>-9.8660779571066382</v>
      </c>
    </row>
    <row r="673" spans="1:34" x14ac:dyDescent="0.2">
      <c r="A673" s="347">
        <f t="shared" ca="1" si="296"/>
        <v>1E-4</v>
      </c>
      <c r="B673" s="304">
        <f t="shared" ca="1" si="297"/>
        <v>38.910000000000615</v>
      </c>
      <c r="D673" s="306">
        <f t="shared" ca="1" si="298"/>
        <v>-0.34451324131466632</v>
      </c>
      <c r="E673" s="307">
        <f t="shared" ca="1" si="299"/>
        <v>5.0069484518770579E-2</v>
      </c>
      <c r="F673" s="304">
        <f t="shared" ca="1" si="300"/>
        <v>0.34813262806165257</v>
      </c>
      <c r="G673" s="306">
        <f t="shared" ca="1" si="301"/>
        <v>3.4116149990754949</v>
      </c>
      <c r="H673" s="307">
        <f t="shared" ca="1" si="302"/>
        <v>-97.642397675146896</v>
      </c>
      <c r="I673" s="304">
        <f t="shared" ca="1" si="303"/>
        <v>97.701980228926018</v>
      </c>
      <c r="J673" s="306">
        <f t="shared" ca="1" si="304"/>
        <v>698.25382034761208</v>
      </c>
      <c r="K673" s="307">
        <f t="shared" ca="1" si="305"/>
        <v>-10.224784821052804</v>
      </c>
      <c r="L673" s="304">
        <f t="shared" ca="1" si="290"/>
        <v>698.32867895760387</v>
      </c>
      <c r="M673" s="306">
        <f t="shared" ca="1" si="306"/>
        <v>-1.5358706408145328</v>
      </c>
      <c r="N673" s="304">
        <f t="shared" ca="1" si="307"/>
        <v>-87.998905596725933</v>
      </c>
      <c r="P673" s="310">
        <f t="shared" ca="1" si="308"/>
        <v>23</v>
      </c>
      <c r="Q673" s="304">
        <f t="shared" ca="1" si="309"/>
        <v>0</v>
      </c>
      <c r="R673" s="306">
        <f t="shared" ca="1" si="310"/>
        <v>0</v>
      </c>
      <c r="S673" s="307">
        <f t="shared" ca="1" si="311"/>
        <v>3.650000000000003</v>
      </c>
      <c r="T673" s="304">
        <f t="shared" ca="1" si="291"/>
        <v>35.806500000000028</v>
      </c>
      <c r="U673" s="311">
        <f t="shared" ca="1" si="292"/>
        <v>0</v>
      </c>
      <c r="V673" s="306">
        <f t="shared" ca="1" si="293"/>
        <v>1.2262531768137424</v>
      </c>
      <c r="W673" s="304">
        <f t="shared" ca="1" si="294"/>
        <v>36.011245717496934</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-6.2068985504577512E-2</v>
      </c>
      <c r="AH673" s="304">
        <f t="shared" ca="1" si="318"/>
        <v>-9.8660863371946714</v>
      </c>
    </row>
    <row r="674" spans="1:34" x14ac:dyDescent="0.2">
      <c r="A674" s="347">
        <f t="shared" ca="1" si="296"/>
        <v>1E-4</v>
      </c>
      <c r="B674" s="304">
        <f t="shared" ca="1" si="297"/>
        <v>38.910100000000618</v>
      </c>
      <c r="D674" s="306">
        <f t="shared" ca="1" si="298"/>
        <v>-0.3445100768722108</v>
      </c>
      <c r="E674" s="307">
        <f t="shared" ca="1" si="299"/>
        <v>5.0077980125960764E-2</v>
      </c>
      <c r="F674" s="304">
        <f t="shared" ca="1" si="300"/>
        <v>0.34813071849521227</v>
      </c>
      <c r="G674" s="306">
        <f t="shared" ca="1" si="301"/>
        <v>3.4115805480678079</v>
      </c>
      <c r="H674" s="307">
        <f t="shared" ca="1" si="302"/>
        <v>-97.642392667348886</v>
      </c>
      <c r="I674" s="304">
        <f t="shared" ca="1" si="303"/>
        <v>97.701974021207491</v>
      </c>
      <c r="J674" s="306">
        <f t="shared" ca="1" si="304"/>
        <v>698.25382034761208</v>
      </c>
      <c r="K674" s="307">
        <f t="shared" ca="1" si="305"/>
        <v>-10.234549060569929</v>
      </c>
      <c r="L674" s="304">
        <f t="shared" ca="1" si="290"/>
        <v>698.32882199183825</v>
      </c>
      <c r="M674" s="306">
        <f t="shared" ca="1" si="306"/>
        <v>-1.5358709914229338</v>
      </c>
      <c r="N674" s="304">
        <f t="shared" ca="1" si="307"/>
        <v>-87.998925685107565</v>
      </c>
      <c r="P674" s="310">
        <f t="shared" ca="1" si="308"/>
        <v>23</v>
      </c>
      <c r="Q674" s="304">
        <f t="shared" ca="1" si="309"/>
        <v>0</v>
      </c>
      <c r="R674" s="306">
        <f t="shared" ca="1" si="310"/>
        <v>0</v>
      </c>
      <c r="S674" s="307">
        <f t="shared" ca="1" si="311"/>
        <v>3.650000000000003</v>
      </c>
      <c r="T674" s="304">
        <f t="shared" ca="1" si="291"/>
        <v>35.806500000000028</v>
      </c>
      <c r="U674" s="311">
        <f t="shared" ca="1" si="292"/>
        <v>0</v>
      </c>
      <c r="V674" s="306">
        <f t="shared" ca="1" si="293"/>
        <v>1.2262543741576126</v>
      </c>
      <c r="W674" s="304">
        <f t="shared" ca="1" si="294"/>
        <v>36.01127630364828</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-6.207724532917247E-2</v>
      </c>
      <c r="AH674" s="304">
        <f t="shared" ca="1" si="318"/>
        <v>-9.86609471712244</v>
      </c>
    </row>
    <row r="675" spans="1:34" x14ac:dyDescent="0.2">
      <c r="A675" s="347">
        <f t="shared" ca="1" si="296"/>
        <v>1E-4</v>
      </c>
      <c r="B675" s="304">
        <f t="shared" ca="1" si="297"/>
        <v>38.910200000000621</v>
      </c>
      <c r="D675" s="306">
        <f t="shared" ca="1" si="298"/>
        <v>-0.34450691245271103</v>
      </c>
      <c r="E675" s="307">
        <f t="shared" ca="1" si="299"/>
        <v>5.0086475570759958E-2</v>
      </c>
      <c r="F675" s="304">
        <f t="shared" ca="1" si="300"/>
        <v>0.34812880915373873</v>
      </c>
      <c r="G675" s="306">
        <f t="shared" ca="1" si="301"/>
        <v>3.4115460973765628</v>
      </c>
      <c r="H675" s="307">
        <f t="shared" ca="1" si="302"/>
        <v>-97.642387658701324</v>
      </c>
      <c r="I675" s="304">
        <f t="shared" ca="1" si="303"/>
        <v>97.701967812662986</v>
      </c>
      <c r="J675" s="306">
        <f t="shared" ca="1" si="304"/>
        <v>698.25382034761208</v>
      </c>
      <c r="K675" s="307">
        <f t="shared" ca="1" si="305"/>
        <v>-10.244313299586231</v>
      </c>
      <c r="L675" s="304">
        <f t="shared" ca="1" si="290"/>
        <v>698.32896516256244</v>
      </c>
      <c r="M675" s="306">
        <f t="shared" ca="1" si="306"/>
        <v>-1.5358713420278387</v>
      </c>
      <c r="N675" s="304">
        <f t="shared" ca="1" si="307"/>
        <v>-87.998945773288895</v>
      </c>
      <c r="P675" s="310">
        <f t="shared" ca="1" si="308"/>
        <v>23</v>
      </c>
      <c r="Q675" s="304">
        <f t="shared" ca="1" si="309"/>
        <v>0</v>
      </c>
      <c r="R675" s="306">
        <f t="shared" ca="1" si="310"/>
        <v>0</v>
      </c>
      <c r="S675" s="307">
        <f t="shared" ca="1" si="311"/>
        <v>3.650000000000003</v>
      </c>
      <c r="T675" s="304">
        <f t="shared" ca="1" si="291"/>
        <v>35.806500000000028</v>
      </c>
      <c r="U675" s="311">
        <f t="shared" ca="1" si="292"/>
        <v>0</v>
      </c>
      <c r="V675" s="306">
        <f t="shared" ca="1" si="293"/>
        <v>1.2262555715025916</v>
      </c>
      <c r="W675" s="304">
        <f t="shared" ca="1" si="294"/>
        <v>36.011306889214659</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-6.2085504995891938E-2</v>
      </c>
      <c r="AH675" s="304">
        <f t="shared" ca="1" si="318"/>
        <v>-9.8661030968899315</v>
      </c>
    </row>
    <row r="676" spans="1:34" x14ac:dyDescent="0.2">
      <c r="A676" s="347">
        <f t="shared" ca="1" si="296"/>
        <v>1E-4</v>
      </c>
      <c r="B676" s="304">
        <f t="shared" ca="1" si="297"/>
        <v>38.910300000000625</v>
      </c>
      <c r="D676" s="306">
        <f t="shared" ca="1" si="298"/>
        <v>-0.34450374805617229</v>
      </c>
      <c r="E676" s="307">
        <f t="shared" ca="1" si="299"/>
        <v>5.0094970853180598E-2</v>
      </c>
      <c r="F676" s="304">
        <f t="shared" ca="1" si="300"/>
        <v>0.34812690003723018</v>
      </c>
      <c r="G676" s="306">
        <f t="shared" ca="1" si="301"/>
        <v>3.411511647001757</v>
      </c>
      <c r="H676" s="307">
        <f t="shared" ca="1" si="302"/>
        <v>-97.642382649204237</v>
      </c>
      <c r="I676" s="304">
        <f t="shared" ca="1" si="303"/>
        <v>97.701961603292546</v>
      </c>
      <c r="J676" s="306">
        <f t="shared" ca="1" si="304"/>
        <v>698.25382034761208</v>
      </c>
      <c r="K676" s="307">
        <f t="shared" ca="1" si="305"/>
        <v>-10.254077538101626</v>
      </c>
      <c r="L676" s="304">
        <f t="shared" ca="1" si="290"/>
        <v>698.32910846977632</v>
      </c>
      <c r="M676" s="306">
        <f t="shared" ca="1" si="306"/>
        <v>-1.5358716926292475</v>
      </c>
      <c r="N676" s="304">
        <f t="shared" ca="1" si="307"/>
        <v>-87.998965861269909</v>
      </c>
      <c r="P676" s="310">
        <f t="shared" ca="1" si="308"/>
        <v>23</v>
      </c>
      <c r="Q676" s="304">
        <f t="shared" ca="1" si="309"/>
        <v>0</v>
      </c>
      <c r="R676" s="306">
        <f t="shared" ca="1" si="310"/>
        <v>0</v>
      </c>
      <c r="S676" s="307">
        <f t="shared" ca="1" si="311"/>
        <v>3.650000000000003</v>
      </c>
      <c r="T676" s="304">
        <f t="shared" ca="1" si="291"/>
        <v>35.806500000000028</v>
      </c>
      <c r="U676" s="311">
        <f t="shared" ca="1" si="292"/>
        <v>0</v>
      </c>
      <c r="V676" s="306">
        <f t="shared" ca="1" si="293"/>
        <v>1.2262567688486787</v>
      </c>
      <c r="W676" s="304">
        <f t="shared" ca="1" si="294"/>
        <v>36.011337474196083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-6.2093764504751903E-2</v>
      </c>
      <c r="AH676" s="304">
        <f t="shared" ca="1" si="318"/>
        <v>-9.8661114764971583</v>
      </c>
    </row>
    <row r="677" spans="1:34" x14ac:dyDescent="0.2">
      <c r="A677" s="347">
        <f t="shared" ca="1" si="296"/>
        <v>1E-4</v>
      </c>
      <c r="B677" s="304">
        <f t="shared" ca="1" si="297"/>
        <v>38.910400000000628</v>
      </c>
      <c r="D677" s="306">
        <f t="shared" ca="1" si="298"/>
        <v>-0.34450058368259467</v>
      </c>
      <c r="E677" s="307">
        <f t="shared" ca="1" si="299"/>
        <v>5.0103465973228012E-2</v>
      </c>
      <c r="F677" s="304">
        <f t="shared" ca="1" si="300"/>
        <v>0.34812499114567863</v>
      </c>
      <c r="G677" s="306">
        <f t="shared" ca="1" si="301"/>
        <v>3.4114771969433888</v>
      </c>
      <c r="H677" s="307">
        <f t="shared" ca="1" si="302"/>
        <v>-97.642377638857639</v>
      </c>
      <c r="I677" s="304">
        <f t="shared" ca="1" si="303"/>
        <v>97.701955393096156</v>
      </c>
      <c r="J677" s="306">
        <f t="shared" ca="1" si="304"/>
        <v>698.25382034761208</v>
      </c>
      <c r="K677" s="307">
        <f t="shared" ca="1" si="305"/>
        <v>-10.263841776116029</v>
      </c>
      <c r="L677" s="304">
        <f t="shared" ca="1" si="290"/>
        <v>698.32925191347988</v>
      </c>
      <c r="M677" s="306">
        <f t="shared" ca="1" si="306"/>
        <v>-1.5358720432271606</v>
      </c>
      <c r="N677" s="304">
        <f t="shared" ca="1" si="307"/>
        <v>-87.998985949050635</v>
      </c>
      <c r="P677" s="310">
        <f t="shared" ca="1" si="308"/>
        <v>23</v>
      </c>
      <c r="Q677" s="304">
        <f t="shared" ca="1" si="309"/>
        <v>0</v>
      </c>
      <c r="R677" s="306">
        <f t="shared" ca="1" si="310"/>
        <v>0</v>
      </c>
      <c r="S677" s="307">
        <f t="shared" ca="1" si="311"/>
        <v>3.650000000000003</v>
      </c>
      <c r="T677" s="304">
        <f t="shared" ca="1" si="291"/>
        <v>35.806500000000028</v>
      </c>
      <c r="U677" s="311">
        <f t="shared" ca="1" si="292"/>
        <v>0</v>
      </c>
      <c r="V677" s="306">
        <f t="shared" ca="1" si="293"/>
        <v>1.2262579661958739</v>
      </c>
      <c r="W677" s="304">
        <f t="shared" ca="1" si="294"/>
        <v>36.011368058592531</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-6.2102023855750588E-2</v>
      </c>
      <c r="AH677" s="304">
        <f t="shared" ca="1" si="318"/>
        <v>-9.8661198559441239</v>
      </c>
    </row>
    <row r="678" spans="1:34" x14ac:dyDescent="0.2">
      <c r="A678" s="347">
        <f t="shared" ca="1" si="296"/>
        <v>1E-4</v>
      </c>
      <c r="B678" s="304">
        <f t="shared" ca="1" si="297"/>
        <v>38.910500000000631</v>
      </c>
      <c r="D678" s="306">
        <f t="shared" ca="1" si="298"/>
        <v>-0.34449741933197414</v>
      </c>
      <c r="E678" s="307">
        <f t="shared" ca="1" si="299"/>
        <v>5.0111960930895094E-2</v>
      </c>
      <c r="F678" s="304">
        <f t="shared" ca="1" si="300"/>
        <v>0.34812308247907031</v>
      </c>
      <c r="G678" s="306">
        <f t="shared" ca="1" si="301"/>
        <v>3.4114427472014555</v>
      </c>
      <c r="H678" s="307">
        <f t="shared" ca="1" si="302"/>
        <v>-97.642372627661544</v>
      </c>
      <c r="I678" s="304">
        <f t="shared" ca="1" si="303"/>
        <v>97.701949182073847</v>
      </c>
      <c r="J678" s="306">
        <f t="shared" ca="1" si="304"/>
        <v>698.25382034761208</v>
      </c>
      <c r="K678" s="307">
        <f t="shared" ca="1" si="305"/>
        <v>-10.273606013629355</v>
      </c>
      <c r="L678" s="304">
        <f t="shared" ca="1" si="290"/>
        <v>698.32939549367291</v>
      </c>
      <c r="M678" s="306">
        <f t="shared" ca="1" si="306"/>
        <v>-1.5358723938215779</v>
      </c>
      <c r="N678" s="304">
        <f t="shared" ca="1" si="307"/>
        <v>-87.999006036631073</v>
      </c>
      <c r="P678" s="310">
        <f t="shared" ca="1" si="308"/>
        <v>23</v>
      </c>
      <c r="Q678" s="304">
        <f t="shared" ca="1" si="309"/>
        <v>0</v>
      </c>
      <c r="R678" s="306">
        <f t="shared" ca="1" si="310"/>
        <v>0</v>
      </c>
      <c r="S678" s="307">
        <f t="shared" ca="1" si="311"/>
        <v>3.650000000000003</v>
      </c>
      <c r="T678" s="304">
        <f t="shared" ca="1" si="291"/>
        <v>35.806500000000028</v>
      </c>
      <c r="U678" s="311">
        <f t="shared" ca="1" si="292"/>
        <v>0</v>
      </c>
      <c r="V678" s="306">
        <f t="shared" ca="1" si="293"/>
        <v>1.2262591635441777</v>
      </c>
      <c r="W678" s="304">
        <f t="shared" ca="1" si="294"/>
        <v>36.011398642404039</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-6.2110283048887993E-2</v>
      </c>
      <c r="AH678" s="304">
        <f t="shared" ca="1" si="318"/>
        <v>-9.8661282352308231</v>
      </c>
    </row>
    <row r="679" spans="1:34" x14ac:dyDescent="0.2">
      <c r="A679" s="347">
        <f t="shared" ca="1" si="296"/>
        <v>1E-4</v>
      </c>
      <c r="B679" s="304">
        <f t="shared" ca="1" si="297"/>
        <v>38.910600000000635</v>
      </c>
      <c r="D679" s="306">
        <f t="shared" ca="1" si="298"/>
        <v>-0.34449425500431324</v>
      </c>
      <c r="E679" s="307">
        <f t="shared" ca="1" si="299"/>
        <v>5.0120455726190727E-2</v>
      </c>
      <c r="F679" s="304">
        <f t="shared" ca="1" si="300"/>
        <v>0.34812117403740017</v>
      </c>
      <c r="G679" s="306">
        <f t="shared" ca="1" si="301"/>
        <v>3.4114082977759552</v>
      </c>
      <c r="H679" s="307">
        <f t="shared" ca="1" si="302"/>
        <v>-97.642367615615967</v>
      </c>
      <c r="I679" s="304">
        <f t="shared" ca="1" si="303"/>
        <v>97.701942970225645</v>
      </c>
      <c r="J679" s="306">
        <f t="shared" ca="1" si="304"/>
        <v>698.25382034761208</v>
      </c>
      <c r="K679" s="307">
        <f t="shared" ca="1" si="305"/>
        <v>-10.283370250641518</v>
      </c>
      <c r="L679" s="304">
        <f t="shared" ca="1" si="290"/>
        <v>698.32953921035528</v>
      </c>
      <c r="M679" s="306">
        <f t="shared" ca="1" si="306"/>
        <v>-1.5358727444124993</v>
      </c>
      <c r="N679" s="304">
        <f t="shared" ca="1" si="307"/>
        <v>-87.999026124011195</v>
      </c>
      <c r="P679" s="310">
        <f t="shared" ca="1" si="308"/>
        <v>23</v>
      </c>
      <c r="Q679" s="304">
        <f t="shared" ca="1" si="309"/>
        <v>0</v>
      </c>
      <c r="R679" s="306">
        <f t="shared" ca="1" si="310"/>
        <v>0</v>
      </c>
      <c r="S679" s="307">
        <f t="shared" ca="1" si="311"/>
        <v>3.650000000000003</v>
      </c>
      <c r="T679" s="304">
        <f t="shared" ca="1" si="291"/>
        <v>35.806500000000028</v>
      </c>
      <c r="U679" s="311">
        <f t="shared" ca="1" si="292"/>
        <v>0</v>
      </c>
      <c r="V679" s="306">
        <f t="shared" ca="1" si="293"/>
        <v>1.2262603608935898</v>
      </c>
      <c r="W679" s="304">
        <f t="shared" ca="1" si="294"/>
        <v>36.011429225630636</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-6.2118542084165895E-2</v>
      </c>
      <c r="AH679" s="304">
        <f t="shared" ca="1" si="318"/>
        <v>-9.8661366143572629</v>
      </c>
    </row>
    <row r="680" spans="1:34" x14ac:dyDescent="0.2">
      <c r="A680" s="347">
        <f t="shared" ca="1" si="296"/>
        <v>1E-4</v>
      </c>
      <c r="B680" s="304">
        <f t="shared" ca="1" si="297"/>
        <v>38.910700000000638</v>
      </c>
      <c r="D680" s="306">
        <f t="shared" ca="1" si="298"/>
        <v>-0.34449109069961265</v>
      </c>
      <c r="E680" s="307">
        <f t="shared" ca="1" si="299"/>
        <v>5.0128950359122015E-2</v>
      </c>
      <c r="F680" s="304">
        <f t="shared" ca="1" si="300"/>
        <v>0.34811926582066105</v>
      </c>
      <c r="G680" s="306">
        <f t="shared" ca="1" si="301"/>
        <v>3.4113738486668854</v>
      </c>
      <c r="H680" s="307">
        <f t="shared" ca="1" si="302"/>
        <v>-97.642362602720937</v>
      </c>
      <c r="I680" s="304">
        <f t="shared" ca="1" si="303"/>
        <v>97.701936757551564</v>
      </c>
      <c r="J680" s="306">
        <f t="shared" ca="1" si="304"/>
        <v>698.25382034761208</v>
      </c>
      <c r="K680" s="307">
        <f t="shared" ca="1" si="305"/>
        <v>-10.293134487152434</v>
      </c>
      <c r="L680" s="304">
        <f t="shared" ca="1" si="290"/>
        <v>698.32968306352689</v>
      </c>
      <c r="M680" s="306">
        <f t="shared" ca="1" si="306"/>
        <v>-1.5358730949999251</v>
      </c>
      <c r="N680" s="304">
        <f t="shared" ca="1" si="307"/>
        <v>-87.999046211191043</v>
      </c>
      <c r="P680" s="310">
        <f t="shared" ca="1" si="308"/>
        <v>23</v>
      </c>
      <c r="Q680" s="304">
        <f t="shared" ca="1" si="309"/>
        <v>0</v>
      </c>
      <c r="R680" s="306">
        <f t="shared" ca="1" si="310"/>
        <v>0</v>
      </c>
      <c r="S680" s="307">
        <f t="shared" ca="1" si="311"/>
        <v>3.650000000000003</v>
      </c>
      <c r="T680" s="304">
        <f t="shared" ca="1" si="291"/>
        <v>35.806500000000028</v>
      </c>
      <c r="U680" s="311">
        <f t="shared" ca="1" si="292"/>
        <v>0</v>
      </c>
      <c r="V680" s="306">
        <f t="shared" ca="1" si="293"/>
        <v>1.2262615582441099</v>
      </c>
      <c r="W680" s="304">
        <f t="shared" ca="1" si="294"/>
        <v>36.011459808272292</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-6.2126800961600281E-2</v>
      </c>
      <c r="AH680" s="304">
        <f t="shared" ca="1" si="318"/>
        <v>-9.866144993323454</v>
      </c>
    </row>
    <row r="681" spans="1:34" x14ac:dyDescent="0.2">
      <c r="A681" s="347">
        <f t="shared" ca="1" si="296"/>
        <v>1E-4</v>
      </c>
      <c r="B681" s="304">
        <f t="shared" ca="1" si="297"/>
        <v>38.910800000000641</v>
      </c>
      <c r="D681" s="306">
        <f t="shared" ca="1" si="298"/>
        <v>-0.34448792641787007</v>
      </c>
      <c r="E681" s="307">
        <f t="shared" ca="1" si="299"/>
        <v>5.0137444829683631E-2</v>
      </c>
      <c r="F681" s="304">
        <f t="shared" ca="1" si="300"/>
        <v>0.34811735782884118</v>
      </c>
      <c r="G681" s="306">
        <f t="shared" ca="1" si="301"/>
        <v>3.4113393998742438</v>
      </c>
      <c r="H681" s="307">
        <f t="shared" ca="1" si="302"/>
        <v>-97.642357588976452</v>
      </c>
      <c r="I681" s="304">
        <f t="shared" ca="1" si="303"/>
        <v>97.701930544051592</v>
      </c>
      <c r="J681" s="306">
        <f t="shared" ca="1" si="304"/>
        <v>698.25382034761208</v>
      </c>
      <c r="K681" s="307">
        <f t="shared" ca="1" si="305"/>
        <v>-10.302898723162018</v>
      </c>
      <c r="L681" s="304">
        <f t="shared" ca="1" si="290"/>
        <v>698.32982705318773</v>
      </c>
      <c r="M681" s="306">
        <f t="shared" ca="1" si="306"/>
        <v>-1.5358734455838552</v>
      </c>
      <c r="N681" s="304">
        <f t="shared" ca="1" si="307"/>
        <v>-87.999066298170604</v>
      </c>
      <c r="P681" s="310">
        <f t="shared" ca="1" si="308"/>
        <v>23</v>
      </c>
      <c r="Q681" s="304">
        <f t="shared" ca="1" si="309"/>
        <v>0</v>
      </c>
      <c r="R681" s="306">
        <f t="shared" ca="1" si="310"/>
        <v>0</v>
      </c>
      <c r="S681" s="307">
        <f t="shared" ca="1" si="311"/>
        <v>3.650000000000003</v>
      </c>
      <c r="T681" s="304">
        <f t="shared" ca="1" si="291"/>
        <v>35.806500000000028</v>
      </c>
      <c r="U681" s="311">
        <f t="shared" ca="1" si="292"/>
        <v>0</v>
      </c>
      <c r="V681" s="306">
        <f t="shared" ca="1" si="293"/>
        <v>1.2262627555957382</v>
      </c>
      <c r="W681" s="304">
        <f t="shared" ca="1" si="294"/>
        <v>36.01149039032903</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-6.2135059681176941E-2</v>
      </c>
      <c r="AH681" s="304">
        <f t="shared" ca="1" si="318"/>
        <v>-9.8661533721293875</v>
      </c>
    </row>
    <row r="682" spans="1:34" x14ac:dyDescent="0.2">
      <c r="A682" s="347">
        <f t="shared" ca="1" si="296"/>
        <v>1E-4</v>
      </c>
      <c r="B682" s="304">
        <f t="shared" ca="1" si="297"/>
        <v>38.910900000000645</v>
      </c>
      <c r="D682" s="306">
        <f t="shared" ca="1" si="298"/>
        <v>-0.34448476215908602</v>
      </c>
      <c r="E682" s="307">
        <f t="shared" ca="1" si="299"/>
        <v>5.0145939137879125E-2</v>
      </c>
      <c r="F682" s="304">
        <f t="shared" ca="1" si="300"/>
        <v>0.34811545006193267</v>
      </c>
      <c r="G682" s="306">
        <f t="shared" ca="1" si="301"/>
        <v>3.4113049513980278</v>
      </c>
      <c r="H682" s="307">
        <f t="shared" ca="1" si="302"/>
        <v>-97.642352574382542</v>
      </c>
      <c r="I682" s="304">
        <f t="shared" ca="1" si="303"/>
        <v>97.70192432972577</v>
      </c>
      <c r="J682" s="306">
        <f t="shared" ca="1" si="304"/>
        <v>698.25382034761208</v>
      </c>
      <c r="K682" s="307">
        <f t="shared" ca="1" si="305"/>
        <v>-10.312662958670186</v>
      </c>
      <c r="L682" s="304">
        <f t="shared" ca="1" si="290"/>
        <v>698.32997117933758</v>
      </c>
      <c r="M682" s="306">
        <f t="shared" ca="1" si="306"/>
        <v>-1.5358737961642894</v>
      </c>
      <c r="N682" s="304">
        <f t="shared" ca="1" si="307"/>
        <v>-87.999086384949877</v>
      </c>
      <c r="P682" s="310">
        <f t="shared" ca="1" si="308"/>
        <v>23</v>
      </c>
      <c r="Q682" s="304">
        <f t="shared" ca="1" si="309"/>
        <v>0</v>
      </c>
      <c r="R682" s="306">
        <f t="shared" ca="1" si="310"/>
        <v>0</v>
      </c>
      <c r="S682" s="307">
        <f t="shared" ca="1" si="311"/>
        <v>3.650000000000003</v>
      </c>
      <c r="T682" s="304">
        <f t="shared" ca="1" si="291"/>
        <v>35.806500000000028</v>
      </c>
      <c r="U682" s="311">
        <f t="shared" ca="1" si="292"/>
        <v>0</v>
      </c>
      <c r="V682" s="306">
        <f t="shared" ca="1" si="293"/>
        <v>1.2262639529484749</v>
      </c>
      <c r="W682" s="304">
        <f t="shared" ca="1" si="294"/>
        <v>36.01152097180087</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-6.2143318242904755E-2</v>
      </c>
      <c r="AH682" s="304">
        <f t="shared" ca="1" si="318"/>
        <v>-9.8661617507750687</v>
      </c>
    </row>
    <row r="683" spans="1:34" x14ac:dyDescent="0.2">
      <c r="A683" s="347">
        <f t="shared" ca="1" si="296"/>
        <v>1E-4</v>
      </c>
      <c r="B683" s="304">
        <f t="shared" ca="1" si="297"/>
        <v>38.911000000000648</v>
      </c>
      <c r="D683" s="306">
        <f t="shared" ca="1" si="298"/>
        <v>-0.34448159792326327</v>
      </c>
      <c r="E683" s="307">
        <f t="shared" ca="1" si="299"/>
        <v>5.0154433283715605E-2</v>
      </c>
      <c r="F683" s="304">
        <f t="shared" ca="1" si="300"/>
        <v>0.3481135425199306</v>
      </c>
      <c r="G683" s="306">
        <f t="shared" ca="1" si="301"/>
        <v>3.4112705032382356</v>
      </c>
      <c r="H683" s="307">
        <f t="shared" ca="1" si="302"/>
        <v>-97.642347558939207</v>
      </c>
      <c r="I683" s="304">
        <f t="shared" ca="1" si="303"/>
        <v>97.701918114574099</v>
      </c>
      <c r="J683" s="306">
        <f t="shared" ca="1" si="304"/>
        <v>698.25382034761208</v>
      </c>
      <c r="K683" s="307">
        <f t="shared" ca="1" si="305"/>
        <v>-10.322427193676852</v>
      </c>
      <c r="L683" s="304">
        <f t="shared" ca="1" si="290"/>
        <v>698.33011544197643</v>
      </c>
      <c r="M683" s="306">
        <f t="shared" ca="1" si="306"/>
        <v>-1.535874146741228</v>
      </c>
      <c r="N683" s="304">
        <f t="shared" ca="1" si="307"/>
        <v>-87.999106471528847</v>
      </c>
      <c r="P683" s="310">
        <f t="shared" ca="1" si="308"/>
        <v>23</v>
      </c>
      <c r="Q683" s="304">
        <f t="shared" ca="1" si="309"/>
        <v>0</v>
      </c>
      <c r="R683" s="306">
        <f t="shared" ca="1" si="310"/>
        <v>0</v>
      </c>
      <c r="S683" s="307">
        <f t="shared" ca="1" si="311"/>
        <v>3.650000000000003</v>
      </c>
      <c r="T683" s="304">
        <f t="shared" ca="1" si="291"/>
        <v>35.806500000000028</v>
      </c>
      <c r="U683" s="311">
        <f t="shared" ca="1" si="292"/>
        <v>0</v>
      </c>
      <c r="V683" s="306">
        <f t="shared" ca="1" si="293"/>
        <v>1.2262651503023199</v>
      </c>
      <c r="W683" s="304">
        <f t="shared" ca="1" si="294"/>
        <v>36.011551552687799</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-6.2151576646790829E-2</v>
      </c>
      <c r="AH683" s="304">
        <f t="shared" ca="1" si="318"/>
        <v>-9.8661701292605049</v>
      </c>
    </row>
    <row r="684" spans="1:34" x14ac:dyDescent="0.2">
      <c r="A684" s="347">
        <f t="shared" ca="1" si="296"/>
        <v>1E-4</v>
      </c>
      <c r="B684" s="304">
        <f t="shared" ca="1" si="297"/>
        <v>38.911100000000651</v>
      </c>
      <c r="D684" s="306">
        <f t="shared" ca="1" si="298"/>
        <v>-0.34447843371039943</v>
      </c>
      <c r="E684" s="307">
        <f t="shared" ca="1" si="299"/>
        <v>5.0162927267189517E-2</v>
      </c>
      <c r="F684" s="304">
        <f t="shared" ca="1" si="300"/>
        <v>0.34811163520282312</v>
      </c>
      <c r="G684" s="306">
        <f t="shared" ca="1" si="301"/>
        <v>3.4112360553948644</v>
      </c>
      <c r="H684" s="307">
        <f t="shared" ca="1" si="302"/>
        <v>-97.642342542646475</v>
      </c>
      <c r="I684" s="304">
        <f t="shared" ca="1" si="303"/>
        <v>97.70191189859662</v>
      </c>
      <c r="J684" s="306">
        <f t="shared" ca="1" si="304"/>
        <v>698.25382034761208</v>
      </c>
      <c r="K684" s="307">
        <f t="shared" ca="1" si="305"/>
        <v>-10.332191428181931</v>
      </c>
      <c r="L684" s="304">
        <f t="shared" ca="1" si="290"/>
        <v>698.33025984110407</v>
      </c>
      <c r="M684" s="306">
        <f t="shared" ca="1" si="306"/>
        <v>-1.5358744973146712</v>
      </c>
      <c r="N684" s="304">
        <f t="shared" ca="1" si="307"/>
        <v>-87.999126557907545</v>
      </c>
      <c r="P684" s="310">
        <f t="shared" ca="1" si="308"/>
        <v>23</v>
      </c>
      <c r="Q684" s="304">
        <f t="shared" ca="1" si="309"/>
        <v>0</v>
      </c>
      <c r="R684" s="306">
        <f t="shared" ca="1" si="310"/>
        <v>0</v>
      </c>
      <c r="S684" s="307">
        <f t="shared" ca="1" si="311"/>
        <v>3.650000000000003</v>
      </c>
      <c r="T684" s="304">
        <f t="shared" ca="1" si="291"/>
        <v>35.806500000000028</v>
      </c>
      <c r="U684" s="311">
        <f t="shared" ca="1" si="292"/>
        <v>0</v>
      </c>
      <c r="V684" s="306">
        <f t="shared" ca="1" si="293"/>
        <v>1.2262663476572726</v>
      </c>
      <c r="W684" s="304">
        <f t="shared" ca="1" si="294"/>
        <v>36.011582132989851</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-6.2159834892829835E-2</v>
      </c>
      <c r="AH684" s="304">
        <f t="shared" ca="1" si="318"/>
        <v>-9.8661785075856905</v>
      </c>
    </row>
    <row r="685" spans="1:34" x14ac:dyDescent="0.2">
      <c r="A685" s="347">
        <f t="shared" ca="1" si="296"/>
        <v>1E-4</v>
      </c>
      <c r="B685" s="304">
        <f t="shared" ca="1" si="297"/>
        <v>38.911200000000655</v>
      </c>
      <c r="D685" s="306">
        <f t="shared" ca="1" si="298"/>
        <v>-0.34447526952049323</v>
      </c>
      <c r="E685" s="307">
        <f t="shared" ca="1" si="299"/>
        <v>5.0171421088309742E-2</v>
      </c>
      <c r="F685" s="304">
        <f t="shared" ca="1" si="300"/>
        <v>0.34810972811060159</v>
      </c>
      <c r="G685" s="306">
        <f t="shared" ca="1" si="301"/>
        <v>3.4112016078679122</v>
      </c>
      <c r="H685" s="307">
        <f t="shared" ca="1" si="302"/>
        <v>-97.64233752550436</v>
      </c>
      <c r="I685" s="304">
        <f t="shared" ca="1" si="303"/>
        <v>97.70190568179332</v>
      </c>
      <c r="J685" s="306">
        <f t="shared" ca="1" si="304"/>
        <v>698.25382034761208</v>
      </c>
      <c r="K685" s="307">
        <f t="shared" ca="1" si="305"/>
        <v>-10.341955662185338</v>
      </c>
      <c r="L685" s="304">
        <f t="shared" ca="1" si="290"/>
        <v>698.33040437672048</v>
      </c>
      <c r="M685" s="306">
        <f t="shared" ca="1" si="306"/>
        <v>-1.5358748478846187</v>
      </c>
      <c r="N685" s="304">
        <f t="shared" ca="1" si="307"/>
        <v>-87.999146644085968</v>
      </c>
      <c r="P685" s="310">
        <f t="shared" ca="1" si="308"/>
        <v>23</v>
      </c>
      <c r="Q685" s="304">
        <f t="shared" ca="1" si="309"/>
        <v>0</v>
      </c>
      <c r="R685" s="306">
        <f t="shared" ca="1" si="310"/>
        <v>0</v>
      </c>
      <c r="S685" s="307">
        <f t="shared" ca="1" si="311"/>
        <v>3.650000000000003</v>
      </c>
      <c r="T685" s="304">
        <f t="shared" ca="1" si="291"/>
        <v>35.806500000000028</v>
      </c>
      <c r="U685" s="311">
        <f t="shared" ca="1" si="292"/>
        <v>0</v>
      </c>
      <c r="V685" s="306">
        <f t="shared" ca="1" si="293"/>
        <v>1.2262675450133342</v>
      </c>
      <c r="W685" s="304">
        <f t="shared" ca="1" si="294"/>
        <v>36.011612712707041</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-6.2168092981028877E-2</v>
      </c>
      <c r="AH685" s="304">
        <f t="shared" ca="1" si="318"/>
        <v>-9.8661868857506363</v>
      </c>
    </row>
    <row r="686" spans="1:34" x14ac:dyDescent="0.2">
      <c r="A686" s="347">
        <f t="shared" ca="1" si="296"/>
        <v>1E-4</v>
      </c>
      <c r="B686" s="304">
        <f t="shared" ca="1" si="297"/>
        <v>38.911300000000658</v>
      </c>
      <c r="D686" s="306">
        <f t="shared" ca="1" si="298"/>
        <v>-0.34447210535354705</v>
      </c>
      <c r="E686" s="307">
        <f t="shared" ca="1" si="299"/>
        <v>5.0179914747079835E-2</v>
      </c>
      <c r="F686" s="304">
        <f t="shared" ca="1" si="300"/>
        <v>0.34810782124325995</v>
      </c>
      <c r="G686" s="306">
        <f t="shared" ca="1" si="301"/>
        <v>3.411167160657377</v>
      </c>
      <c r="H686" s="307">
        <f t="shared" ca="1" si="302"/>
        <v>-97.64233250751289</v>
      </c>
      <c r="I686" s="304">
        <f t="shared" ca="1" si="303"/>
        <v>97.701899464164228</v>
      </c>
      <c r="J686" s="306">
        <f t="shared" ca="1" si="304"/>
        <v>698.25382034761208</v>
      </c>
      <c r="K686" s="307">
        <f t="shared" ca="1" si="305"/>
        <v>-10.351719895686989</v>
      </c>
      <c r="L686" s="304">
        <f t="shared" ca="1" si="290"/>
        <v>698.33054904882545</v>
      </c>
      <c r="M686" s="306">
        <f t="shared" ca="1" si="306"/>
        <v>-1.5358751984510708</v>
      </c>
      <c r="N686" s="304">
        <f t="shared" ca="1" si="307"/>
        <v>-87.999166730064104</v>
      </c>
      <c r="P686" s="310">
        <f t="shared" ca="1" si="308"/>
        <v>23</v>
      </c>
      <c r="Q686" s="304">
        <f t="shared" ca="1" si="309"/>
        <v>0</v>
      </c>
      <c r="R686" s="306">
        <f t="shared" ca="1" si="310"/>
        <v>0</v>
      </c>
      <c r="S686" s="307">
        <f t="shared" ca="1" si="311"/>
        <v>3.650000000000003</v>
      </c>
      <c r="T686" s="304">
        <f t="shared" ca="1" si="291"/>
        <v>35.806500000000028</v>
      </c>
      <c r="U686" s="311">
        <f t="shared" ca="1" si="292"/>
        <v>0</v>
      </c>
      <c r="V686" s="306">
        <f t="shared" ca="1" si="293"/>
        <v>1.2262687423705037</v>
      </c>
      <c r="W686" s="304">
        <f t="shared" ca="1" si="294"/>
        <v>36.011643291839341</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-6.2176350911393286E-2</v>
      </c>
      <c r="AH686" s="304">
        <f t="shared" ca="1" si="318"/>
        <v>-9.8661952637553458</v>
      </c>
    </row>
    <row r="687" spans="1:34" x14ac:dyDescent="0.2">
      <c r="A687" s="347">
        <f t="shared" ca="1" si="296"/>
        <v>1E-4</v>
      </c>
      <c r="B687" s="304">
        <f t="shared" ca="1" si="297"/>
        <v>38.911400000000661</v>
      </c>
      <c r="D687" s="306">
        <f t="shared" ca="1" si="298"/>
        <v>-0.34446894120955879</v>
      </c>
      <c r="E687" s="307">
        <f t="shared" ca="1" si="299"/>
        <v>5.0188408243494465E-2</v>
      </c>
      <c r="F687" s="304">
        <f t="shared" ca="1" si="300"/>
        <v>0.3481059146007866</v>
      </c>
      <c r="G687" s="306">
        <f t="shared" ca="1" si="301"/>
        <v>3.4111327137632559</v>
      </c>
      <c r="H687" s="307">
        <f t="shared" ca="1" si="302"/>
        <v>-97.642327488672066</v>
      </c>
      <c r="I687" s="304">
        <f t="shared" ca="1" si="303"/>
        <v>97.701893245709371</v>
      </c>
      <c r="J687" s="306">
        <f t="shared" ca="1" si="304"/>
        <v>698.25382034761208</v>
      </c>
      <c r="K687" s="307">
        <f t="shared" ca="1" si="305"/>
        <v>-10.361484128686797</v>
      </c>
      <c r="L687" s="304">
        <f t="shared" ca="1" si="290"/>
        <v>698.33069385741908</v>
      </c>
      <c r="M687" s="306">
        <f t="shared" ca="1" si="306"/>
        <v>-1.5358755490140272</v>
      </c>
      <c r="N687" s="304">
        <f t="shared" ca="1" si="307"/>
        <v>-87.999186815841966</v>
      </c>
      <c r="P687" s="310">
        <f t="shared" ca="1" si="308"/>
        <v>23</v>
      </c>
      <c r="Q687" s="304">
        <f t="shared" ca="1" si="309"/>
        <v>0</v>
      </c>
      <c r="R687" s="306">
        <f t="shared" ca="1" si="310"/>
        <v>0</v>
      </c>
      <c r="S687" s="307">
        <f t="shared" ca="1" si="311"/>
        <v>3.650000000000003</v>
      </c>
      <c r="T687" s="304">
        <f t="shared" ca="1" si="291"/>
        <v>35.806500000000028</v>
      </c>
      <c r="U687" s="311">
        <f t="shared" ca="1" si="292"/>
        <v>0</v>
      </c>
      <c r="V687" s="306">
        <f t="shared" ca="1" si="293"/>
        <v>1.2262699397287815</v>
      </c>
      <c r="W687" s="304">
        <f t="shared" ca="1" si="294"/>
        <v>36.011673870386808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-6.218460868391773E-2</v>
      </c>
      <c r="AH687" s="304">
        <f t="shared" ca="1" si="318"/>
        <v>-9.866203641599812</v>
      </c>
    </row>
    <row r="688" spans="1:34" x14ac:dyDescent="0.2">
      <c r="A688" s="347">
        <f t="shared" ca="1" si="296"/>
        <v>1E-4</v>
      </c>
      <c r="B688" s="304">
        <f t="shared" ca="1" si="297"/>
        <v>38.911500000000665</v>
      </c>
      <c r="D688" s="306">
        <f t="shared" ca="1" si="298"/>
        <v>-0.34446577708853143</v>
      </c>
      <c r="E688" s="307">
        <f t="shared" ca="1" si="299"/>
        <v>5.0196901577566067E-2</v>
      </c>
      <c r="F688" s="304">
        <f t="shared" ca="1" si="300"/>
        <v>0.34810400818317749</v>
      </c>
      <c r="G688" s="306">
        <f t="shared" ca="1" si="301"/>
        <v>3.411098267185547</v>
      </c>
      <c r="H688" s="307">
        <f t="shared" ca="1" si="302"/>
        <v>-97.642322468981902</v>
      </c>
      <c r="I688" s="304">
        <f t="shared" ca="1" si="303"/>
        <v>97.701887026428736</v>
      </c>
      <c r="J688" s="306">
        <f t="shared" ca="1" si="304"/>
        <v>698.25382034761208</v>
      </c>
      <c r="K688" s="307">
        <f t="shared" ca="1" si="305"/>
        <v>-10.37124836118468</v>
      </c>
      <c r="L688" s="304">
        <f t="shared" ca="1" si="290"/>
        <v>698.33083880250103</v>
      </c>
      <c r="M688" s="306">
        <f t="shared" ca="1" si="306"/>
        <v>-1.5358758995734882</v>
      </c>
      <c r="N688" s="304">
        <f t="shared" ca="1" si="307"/>
        <v>-87.999206901419555</v>
      </c>
      <c r="P688" s="310">
        <f t="shared" ca="1" si="308"/>
        <v>23</v>
      </c>
      <c r="Q688" s="304">
        <f t="shared" ca="1" si="309"/>
        <v>0</v>
      </c>
      <c r="R688" s="306">
        <f t="shared" ca="1" si="310"/>
        <v>0</v>
      </c>
      <c r="S688" s="307">
        <f t="shared" ca="1" si="311"/>
        <v>3.650000000000003</v>
      </c>
      <c r="T688" s="304">
        <f t="shared" ca="1" si="291"/>
        <v>35.806500000000028</v>
      </c>
      <c r="U688" s="311">
        <f t="shared" ca="1" si="292"/>
        <v>0</v>
      </c>
      <c r="V688" s="306">
        <f t="shared" ca="1" si="293"/>
        <v>1.2262711370881674</v>
      </c>
      <c r="W688" s="304">
        <f t="shared" ca="1" si="294"/>
        <v>36.011704448349413</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-6.2192866298614646E-2</v>
      </c>
      <c r="AH688" s="304">
        <f t="shared" ca="1" si="318"/>
        <v>-9.866212019284049</v>
      </c>
    </row>
    <row r="689" spans="1:34" x14ac:dyDescent="0.2">
      <c r="A689" s="347">
        <f t="shared" ca="1" si="296"/>
        <v>1E-4</v>
      </c>
      <c r="B689" s="304">
        <f t="shared" ca="1" si="297"/>
        <v>38.911600000000668</v>
      </c>
      <c r="D689" s="306">
        <f t="shared" ca="1" si="298"/>
        <v>-0.34446261299046271</v>
      </c>
      <c r="E689" s="307">
        <f t="shared" ca="1" si="299"/>
        <v>5.0205394749289312E-2</v>
      </c>
      <c r="F689" s="304">
        <f t="shared" ca="1" si="300"/>
        <v>0.34810210199042069</v>
      </c>
      <c r="G689" s="306">
        <f t="shared" ca="1" si="301"/>
        <v>3.4110638209242481</v>
      </c>
      <c r="H689" s="307">
        <f t="shared" ca="1" si="302"/>
        <v>-97.642317448442427</v>
      </c>
      <c r="I689" s="304">
        <f t="shared" ca="1" si="303"/>
        <v>97.701880806322364</v>
      </c>
      <c r="J689" s="306">
        <f t="shared" ca="1" si="304"/>
        <v>698.25382034761208</v>
      </c>
      <c r="K689" s="307">
        <f t="shared" ca="1" si="305"/>
        <v>-10.381012593180552</v>
      </c>
      <c r="L689" s="304">
        <f t="shared" ca="1" si="290"/>
        <v>698.33098388407132</v>
      </c>
      <c r="M689" s="306">
        <f t="shared" ca="1" si="306"/>
        <v>-1.5358762501294538</v>
      </c>
      <c r="N689" s="304">
        <f t="shared" ca="1" si="307"/>
        <v>-87.999226986796856</v>
      </c>
      <c r="P689" s="310">
        <f t="shared" ca="1" si="308"/>
        <v>23</v>
      </c>
      <c r="Q689" s="304">
        <f t="shared" ca="1" si="309"/>
        <v>0</v>
      </c>
      <c r="R689" s="306">
        <f t="shared" ca="1" si="310"/>
        <v>0</v>
      </c>
      <c r="S689" s="307">
        <f t="shared" ca="1" si="311"/>
        <v>3.650000000000003</v>
      </c>
      <c r="T689" s="304">
        <f t="shared" ca="1" si="291"/>
        <v>35.806500000000028</v>
      </c>
      <c r="U689" s="311">
        <f t="shared" ca="1" si="292"/>
        <v>0</v>
      </c>
      <c r="V689" s="306">
        <f t="shared" ca="1" si="293"/>
        <v>1.2262723344486615</v>
      </c>
      <c r="W689" s="304">
        <f t="shared" ca="1" si="294"/>
        <v>36.011735025727184</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-6.2201123755476928E-2</v>
      </c>
      <c r="AH689" s="304">
        <f t="shared" ca="1" si="318"/>
        <v>-9.8662203968080497</v>
      </c>
    </row>
    <row r="690" spans="1:34" x14ac:dyDescent="0.2">
      <c r="A690" s="347">
        <f t="shared" ca="1" si="296"/>
        <v>1E-4</v>
      </c>
      <c r="B690" s="304">
        <f t="shared" ca="1" si="297"/>
        <v>38.911700000000671</v>
      </c>
      <c r="D690" s="306">
        <f t="shared" ca="1" si="298"/>
        <v>-0.34445944891535324</v>
      </c>
      <c r="E690" s="307">
        <f t="shared" ca="1" si="299"/>
        <v>5.0213887758673081E-2</v>
      </c>
      <c r="F690" s="304">
        <f t="shared" ca="1" si="300"/>
        <v>0.34810019602250941</v>
      </c>
      <c r="G690" s="306">
        <f t="shared" ca="1" si="301"/>
        <v>3.4110293749793565</v>
      </c>
      <c r="H690" s="307">
        <f t="shared" ca="1" si="302"/>
        <v>-97.642312427053653</v>
      </c>
      <c r="I690" s="304">
        <f t="shared" ca="1" si="303"/>
        <v>97.701874585390271</v>
      </c>
      <c r="J690" s="306">
        <f t="shared" ca="1" si="304"/>
        <v>698.25382034761208</v>
      </c>
      <c r="K690" s="307">
        <f t="shared" ca="1" si="305"/>
        <v>-10.390776824674326</v>
      </c>
      <c r="L690" s="304">
        <f t="shared" ca="1" si="290"/>
        <v>698.33112910212981</v>
      </c>
      <c r="M690" s="306">
        <f t="shared" ca="1" si="306"/>
        <v>-1.5358766006819242</v>
      </c>
      <c r="N690" s="304">
        <f t="shared" ca="1" si="307"/>
        <v>-87.999247071973912</v>
      </c>
      <c r="P690" s="310">
        <f t="shared" ca="1" si="308"/>
        <v>23</v>
      </c>
      <c r="Q690" s="304">
        <f t="shared" ca="1" si="309"/>
        <v>0</v>
      </c>
      <c r="R690" s="306">
        <f t="shared" ca="1" si="310"/>
        <v>0</v>
      </c>
      <c r="S690" s="307">
        <f t="shared" ca="1" si="311"/>
        <v>3.650000000000003</v>
      </c>
      <c r="T690" s="304">
        <f t="shared" ca="1" si="291"/>
        <v>35.806500000000028</v>
      </c>
      <c r="U690" s="311">
        <f t="shared" ca="1" si="292"/>
        <v>0</v>
      </c>
      <c r="V690" s="306">
        <f t="shared" ca="1" si="293"/>
        <v>1.226273531810264</v>
      </c>
      <c r="W690" s="304">
        <f t="shared" ca="1" si="294"/>
        <v>36.011765602520143</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-6.2209381054515234E-2</v>
      </c>
      <c r="AH690" s="304">
        <f t="shared" ca="1" si="318"/>
        <v>-9.8662287741718231</v>
      </c>
    </row>
    <row r="691" spans="1:34" x14ac:dyDescent="0.2">
      <c r="A691" s="347">
        <f t="shared" ca="1" si="296"/>
        <v>1E-4</v>
      </c>
      <c r="B691" s="304">
        <f t="shared" ca="1" si="297"/>
        <v>38.911800000000675</v>
      </c>
      <c r="D691" s="306">
        <f t="shared" ca="1" si="298"/>
        <v>-0.34445628486320123</v>
      </c>
      <c r="E691" s="307">
        <f t="shared" ca="1" si="299"/>
        <v>5.0222380605717376E-2</v>
      </c>
      <c r="F691" s="304">
        <f t="shared" ca="1" si="300"/>
        <v>0.34809829027943295</v>
      </c>
      <c r="G691" s="306">
        <f t="shared" ca="1" si="301"/>
        <v>3.4109949293508701</v>
      </c>
      <c r="H691" s="307">
        <f t="shared" ca="1" si="302"/>
        <v>-97.642307404815597</v>
      </c>
      <c r="I691" s="304">
        <f t="shared" ca="1" si="303"/>
        <v>97.701868363632457</v>
      </c>
      <c r="J691" s="306">
        <f t="shared" ca="1" si="304"/>
        <v>698.25382034761208</v>
      </c>
      <c r="K691" s="307">
        <f t="shared" ca="1" si="305"/>
        <v>-10.400541055665919</v>
      </c>
      <c r="L691" s="304">
        <f t="shared" ca="1" si="290"/>
        <v>698.3312744566764</v>
      </c>
      <c r="M691" s="306">
        <f t="shared" ca="1" si="306"/>
        <v>-1.535876951230899</v>
      </c>
      <c r="N691" s="304">
        <f t="shared" ca="1" si="307"/>
        <v>-87.99926715695068</v>
      </c>
      <c r="P691" s="310">
        <f t="shared" ca="1" si="308"/>
        <v>23</v>
      </c>
      <c r="Q691" s="304">
        <f t="shared" ca="1" si="309"/>
        <v>0</v>
      </c>
      <c r="R691" s="306">
        <f t="shared" ca="1" si="310"/>
        <v>0</v>
      </c>
      <c r="S691" s="307">
        <f t="shared" ca="1" si="311"/>
        <v>3.650000000000003</v>
      </c>
      <c r="T691" s="304">
        <f t="shared" ca="1" si="291"/>
        <v>35.806500000000028</v>
      </c>
      <c r="U691" s="311">
        <f t="shared" ca="1" si="292"/>
        <v>0</v>
      </c>
      <c r="V691" s="306">
        <f t="shared" ca="1" si="293"/>
        <v>1.2262747291729743</v>
      </c>
      <c r="W691" s="304">
        <f t="shared" ca="1" si="294"/>
        <v>36.011796178728261</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-6.2217638195729563E-2</v>
      </c>
      <c r="AH691" s="304">
        <f t="shared" ca="1" si="318"/>
        <v>-9.8662371513753726</v>
      </c>
    </row>
    <row r="692" spans="1:34" x14ac:dyDescent="0.2">
      <c r="A692" s="347">
        <f t="shared" ca="1" si="296"/>
        <v>1E-4</v>
      </c>
      <c r="B692" s="304">
        <f t="shared" ca="1" si="297"/>
        <v>38.911900000000678</v>
      </c>
      <c r="D692" s="306">
        <f t="shared" ca="1" si="298"/>
        <v>-0.34445312083401108</v>
      </c>
      <c r="E692" s="307">
        <f t="shared" ca="1" si="299"/>
        <v>5.0230873290422196E-2</v>
      </c>
      <c r="F692" s="304">
        <f t="shared" ca="1" si="300"/>
        <v>0.34809638476118693</v>
      </c>
      <c r="G692" s="306">
        <f t="shared" ca="1" si="301"/>
        <v>3.4109604840387866</v>
      </c>
      <c r="H692" s="307">
        <f t="shared" ca="1" si="302"/>
        <v>-97.642302381728271</v>
      </c>
      <c r="I692" s="304">
        <f t="shared" ca="1" si="303"/>
        <v>97.701862141048935</v>
      </c>
      <c r="J692" s="306">
        <f t="shared" ca="1" si="304"/>
        <v>698.25382034761208</v>
      </c>
      <c r="K692" s="307">
        <f t="shared" ca="1" si="305"/>
        <v>-10.410305286155246</v>
      </c>
      <c r="L692" s="304">
        <f t="shared" ca="1" si="290"/>
        <v>698.33141994771097</v>
      </c>
      <c r="M692" s="306">
        <f t="shared" ca="1" si="306"/>
        <v>-1.5358773017763787</v>
      </c>
      <c r="N692" s="304">
        <f t="shared" ca="1" si="307"/>
        <v>-87.999287241727203</v>
      </c>
      <c r="P692" s="310">
        <f t="shared" ca="1" si="308"/>
        <v>23</v>
      </c>
      <c r="Q692" s="304">
        <f t="shared" ca="1" si="309"/>
        <v>0</v>
      </c>
      <c r="R692" s="306">
        <f t="shared" ca="1" si="310"/>
        <v>0</v>
      </c>
      <c r="S692" s="307">
        <f t="shared" ca="1" si="311"/>
        <v>3.650000000000003</v>
      </c>
      <c r="T692" s="304">
        <f t="shared" ca="1" si="291"/>
        <v>35.806500000000028</v>
      </c>
      <c r="U692" s="311">
        <f t="shared" ca="1" si="292"/>
        <v>0</v>
      </c>
      <c r="V692" s="306">
        <f t="shared" ca="1" si="293"/>
        <v>1.2262759265367924</v>
      </c>
      <c r="W692" s="304">
        <f t="shared" ca="1" si="294"/>
        <v>36.011826754351567</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-6.2225895179119917E-2</v>
      </c>
      <c r="AH692" s="304">
        <f t="shared" ca="1" si="318"/>
        <v>-9.866245528418693</v>
      </c>
    </row>
    <row r="693" spans="1:34" x14ac:dyDescent="0.2">
      <c r="A693" s="347">
        <f t="shared" ca="1" si="296"/>
        <v>1E-4</v>
      </c>
      <c r="B693" s="304">
        <f t="shared" ca="1" si="297"/>
        <v>38.912000000000681</v>
      </c>
      <c r="D693" s="306">
        <f t="shared" ca="1" si="298"/>
        <v>-0.34444995682777679</v>
      </c>
      <c r="E693" s="307">
        <f t="shared" ca="1" si="299"/>
        <v>5.0239365812789316E-2</v>
      </c>
      <c r="F693" s="304">
        <f t="shared" ca="1" si="300"/>
        <v>0.34809447946775679</v>
      </c>
      <c r="G693" s="306">
        <f t="shared" ca="1" si="301"/>
        <v>3.4109260390431038</v>
      </c>
      <c r="H693" s="307">
        <f t="shared" ca="1" si="302"/>
        <v>-97.642297357791691</v>
      </c>
      <c r="I693" s="304">
        <f t="shared" ca="1" si="303"/>
        <v>97.701855917639733</v>
      </c>
      <c r="J693" s="306">
        <f t="shared" ca="1" si="304"/>
        <v>698.25382034761208</v>
      </c>
      <c r="K693" s="307">
        <f t="shared" ca="1" si="305"/>
        <v>-10.420069516142222</v>
      </c>
      <c r="L693" s="304">
        <f t="shared" ca="1" si="290"/>
        <v>698.33156557523341</v>
      </c>
      <c r="M693" s="306">
        <f t="shared" ca="1" si="306"/>
        <v>-1.535877652318363</v>
      </c>
      <c r="N693" s="304">
        <f t="shared" ca="1" si="307"/>
        <v>-87.999307326303438</v>
      </c>
      <c r="P693" s="310">
        <f t="shared" ca="1" si="308"/>
        <v>23</v>
      </c>
      <c r="Q693" s="304">
        <f t="shared" ca="1" si="309"/>
        <v>0</v>
      </c>
      <c r="R693" s="306">
        <f t="shared" ca="1" si="310"/>
        <v>0</v>
      </c>
      <c r="S693" s="307">
        <f t="shared" ca="1" si="311"/>
        <v>3.650000000000003</v>
      </c>
      <c r="T693" s="304">
        <f t="shared" ca="1" si="291"/>
        <v>35.806500000000028</v>
      </c>
      <c r="U693" s="311">
        <f t="shared" ca="1" si="292"/>
        <v>0</v>
      </c>
      <c r="V693" s="306">
        <f t="shared" ca="1" si="293"/>
        <v>1.2262771239017192</v>
      </c>
      <c r="W693" s="304">
        <f t="shared" ca="1" si="294"/>
        <v>36.011857329390082</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-6.2234152004686294E-2</v>
      </c>
      <c r="AH693" s="304">
        <f t="shared" ca="1" si="318"/>
        <v>-9.8662539053017912</v>
      </c>
    </row>
    <row r="694" spans="1:34" x14ac:dyDescent="0.2">
      <c r="A694" s="347">
        <f t="shared" ca="1" si="296"/>
        <v>1E-4</v>
      </c>
      <c r="B694" s="304">
        <f t="shared" ca="1" si="297"/>
        <v>38.912100000000684</v>
      </c>
      <c r="D694" s="306">
        <f t="shared" ca="1" si="298"/>
        <v>-0.34444679284450308</v>
      </c>
      <c r="E694" s="307">
        <f t="shared" ca="1" si="299"/>
        <v>5.0247858172829396E-2</v>
      </c>
      <c r="F694" s="304">
        <f t="shared" ca="1" si="300"/>
        <v>0.34809257439913999</v>
      </c>
      <c r="G694" s="306">
        <f t="shared" ca="1" si="301"/>
        <v>3.4108915943638194</v>
      </c>
      <c r="H694" s="307">
        <f t="shared" ca="1" si="302"/>
        <v>-97.642292333005869</v>
      </c>
      <c r="I694" s="304">
        <f t="shared" ca="1" si="303"/>
        <v>97.701849693404881</v>
      </c>
      <c r="J694" s="306">
        <f t="shared" ca="1" si="304"/>
        <v>698.25382034761208</v>
      </c>
      <c r="K694" s="307">
        <f t="shared" ca="1" si="305"/>
        <v>-10.429833745626762</v>
      </c>
      <c r="L694" s="304">
        <f t="shared" ca="1" si="290"/>
        <v>698.33171133924361</v>
      </c>
      <c r="M694" s="306">
        <f t="shared" ca="1" si="306"/>
        <v>-1.5358780028568522</v>
      </c>
      <c r="N694" s="304">
        <f t="shared" ca="1" si="307"/>
        <v>-87.999327410679427</v>
      </c>
      <c r="P694" s="310">
        <f t="shared" ca="1" si="308"/>
        <v>23</v>
      </c>
      <c r="Q694" s="304">
        <f t="shared" ca="1" si="309"/>
        <v>0</v>
      </c>
      <c r="R694" s="306">
        <f t="shared" ca="1" si="310"/>
        <v>0</v>
      </c>
      <c r="S694" s="307">
        <f t="shared" ca="1" si="311"/>
        <v>3.650000000000003</v>
      </c>
      <c r="T694" s="304">
        <f t="shared" ca="1" si="291"/>
        <v>35.806500000000028</v>
      </c>
      <c r="U694" s="311">
        <f t="shared" ca="1" si="292"/>
        <v>0</v>
      </c>
      <c r="V694" s="306">
        <f t="shared" ca="1" si="293"/>
        <v>1.2262783212677542</v>
      </c>
      <c r="W694" s="304">
        <f t="shared" ca="1" si="294"/>
        <v>36.011887903843821</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-6.2242408672439353E-2</v>
      </c>
      <c r="AH694" s="304">
        <f t="shared" ca="1" si="318"/>
        <v>-9.8662622820246728</v>
      </c>
    </row>
    <row r="695" spans="1:34" x14ac:dyDescent="0.2">
      <c r="A695" s="347">
        <f t="shared" ca="1" si="296"/>
        <v>1E-4</v>
      </c>
      <c r="B695" s="304">
        <f t="shared" ca="1" si="297"/>
        <v>38.912200000000688</v>
      </c>
      <c r="D695" s="306">
        <f t="shared" ca="1" si="298"/>
        <v>-0.34444362888418817</v>
      </c>
      <c r="E695" s="307">
        <f t="shared" ca="1" si="299"/>
        <v>5.0256350370540659E-2</v>
      </c>
      <c r="F695" s="304">
        <f t="shared" ca="1" si="300"/>
        <v>0.34809066955532558</v>
      </c>
      <c r="G695" s="306">
        <f t="shared" ca="1" si="301"/>
        <v>3.4108571500009308</v>
      </c>
      <c r="H695" s="307">
        <f t="shared" ca="1" si="302"/>
        <v>-97.642287307370836</v>
      </c>
      <c r="I695" s="304">
        <f t="shared" ca="1" si="303"/>
        <v>97.701843468344364</v>
      </c>
      <c r="J695" s="306">
        <f t="shared" ca="1" si="304"/>
        <v>698.25382034761208</v>
      </c>
      <c r="K695" s="307">
        <f t="shared" ca="1" si="305"/>
        <v>-10.439597974608782</v>
      </c>
      <c r="L695" s="304">
        <f t="shared" ca="1" si="290"/>
        <v>698.33185723974157</v>
      </c>
      <c r="M695" s="306">
        <f t="shared" ca="1" si="306"/>
        <v>-1.5358783533918461</v>
      </c>
      <c r="N695" s="304">
        <f t="shared" ca="1" si="307"/>
        <v>-87.999347494855144</v>
      </c>
      <c r="P695" s="310">
        <f t="shared" ca="1" si="308"/>
        <v>23</v>
      </c>
      <c r="Q695" s="304">
        <f t="shared" ca="1" si="309"/>
        <v>0</v>
      </c>
      <c r="R695" s="306">
        <f t="shared" ca="1" si="310"/>
        <v>0</v>
      </c>
      <c r="S695" s="307">
        <f t="shared" ca="1" si="311"/>
        <v>3.650000000000003</v>
      </c>
      <c r="T695" s="304">
        <f t="shared" ca="1" si="291"/>
        <v>35.806500000000028</v>
      </c>
      <c r="U695" s="311">
        <f t="shared" ca="1" si="292"/>
        <v>0</v>
      </c>
      <c r="V695" s="306">
        <f t="shared" ca="1" si="293"/>
        <v>1.2262795186348971</v>
      </c>
      <c r="W695" s="304">
        <f t="shared" ca="1" si="294"/>
        <v>36.011918477712769</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-6.2250665182379095E-2</v>
      </c>
      <c r="AH695" s="304">
        <f t="shared" ca="1" si="318"/>
        <v>-9.8662706585873394</v>
      </c>
    </row>
    <row r="696" spans="1:34" x14ac:dyDescent="0.2">
      <c r="A696" s="347">
        <f t="shared" ca="1" si="296"/>
        <v>1E-4</v>
      </c>
      <c r="B696" s="304">
        <f t="shared" ca="1" si="297"/>
        <v>38.912300000000691</v>
      </c>
      <c r="D696" s="306">
        <f t="shared" ca="1" si="298"/>
        <v>-0.34444046494683234</v>
      </c>
      <c r="E696" s="307">
        <f t="shared" ca="1" si="299"/>
        <v>5.0264842405923105E-2</v>
      </c>
      <c r="F696" s="304">
        <f t="shared" ca="1" si="300"/>
        <v>0.34808876493630519</v>
      </c>
      <c r="G696" s="306">
        <f t="shared" ca="1" si="301"/>
        <v>3.4108227059544363</v>
      </c>
      <c r="H696" s="307">
        <f t="shared" ca="1" si="302"/>
        <v>-97.64228228088659</v>
      </c>
      <c r="I696" s="304">
        <f t="shared" ca="1" si="303"/>
        <v>97.701837242458211</v>
      </c>
      <c r="J696" s="306">
        <f t="shared" ca="1" si="304"/>
        <v>698.25382034761208</v>
      </c>
      <c r="K696" s="307">
        <f t="shared" ca="1" si="305"/>
        <v>-10.449362203088196</v>
      </c>
      <c r="L696" s="304">
        <f t="shared" ca="1" si="290"/>
        <v>698.33200327672694</v>
      </c>
      <c r="M696" s="306">
        <f t="shared" ca="1" si="306"/>
        <v>-1.5358787039233448</v>
      </c>
      <c r="N696" s="304">
        <f t="shared" ca="1" si="307"/>
        <v>-87.999367578830615</v>
      </c>
      <c r="P696" s="310">
        <f t="shared" ca="1" si="308"/>
        <v>23</v>
      </c>
      <c r="Q696" s="304">
        <f t="shared" ca="1" si="309"/>
        <v>0</v>
      </c>
      <c r="R696" s="306">
        <f t="shared" ca="1" si="310"/>
        <v>0</v>
      </c>
      <c r="S696" s="307">
        <f t="shared" ca="1" si="311"/>
        <v>3.650000000000003</v>
      </c>
      <c r="T696" s="304">
        <f t="shared" ca="1" si="291"/>
        <v>35.806500000000028</v>
      </c>
      <c r="U696" s="311">
        <f t="shared" ca="1" si="292"/>
        <v>0</v>
      </c>
      <c r="V696" s="306">
        <f t="shared" ca="1" si="293"/>
        <v>1.2262807160031484</v>
      </c>
      <c r="W696" s="304">
        <f t="shared" ca="1" si="294"/>
        <v>36.011949050996947</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-6.2258921534507294E-2</v>
      </c>
      <c r="AH696" s="304">
        <f t="shared" ca="1" si="318"/>
        <v>-9.8662790349897911</v>
      </c>
    </row>
    <row r="697" spans="1:34" x14ac:dyDescent="0.2">
      <c r="A697" s="347">
        <f t="shared" ca="1" si="296"/>
        <v>1E-4</v>
      </c>
      <c r="B697" s="304">
        <f t="shared" ca="1" si="297"/>
        <v>38.912400000000694</v>
      </c>
      <c r="D697" s="306">
        <f t="shared" ca="1" si="298"/>
        <v>-0.34443730103243586</v>
      </c>
      <c r="E697" s="307">
        <f t="shared" ca="1" si="299"/>
        <v>5.0273334278982063E-2</v>
      </c>
      <c r="F697" s="304">
        <f t="shared" ca="1" si="300"/>
        <v>0.34808686054207089</v>
      </c>
      <c r="G697" s="306">
        <f t="shared" ca="1" si="301"/>
        <v>3.4107882622243331</v>
      </c>
      <c r="H697" s="307">
        <f t="shared" ca="1" si="302"/>
        <v>-97.642277253553161</v>
      </c>
      <c r="I697" s="304">
        <f t="shared" ca="1" si="303"/>
        <v>97.701831015746436</v>
      </c>
      <c r="J697" s="306">
        <f t="shared" ca="1" si="304"/>
        <v>698.25382034761208</v>
      </c>
      <c r="K697" s="307">
        <f t="shared" ca="1" si="305"/>
        <v>-10.459126431064918</v>
      </c>
      <c r="L697" s="304">
        <f t="shared" ca="1" si="290"/>
        <v>698.33214945019984</v>
      </c>
      <c r="M697" s="306">
        <f t="shared" ca="1" si="306"/>
        <v>-1.5358790544513485</v>
      </c>
      <c r="N697" s="304">
        <f t="shared" ca="1" si="307"/>
        <v>-87.999387662605827</v>
      </c>
      <c r="P697" s="310">
        <f t="shared" ca="1" si="308"/>
        <v>23</v>
      </c>
      <c r="Q697" s="304">
        <f t="shared" ca="1" si="309"/>
        <v>0</v>
      </c>
      <c r="R697" s="306">
        <f t="shared" ca="1" si="310"/>
        <v>0</v>
      </c>
      <c r="S697" s="307">
        <f t="shared" ca="1" si="311"/>
        <v>3.650000000000003</v>
      </c>
      <c r="T697" s="304">
        <f t="shared" ca="1" si="291"/>
        <v>35.806500000000028</v>
      </c>
      <c r="U697" s="311">
        <f t="shared" ca="1" si="292"/>
        <v>0</v>
      </c>
      <c r="V697" s="306">
        <f t="shared" ca="1" si="293"/>
        <v>1.2262819133725074</v>
      </c>
      <c r="W697" s="304">
        <f t="shared" ca="1" si="294"/>
        <v>36.011979623696362</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-6.2267177728825729E-2</v>
      </c>
      <c r="AH697" s="304">
        <f t="shared" ca="1" si="318"/>
        <v>-9.8662874112320313</v>
      </c>
    </row>
    <row r="698" spans="1:34" x14ac:dyDescent="0.2">
      <c r="A698" s="347">
        <f t="shared" ca="1" si="296"/>
        <v>1E-4</v>
      </c>
      <c r="B698" s="304">
        <f t="shared" ca="1" si="297"/>
        <v>38.912500000000698</v>
      </c>
      <c r="D698" s="306">
        <f t="shared" ca="1" si="298"/>
        <v>-0.34443413714099697</v>
      </c>
      <c r="E698" s="307">
        <f t="shared" ca="1" si="299"/>
        <v>5.0281825989721085E-2</v>
      </c>
      <c r="F698" s="304">
        <f t="shared" ca="1" si="300"/>
        <v>0.34808495637261272</v>
      </c>
      <c r="G698" s="306">
        <f t="shared" ca="1" si="301"/>
        <v>3.410753818810619</v>
      </c>
      <c r="H698" s="307">
        <f t="shared" ca="1" si="302"/>
        <v>-97.642272225370562</v>
      </c>
      <c r="I698" s="304">
        <f t="shared" ca="1" si="303"/>
        <v>97.701824788209066</v>
      </c>
      <c r="J698" s="306">
        <f t="shared" ca="1" si="304"/>
        <v>698.25382034761208</v>
      </c>
      <c r="K698" s="307">
        <f t="shared" ca="1" si="305"/>
        <v>-10.468890658538864</v>
      </c>
      <c r="L698" s="304">
        <f t="shared" ca="1" si="290"/>
        <v>698.33229576016015</v>
      </c>
      <c r="M698" s="306">
        <f t="shared" ca="1" si="306"/>
        <v>-1.5358794049758571</v>
      </c>
      <c r="N698" s="304">
        <f t="shared" ca="1" si="307"/>
        <v>-87.999407746180779</v>
      </c>
      <c r="P698" s="310">
        <f t="shared" ca="1" si="308"/>
        <v>23</v>
      </c>
      <c r="Q698" s="304">
        <f t="shared" ca="1" si="309"/>
        <v>0</v>
      </c>
      <c r="R698" s="306">
        <f t="shared" ca="1" si="310"/>
        <v>0</v>
      </c>
      <c r="S698" s="307">
        <f t="shared" ca="1" si="311"/>
        <v>3.650000000000003</v>
      </c>
      <c r="T698" s="304">
        <f t="shared" ca="1" si="291"/>
        <v>35.806500000000028</v>
      </c>
      <c r="U698" s="311">
        <f t="shared" ca="1" si="292"/>
        <v>0</v>
      </c>
      <c r="V698" s="306">
        <f t="shared" ca="1" si="293"/>
        <v>1.2262831107429748</v>
      </c>
      <c r="W698" s="304">
        <f t="shared" ca="1" si="294"/>
        <v>36.012010195811037</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-6.2275433765334398E-2</v>
      </c>
      <c r="AH698" s="304">
        <f t="shared" ca="1" si="318"/>
        <v>-9.8662957873140638</v>
      </c>
    </row>
    <row r="699" spans="1:34" x14ac:dyDescent="0.2">
      <c r="A699" s="347">
        <f t="shared" ca="1" si="296"/>
        <v>1E-4</v>
      </c>
      <c r="B699" s="304">
        <f t="shared" ca="1" si="297"/>
        <v>38.912600000000701</v>
      </c>
      <c r="D699" s="306">
        <f t="shared" ca="1" si="298"/>
        <v>-0.34443097327251831</v>
      </c>
      <c r="E699" s="307">
        <f t="shared" ca="1" si="299"/>
        <v>5.0290317538143725E-2</v>
      </c>
      <c r="F699" s="304">
        <f t="shared" ca="1" si="300"/>
        <v>0.34808305242792492</v>
      </c>
      <c r="G699" s="306">
        <f t="shared" ca="1" si="301"/>
        <v>3.4107193757132919</v>
      </c>
      <c r="H699" s="307">
        <f t="shared" ca="1" si="302"/>
        <v>-97.642267196338807</v>
      </c>
      <c r="I699" s="304">
        <f t="shared" ca="1" si="303"/>
        <v>97.701818559846103</v>
      </c>
      <c r="J699" s="306">
        <f t="shared" ca="1" si="304"/>
        <v>698.25382034761208</v>
      </c>
      <c r="K699" s="307">
        <f t="shared" ca="1" si="305"/>
        <v>-10.47865488550995</v>
      </c>
      <c r="L699" s="304">
        <f t="shared" ca="1" si="290"/>
        <v>698.33244220660765</v>
      </c>
      <c r="M699" s="306">
        <f t="shared" ca="1" si="306"/>
        <v>-1.5358797554968706</v>
      </c>
      <c r="N699" s="304">
        <f t="shared" ca="1" si="307"/>
        <v>-87.999427829555486</v>
      </c>
      <c r="P699" s="310">
        <f t="shared" ca="1" si="308"/>
        <v>23</v>
      </c>
      <c r="Q699" s="304">
        <f t="shared" ca="1" si="309"/>
        <v>0</v>
      </c>
      <c r="R699" s="306">
        <f t="shared" ca="1" si="310"/>
        <v>0</v>
      </c>
      <c r="S699" s="307">
        <f t="shared" ca="1" si="311"/>
        <v>3.650000000000003</v>
      </c>
      <c r="T699" s="304">
        <f t="shared" ca="1" si="291"/>
        <v>35.806500000000028</v>
      </c>
      <c r="U699" s="311">
        <f t="shared" ca="1" si="292"/>
        <v>0</v>
      </c>
      <c r="V699" s="306">
        <f t="shared" ca="1" si="293"/>
        <v>1.2262843081145498</v>
      </c>
      <c r="W699" s="304">
        <f t="shared" ca="1" si="294"/>
        <v>36.012040767340949</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-6.228368964404396E-2</v>
      </c>
      <c r="AH699" s="304">
        <f t="shared" ca="1" si="318"/>
        <v>-9.8663041632358919</v>
      </c>
    </row>
    <row r="700" spans="1:34" x14ac:dyDescent="0.2">
      <c r="A700" s="347">
        <f t="shared" ca="1" si="296"/>
        <v>1E-4</v>
      </c>
      <c r="B700" s="304">
        <f t="shared" ca="1" si="297"/>
        <v>38.912700000000704</v>
      </c>
      <c r="D700" s="306">
        <f t="shared" ca="1" si="298"/>
        <v>-0.3444278094269978</v>
      </c>
      <c r="E700" s="307">
        <f t="shared" ca="1" si="299"/>
        <v>5.0298808924244653E-2</v>
      </c>
      <c r="F700" s="304">
        <f t="shared" ca="1" si="300"/>
        <v>0.34808114870799595</v>
      </c>
      <c r="G700" s="306">
        <f t="shared" ca="1" si="301"/>
        <v>3.410684932932349</v>
      </c>
      <c r="H700" s="307">
        <f t="shared" ca="1" si="302"/>
        <v>-97.642262166457911</v>
      </c>
      <c r="I700" s="304">
        <f t="shared" ca="1" si="303"/>
        <v>97.70181233065756</v>
      </c>
      <c r="J700" s="306">
        <f t="shared" ca="1" si="304"/>
        <v>698.25382034761208</v>
      </c>
      <c r="K700" s="307">
        <f t="shared" ca="1" si="305"/>
        <v>-10.488419111978089</v>
      </c>
      <c r="L700" s="304">
        <f t="shared" ca="1" si="290"/>
        <v>698.33258878954223</v>
      </c>
      <c r="M700" s="306">
        <f t="shared" ca="1" si="306"/>
        <v>-1.5358801060143892</v>
      </c>
      <c r="N700" s="304">
        <f t="shared" ca="1" si="307"/>
        <v>-87.999447912729948</v>
      </c>
      <c r="P700" s="310">
        <f t="shared" ca="1" si="308"/>
        <v>23</v>
      </c>
      <c r="Q700" s="304">
        <f t="shared" ca="1" si="309"/>
        <v>0</v>
      </c>
      <c r="R700" s="306">
        <f t="shared" ca="1" si="310"/>
        <v>0</v>
      </c>
      <c r="S700" s="307">
        <f t="shared" ca="1" si="311"/>
        <v>3.650000000000003</v>
      </c>
      <c r="T700" s="304">
        <f t="shared" ca="1" si="291"/>
        <v>35.806500000000028</v>
      </c>
      <c r="U700" s="311">
        <f t="shared" ca="1" si="292"/>
        <v>0</v>
      </c>
      <c r="V700" s="306">
        <f t="shared" ca="1" si="293"/>
        <v>1.2262855054872335</v>
      </c>
      <c r="W700" s="304">
        <f t="shared" ca="1" si="294"/>
        <v>36.012071338286148</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-6.2291945364945533E-2</v>
      </c>
      <c r="AH700" s="304">
        <f t="shared" ca="1" si="318"/>
        <v>-9.8663125389975121</v>
      </c>
    </row>
    <row r="701" spans="1:34" x14ac:dyDescent="0.2">
      <c r="A701" s="347">
        <f t="shared" ca="1" si="296"/>
        <v>1E-4</v>
      </c>
      <c r="B701" s="304">
        <f t="shared" ca="1" si="297"/>
        <v>38.912800000000708</v>
      </c>
      <c r="D701" s="306">
        <f t="shared" ca="1" si="298"/>
        <v>-0.34442464560443609</v>
      </c>
      <c r="E701" s="307">
        <f t="shared" ca="1" si="299"/>
        <v>5.0307300148038081E-2</v>
      </c>
      <c r="F701" s="304">
        <f t="shared" ca="1" si="300"/>
        <v>0.34807924521281958</v>
      </c>
      <c r="G701" s="306">
        <f t="shared" ca="1" si="301"/>
        <v>3.4106504904677886</v>
      </c>
      <c r="H701" s="307">
        <f t="shared" ca="1" si="302"/>
        <v>-97.642257135727903</v>
      </c>
      <c r="I701" s="304">
        <f t="shared" ca="1" si="303"/>
        <v>97.701806100643466</v>
      </c>
      <c r="J701" s="306">
        <f t="shared" ca="1" si="304"/>
        <v>698.25382034761208</v>
      </c>
      <c r="K701" s="307">
        <f t="shared" ca="1" si="305"/>
        <v>-10.498183337943198</v>
      </c>
      <c r="L701" s="304">
        <f t="shared" ca="1" si="290"/>
        <v>698.33273550896376</v>
      </c>
      <c r="M701" s="306">
        <f t="shared" ca="1" si="306"/>
        <v>-1.5358804565284128</v>
      </c>
      <c r="N701" s="304">
        <f t="shared" ca="1" si="307"/>
        <v>-87.999467995704151</v>
      </c>
      <c r="P701" s="310">
        <f t="shared" ca="1" si="308"/>
        <v>23</v>
      </c>
      <c r="Q701" s="304">
        <f t="shared" ca="1" si="309"/>
        <v>0</v>
      </c>
      <c r="R701" s="306">
        <f t="shared" ca="1" si="310"/>
        <v>0</v>
      </c>
      <c r="S701" s="307">
        <f t="shared" ca="1" si="311"/>
        <v>3.650000000000003</v>
      </c>
      <c r="T701" s="304">
        <f t="shared" ca="1" si="291"/>
        <v>35.806500000000028</v>
      </c>
      <c r="U701" s="311">
        <f t="shared" ca="1" si="292"/>
        <v>0</v>
      </c>
      <c r="V701" s="306">
        <f t="shared" ca="1" si="293"/>
        <v>1.2262867028610247</v>
      </c>
      <c r="W701" s="304">
        <f t="shared" ca="1" si="294"/>
        <v>36.012101908646621</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-6.2300200928055105E-2</v>
      </c>
      <c r="AH701" s="304">
        <f t="shared" ca="1" si="318"/>
        <v>-9.866320914598937</v>
      </c>
    </row>
    <row r="702" spans="1:34" x14ac:dyDescent="0.2">
      <c r="A702" s="347">
        <f t="shared" ca="1" si="296"/>
        <v>1E-4</v>
      </c>
      <c r="B702" s="304">
        <f t="shared" ca="1" si="297"/>
        <v>38.912900000000711</v>
      </c>
      <c r="D702" s="306">
        <f t="shared" ca="1" si="298"/>
        <v>-0.34442148180483317</v>
      </c>
      <c r="E702" s="307">
        <f t="shared" ca="1" si="299"/>
        <v>5.0315791209518679E-2</v>
      </c>
      <c r="F702" s="304">
        <f t="shared" ca="1" si="300"/>
        <v>0.34807734194238626</v>
      </c>
      <c r="G702" s="306">
        <f t="shared" ca="1" si="301"/>
        <v>3.410616048319608</v>
      </c>
      <c r="H702" s="307">
        <f t="shared" ca="1" si="302"/>
        <v>-97.642252104148781</v>
      </c>
      <c r="I702" s="304">
        <f t="shared" ca="1" si="303"/>
        <v>97.701799869803835</v>
      </c>
      <c r="J702" s="306">
        <f t="shared" ca="1" si="304"/>
        <v>698.25382034761208</v>
      </c>
      <c r="K702" s="307">
        <f t="shared" ca="1" si="305"/>
        <v>-10.507947563405192</v>
      </c>
      <c r="L702" s="304">
        <f t="shared" ca="1" si="290"/>
        <v>698.33288236487226</v>
      </c>
      <c r="M702" s="306">
        <f t="shared" ca="1" si="306"/>
        <v>-1.5358808070389414</v>
      </c>
      <c r="N702" s="304">
        <f t="shared" ca="1" si="307"/>
        <v>-87.999488078478123</v>
      </c>
      <c r="P702" s="310">
        <f t="shared" ca="1" si="308"/>
        <v>23</v>
      </c>
      <c r="Q702" s="304">
        <f t="shared" ca="1" si="309"/>
        <v>0</v>
      </c>
      <c r="R702" s="306">
        <f t="shared" ca="1" si="310"/>
        <v>0</v>
      </c>
      <c r="S702" s="307">
        <f t="shared" ca="1" si="311"/>
        <v>3.650000000000003</v>
      </c>
      <c r="T702" s="304">
        <f t="shared" ca="1" si="291"/>
        <v>35.806500000000028</v>
      </c>
      <c r="U702" s="311">
        <f t="shared" ca="1" si="292"/>
        <v>0</v>
      </c>
      <c r="V702" s="306">
        <f t="shared" ca="1" si="293"/>
        <v>1.2262879002359244</v>
      </c>
      <c r="W702" s="304">
        <f t="shared" ca="1" si="294"/>
        <v>36.012132478422387</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-6.2308456333362017E-2</v>
      </c>
      <c r="AH702" s="304">
        <f t="shared" ca="1" si="318"/>
        <v>-9.8663292900401611</v>
      </c>
    </row>
    <row r="703" spans="1:34" x14ac:dyDescent="0.2">
      <c r="A703" s="347">
        <f t="shared" ca="1" si="296"/>
        <v>1E-4</v>
      </c>
      <c r="B703" s="304">
        <f t="shared" ca="1" si="297"/>
        <v>38.913000000000714</v>
      </c>
      <c r="D703" s="306">
        <f t="shared" ca="1" si="298"/>
        <v>-0.34441831802818984</v>
      </c>
      <c r="E703" s="307">
        <f t="shared" ca="1" si="299"/>
        <v>5.0324282108693552E-2</v>
      </c>
      <c r="F703" s="304">
        <f t="shared" ca="1" si="300"/>
        <v>0.34807543889668902</v>
      </c>
      <c r="G703" s="306">
        <f t="shared" ca="1" si="301"/>
        <v>3.410581606487805</v>
      </c>
      <c r="H703" s="307">
        <f t="shared" ca="1" si="302"/>
        <v>-97.642247071720575</v>
      </c>
      <c r="I703" s="304">
        <f t="shared" ca="1" si="303"/>
        <v>97.701793638138696</v>
      </c>
      <c r="J703" s="306">
        <f t="shared" ca="1" si="304"/>
        <v>698.25382034761208</v>
      </c>
      <c r="K703" s="307">
        <f t="shared" ca="1" si="305"/>
        <v>-10.517711788363986</v>
      </c>
      <c r="L703" s="304">
        <f t="shared" ca="1" si="290"/>
        <v>698.33302935726761</v>
      </c>
      <c r="M703" s="306">
        <f t="shared" ca="1" si="306"/>
        <v>-1.5358811575459752</v>
      </c>
      <c r="N703" s="304">
        <f t="shared" ca="1" si="307"/>
        <v>-87.99950816105185</v>
      </c>
      <c r="P703" s="310">
        <f t="shared" ca="1" si="308"/>
        <v>23</v>
      </c>
      <c r="Q703" s="304">
        <f t="shared" ca="1" si="309"/>
        <v>0</v>
      </c>
      <c r="R703" s="306">
        <f t="shared" ca="1" si="310"/>
        <v>0</v>
      </c>
      <c r="S703" s="307">
        <f t="shared" ca="1" si="311"/>
        <v>3.650000000000003</v>
      </c>
      <c r="T703" s="304">
        <f t="shared" ca="1" si="291"/>
        <v>35.806500000000028</v>
      </c>
      <c r="U703" s="311">
        <f t="shared" ca="1" si="292"/>
        <v>0</v>
      </c>
      <c r="V703" s="306">
        <f t="shared" ca="1" si="293"/>
        <v>1.2262890976119323</v>
      </c>
      <c r="W703" s="304">
        <f t="shared" ca="1" si="294"/>
        <v>36.01216304761347</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-6.2316711580878703E-2</v>
      </c>
      <c r="AH703" s="304">
        <f t="shared" ca="1" si="318"/>
        <v>-9.8663376653211934</v>
      </c>
    </row>
    <row r="704" spans="1:34" x14ac:dyDescent="0.2">
      <c r="A704" s="347">
        <f t="shared" ca="1" si="296"/>
        <v>1E-4</v>
      </c>
      <c r="B704" s="304">
        <f t="shared" ca="1" si="297"/>
        <v>38.913100000000718</v>
      </c>
      <c r="D704" s="306">
        <f t="shared" ca="1" si="298"/>
        <v>-0.3444151542745042</v>
      </c>
      <c r="E704" s="307">
        <f t="shared" ca="1" si="299"/>
        <v>5.0332772845569806E-2</v>
      </c>
      <c r="F704" s="304">
        <f t="shared" ca="1" si="300"/>
        <v>0.34807353607571812</v>
      </c>
      <c r="G704" s="306">
        <f t="shared" ca="1" si="301"/>
        <v>3.4105471649723773</v>
      </c>
      <c r="H704" s="307">
        <f t="shared" ca="1" si="302"/>
        <v>-97.642242038443285</v>
      </c>
      <c r="I704" s="304">
        <f t="shared" ca="1" si="303"/>
        <v>97.70178740564802</v>
      </c>
      <c r="J704" s="306">
        <f t="shared" ca="1" si="304"/>
        <v>698.25382034761208</v>
      </c>
      <c r="K704" s="307">
        <f t="shared" ca="1" si="305"/>
        <v>-10.527476012819495</v>
      </c>
      <c r="L704" s="304">
        <f t="shared" ca="1" si="290"/>
        <v>698.33317648614957</v>
      </c>
      <c r="M704" s="306">
        <f t="shared" ca="1" si="306"/>
        <v>-1.5358815080495141</v>
      </c>
      <c r="N704" s="304">
        <f t="shared" ca="1" si="307"/>
        <v>-87.999528243425331</v>
      </c>
      <c r="P704" s="310">
        <f t="shared" ca="1" si="308"/>
        <v>23</v>
      </c>
      <c r="Q704" s="304">
        <f t="shared" ca="1" si="309"/>
        <v>0</v>
      </c>
      <c r="R704" s="306">
        <f t="shared" ca="1" si="310"/>
        <v>0</v>
      </c>
      <c r="S704" s="307">
        <f t="shared" ca="1" si="311"/>
        <v>3.650000000000003</v>
      </c>
      <c r="T704" s="304">
        <f t="shared" ca="1" si="291"/>
        <v>35.806500000000028</v>
      </c>
      <c r="U704" s="311">
        <f t="shared" ca="1" si="292"/>
        <v>0</v>
      </c>
      <c r="V704" s="306">
        <f t="shared" ca="1" si="293"/>
        <v>1.2262902949890477</v>
      </c>
      <c r="W704" s="304">
        <f t="shared" ca="1" si="294"/>
        <v>36.012193616219825</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-6.232496667061227E-2</v>
      </c>
      <c r="AH704" s="304">
        <f t="shared" ca="1" si="318"/>
        <v>-9.8663460404420391</v>
      </c>
    </row>
    <row r="705" spans="1:34" x14ac:dyDescent="0.2">
      <c r="A705" s="347">
        <f t="shared" ca="1" si="296"/>
        <v>1E-4</v>
      </c>
      <c r="B705" s="304">
        <f t="shared" ca="1" si="297"/>
        <v>38.913200000000721</v>
      </c>
      <c r="D705" s="306">
        <f t="shared" ca="1" si="298"/>
        <v>-0.34441199054377813</v>
      </c>
      <c r="E705" s="307">
        <f t="shared" ca="1" si="299"/>
        <v>5.0341263420131455E-2</v>
      </c>
      <c r="F705" s="304">
        <f t="shared" ca="1" si="300"/>
        <v>0.34807163347946435</v>
      </c>
      <c r="G705" s="306">
        <f t="shared" ca="1" si="301"/>
        <v>3.4105127237733228</v>
      </c>
      <c r="H705" s="307">
        <f t="shared" ca="1" si="302"/>
        <v>-97.642237004316939</v>
      </c>
      <c r="I705" s="304">
        <f t="shared" ca="1" si="303"/>
        <v>97.701781172331863</v>
      </c>
      <c r="J705" s="306">
        <f t="shared" ca="1" si="304"/>
        <v>698.25382034761208</v>
      </c>
      <c r="K705" s="307">
        <f t="shared" ca="1" si="305"/>
        <v>-10.537240236771632</v>
      </c>
      <c r="L705" s="304">
        <f t="shared" ca="1" si="290"/>
        <v>698.33332375151815</v>
      </c>
      <c r="M705" s="306">
        <f t="shared" ca="1" si="306"/>
        <v>-1.5358818585495582</v>
      </c>
      <c r="N705" s="304">
        <f t="shared" ca="1" si="307"/>
        <v>-87.999548325598582</v>
      </c>
      <c r="P705" s="310">
        <f t="shared" ca="1" si="308"/>
        <v>23</v>
      </c>
      <c r="Q705" s="304">
        <f t="shared" ca="1" si="309"/>
        <v>0</v>
      </c>
      <c r="R705" s="306">
        <f t="shared" ca="1" si="310"/>
        <v>0</v>
      </c>
      <c r="S705" s="307">
        <f t="shared" ca="1" si="311"/>
        <v>3.650000000000003</v>
      </c>
      <c r="T705" s="304">
        <f t="shared" ca="1" si="291"/>
        <v>35.806500000000028</v>
      </c>
      <c r="U705" s="311">
        <f t="shared" ca="1" si="292"/>
        <v>0</v>
      </c>
      <c r="V705" s="306">
        <f t="shared" ca="1" si="293"/>
        <v>1.2262914923672716</v>
      </c>
      <c r="W705" s="304">
        <f t="shared" ca="1" si="294"/>
        <v>36.012224184241525</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-6.2333221602546729E-2</v>
      </c>
      <c r="AH705" s="304">
        <f t="shared" ca="1" si="318"/>
        <v>-9.8663544154026841</v>
      </c>
    </row>
    <row r="706" spans="1:34" x14ac:dyDescent="0.2">
      <c r="A706" s="347">
        <f t="shared" ca="1" si="296"/>
        <v>1E-4</v>
      </c>
      <c r="B706" s="304">
        <f t="shared" ca="1" si="297"/>
        <v>38.913300000000724</v>
      </c>
      <c r="D706" s="306">
        <f t="shared" ca="1" si="298"/>
        <v>-0.34440882683601065</v>
      </c>
      <c r="E706" s="307">
        <f t="shared" ca="1" si="299"/>
        <v>5.0349753832403366E-2</v>
      </c>
      <c r="F706" s="304">
        <f t="shared" ca="1" si="300"/>
        <v>0.3480697311079215</v>
      </c>
      <c r="G706" s="306">
        <f t="shared" ca="1" si="301"/>
        <v>3.4104782828906393</v>
      </c>
      <c r="H706" s="307">
        <f t="shared" ca="1" si="302"/>
        <v>-97.642231969341552</v>
      </c>
      <c r="I706" s="304">
        <f t="shared" ca="1" si="303"/>
        <v>97.701774938190212</v>
      </c>
      <c r="J706" s="306">
        <f t="shared" ca="1" si="304"/>
        <v>698.25382034761208</v>
      </c>
      <c r="K706" s="307">
        <f t="shared" ca="1" si="305"/>
        <v>-10.547004460220315</v>
      </c>
      <c r="L706" s="304">
        <f t="shared" ca="1" si="290"/>
        <v>698.33347115337324</v>
      </c>
      <c r="M706" s="306">
        <f t="shared" ca="1" si="306"/>
        <v>-1.5358822090461075</v>
      </c>
      <c r="N706" s="304">
        <f t="shared" ca="1" si="307"/>
        <v>-87.999568407571587</v>
      </c>
      <c r="P706" s="310">
        <f t="shared" ca="1" si="308"/>
        <v>23</v>
      </c>
      <c r="Q706" s="304">
        <f t="shared" ca="1" si="309"/>
        <v>0</v>
      </c>
      <c r="R706" s="306">
        <f t="shared" ca="1" si="310"/>
        <v>0</v>
      </c>
      <c r="S706" s="307">
        <f t="shared" ca="1" si="311"/>
        <v>3.650000000000003</v>
      </c>
      <c r="T706" s="304">
        <f t="shared" ca="1" si="291"/>
        <v>35.806500000000028</v>
      </c>
      <c r="U706" s="311">
        <f t="shared" ca="1" si="292"/>
        <v>0</v>
      </c>
      <c r="V706" s="306">
        <f t="shared" ca="1" si="293"/>
        <v>1.2262926897466031</v>
      </c>
      <c r="W706" s="304">
        <f t="shared" ca="1" si="294"/>
        <v>36.012254751678505</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-6.2341476376701621E-2</v>
      </c>
      <c r="AH706" s="304">
        <f t="shared" ca="1" si="318"/>
        <v>-9.8663627902031497</v>
      </c>
    </row>
    <row r="707" spans="1:34" x14ac:dyDescent="0.2">
      <c r="A707" s="347">
        <f t="shared" ca="1" si="296"/>
        <v>1E-4</v>
      </c>
      <c r="B707" s="304">
        <f t="shared" ca="1" si="297"/>
        <v>38.913400000000728</v>
      </c>
      <c r="D707" s="306">
        <f t="shared" ca="1" si="298"/>
        <v>-0.34440566315120119</v>
      </c>
      <c r="E707" s="307">
        <f t="shared" ca="1" si="299"/>
        <v>5.0358244082365999E-2</v>
      </c>
      <c r="F707" s="304">
        <f t="shared" ca="1" si="300"/>
        <v>0.34806782896107735</v>
      </c>
      <c r="G707" s="306">
        <f t="shared" ca="1" si="301"/>
        <v>3.410443842324324</v>
      </c>
      <c r="H707" s="307">
        <f t="shared" ca="1" si="302"/>
        <v>-97.642226933517136</v>
      </c>
      <c r="I707" s="304">
        <f t="shared" ca="1" si="303"/>
        <v>97.701768703223109</v>
      </c>
      <c r="J707" s="306">
        <f t="shared" ca="1" si="304"/>
        <v>698.25382034761208</v>
      </c>
      <c r="K707" s="307">
        <f t="shared" ca="1" si="305"/>
        <v>-10.556768683165458</v>
      </c>
      <c r="L707" s="304">
        <f t="shared" ca="1" si="290"/>
        <v>698.33361869171472</v>
      </c>
      <c r="M707" s="306">
        <f t="shared" ca="1" si="306"/>
        <v>-1.5358825595391621</v>
      </c>
      <c r="N707" s="304">
        <f t="shared" ca="1" si="307"/>
        <v>-87.999588489344362</v>
      </c>
      <c r="P707" s="310">
        <f t="shared" ca="1" si="308"/>
        <v>23</v>
      </c>
      <c r="Q707" s="304">
        <f t="shared" ca="1" si="309"/>
        <v>0</v>
      </c>
      <c r="R707" s="306">
        <f t="shared" ca="1" si="310"/>
        <v>0</v>
      </c>
      <c r="S707" s="307">
        <f t="shared" ca="1" si="311"/>
        <v>3.650000000000003</v>
      </c>
      <c r="T707" s="304">
        <f t="shared" ca="1" si="291"/>
        <v>35.806500000000028</v>
      </c>
      <c r="U707" s="311">
        <f t="shared" ca="1" si="292"/>
        <v>0</v>
      </c>
      <c r="V707" s="306">
        <f t="shared" ca="1" si="293"/>
        <v>1.2262938871270426</v>
      </c>
      <c r="W707" s="304">
        <f t="shared" ca="1" si="294"/>
        <v>36.01228531853085</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-6.2349730993060959E-2</v>
      </c>
      <c r="AH707" s="304">
        <f t="shared" ca="1" si="318"/>
        <v>-9.866371164843418</v>
      </c>
    </row>
    <row r="708" spans="1:34" x14ac:dyDescent="0.2">
      <c r="A708" s="347">
        <f t="shared" ca="1" si="296"/>
        <v>1E-4</v>
      </c>
      <c r="B708" s="304">
        <f t="shared" ca="1" si="297"/>
        <v>38.913500000000731</v>
      </c>
      <c r="D708" s="306">
        <f t="shared" ca="1" si="298"/>
        <v>-0.34440249948935092</v>
      </c>
      <c r="E708" s="307">
        <f t="shared" ca="1" si="299"/>
        <v>5.0366734170040672E-2</v>
      </c>
      <c r="F708" s="304">
        <f t="shared" ca="1" si="300"/>
        <v>0.34806592703892736</v>
      </c>
      <c r="G708" s="306">
        <f t="shared" ca="1" si="301"/>
        <v>3.4104094020743752</v>
      </c>
      <c r="H708" s="307">
        <f t="shared" ca="1" si="302"/>
        <v>-97.642221896843722</v>
      </c>
      <c r="I708" s="304">
        <f t="shared" ca="1" si="303"/>
        <v>97.701762467430569</v>
      </c>
      <c r="J708" s="306">
        <f t="shared" ca="1" si="304"/>
        <v>698.25382034761208</v>
      </c>
      <c r="K708" s="307">
        <f t="shared" ca="1" si="305"/>
        <v>-10.566532905606977</v>
      </c>
      <c r="L708" s="304">
        <f t="shared" ref="L708:L771" ca="1" si="319">SQRT(pos_x^2+pos_z^2)</f>
        <v>698.33376636654236</v>
      </c>
      <c r="M708" s="306">
        <f t="shared" ca="1" si="306"/>
        <v>-1.5358829100287219</v>
      </c>
      <c r="N708" s="304">
        <f t="shared" ca="1" si="307"/>
        <v>-87.999608570916905</v>
      </c>
      <c r="P708" s="310">
        <f t="shared" ca="1" si="308"/>
        <v>23</v>
      </c>
      <c r="Q708" s="304">
        <f t="shared" ca="1" si="309"/>
        <v>0</v>
      </c>
      <c r="R708" s="306">
        <f t="shared" ca="1" si="310"/>
        <v>0</v>
      </c>
      <c r="S708" s="307">
        <f t="shared" ca="1" si="311"/>
        <v>3.650000000000003</v>
      </c>
      <c r="T708" s="304">
        <f t="shared" ref="T708:T771" ca="1" si="320">m*g</f>
        <v>35.806500000000028</v>
      </c>
      <c r="U708" s="311">
        <f t="shared" ref="U708:U771" ca="1" si="321">IF(pos_xz&lt;L_rampe,Poids*COS(Beta),0)</f>
        <v>0</v>
      </c>
      <c r="V708" s="306">
        <f t="shared" ref="V708:V771" ca="1" si="322">Rho_moyen*(20000-Alt_rampe-pos_z)/(20000+Alt_rampe+pos_z)</f>
        <v>1.2262950845085907</v>
      </c>
      <c r="W708" s="304">
        <f t="shared" ref="W708:W771" ca="1" si="323">1/2*Rho*Sref*Cx*vit_xz^2</f>
        <v>36.012315884798568</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-6.2357985451647835E-2</v>
      </c>
      <c r="AH708" s="304">
        <f t="shared" ca="1" si="318"/>
        <v>-9.8663795393235123</v>
      </c>
    </row>
    <row r="709" spans="1:34" x14ac:dyDescent="0.2">
      <c r="A709" s="347">
        <f t="shared" ref="A709:A772" ca="1" si="325">IF(B708+0.01&lt;=T_ini+ROUNDUP(Temps_fin_propu,0), 0.01, IF(K708&gt;0, 0.1, 0.0001))</f>
        <v>1E-4</v>
      </c>
      <c r="B709" s="304">
        <f t="shared" ref="B709:B772" ca="1" si="326">B708+pas</f>
        <v>38.913600000000734</v>
      </c>
      <c r="D709" s="306">
        <f t="shared" ref="D709:D772" ca="1" si="327">IF(AND(L708&lt;L_rampe,Poussee&lt;Poids*SIN(M708)),0,(-W708+Poussee)/m*COS(M708)-U708/m*SIN(M708))</f>
        <v>-0.34439933585046012</v>
      </c>
      <c r="E709" s="307">
        <f t="shared" ref="E709:E772" ca="1" si="328">IF(AND(L708&lt;L_rampe,Poussee&lt;Poids*SIN(M708)),0,(-W708+Poussee)/m*SIN(M708)+U708/m*COS(M708)-Poids/m)</f>
        <v>5.0375224095430937E-2</v>
      </c>
      <c r="F709" s="304">
        <f t="shared" ref="F709:F772" ca="1" si="329">SQRT(acc_x^2+acc_z^2)</f>
        <v>0.34806402534146341</v>
      </c>
      <c r="G709" s="306">
        <f t="shared" ref="G709:G772" ca="1" si="330">G708+acc_x*pas</f>
        <v>3.4103749621407902</v>
      </c>
      <c r="H709" s="307">
        <f t="shared" ref="H709:H772" ca="1" si="331">H708+acc_z*pas</f>
        <v>-97.642216859321309</v>
      </c>
      <c r="I709" s="304">
        <f t="shared" ref="I709:I772" ca="1" si="332">SQRT(vit_x^2+vit_z^2)</f>
        <v>97.701756230812592</v>
      </c>
      <c r="J709" s="306">
        <f t="shared" ref="J709:J772" ca="1" si="333">J708+0.5*(vit_x+G708)*pas*(K708&gt;=0)</f>
        <v>698.25382034761208</v>
      </c>
      <c r="K709" s="307">
        <f t="shared" ref="K709:K772" ca="1" si="334">K708+0.5*(vit_z+H708)*pas</f>
        <v>-10.576297127544786</v>
      </c>
      <c r="L709" s="304">
        <f t="shared" ca="1" si="319"/>
        <v>698.33391417785617</v>
      </c>
      <c r="M709" s="306">
        <f t="shared" ref="M709:M772" ca="1" si="335">IF(AND(L708&gt;L_rampe,G709&gt;0),ATAN2(G709,H709),$M$4)</f>
        <v>-1.535883260514787</v>
      </c>
      <c r="N709" s="304">
        <f t="shared" ref="N709:N772" ca="1" si="336">DEGREES(Beta)</f>
        <v>-87.999628652289218</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3.650000000000003</v>
      </c>
      <c r="T709" s="304">
        <f t="shared" ca="1" si="320"/>
        <v>35.806500000000028</v>
      </c>
      <c r="U709" s="311">
        <f t="shared" ca="1" si="321"/>
        <v>0</v>
      </c>
      <c r="V709" s="306">
        <f t="shared" ca="1" si="322"/>
        <v>1.2262962818912464</v>
      </c>
      <c r="W709" s="304">
        <f t="shared" ca="1" si="323"/>
        <v>36.012346450481608</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-6.2366239752462249E-2</v>
      </c>
      <c r="AH709" s="304">
        <f t="shared" ref="AH709:AH772" ca="1" si="347">IF(AND(L708&lt;L_rampe,Poussee&lt;Poids*SIN(M708)), g*SIN(M708), (-W708+Poussee)/m)</f>
        <v>-9.8663879136434343</v>
      </c>
    </row>
    <row r="710" spans="1:34" x14ac:dyDescent="0.2">
      <c r="A710" s="347">
        <f t="shared" ca="1" si="325"/>
        <v>1E-4</v>
      </c>
      <c r="B710" s="304">
        <f t="shared" ca="1" si="326"/>
        <v>38.913700000000738</v>
      </c>
      <c r="D710" s="306">
        <f t="shared" ca="1" si="327"/>
        <v>-0.34439617223452867</v>
      </c>
      <c r="E710" s="307">
        <f t="shared" ca="1" si="328"/>
        <v>5.0383713858524359E-2</v>
      </c>
      <c r="F710" s="304">
        <f t="shared" ca="1" si="329"/>
        <v>0.34806212386867491</v>
      </c>
      <c r="G710" s="306">
        <f t="shared" ca="1" si="330"/>
        <v>3.4103405225235668</v>
      </c>
      <c r="H710" s="307">
        <f t="shared" ca="1" si="331"/>
        <v>-97.642211820949925</v>
      </c>
      <c r="I710" s="304">
        <f t="shared" ca="1" si="332"/>
        <v>97.701749993369205</v>
      </c>
      <c r="J710" s="306">
        <f t="shared" ca="1" si="333"/>
        <v>698.25382034761208</v>
      </c>
      <c r="K710" s="307">
        <f t="shared" ca="1" si="334"/>
        <v>-10.586061348978799</v>
      </c>
      <c r="L710" s="304">
        <f t="shared" ca="1" si="319"/>
        <v>698.33406212565603</v>
      </c>
      <c r="M710" s="306">
        <f t="shared" ca="1" si="335"/>
        <v>-1.5358836109973577</v>
      </c>
      <c r="N710" s="304">
        <f t="shared" ca="1" si="336"/>
        <v>-87.999648733461314</v>
      </c>
      <c r="P710" s="310">
        <f t="shared" ca="1" si="337"/>
        <v>23</v>
      </c>
      <c r="Q710" s="304">
        <f t="shared" ca="1" si="338"/>
        <v>0</v>
      </c>
      <c r="R710" s="306">
        <f t="shared" ca="1" si="339"/>
        <v>0</v>
      </c>
      <c r="S710" s="307">
        <f t="shared" ca="1" si="340"/>
        <v>3.650000000000003</v>
      </c>
      <c r="T710" s="304">
        <f t="shared" ca="1" si="320"/>
        <v>35.806500000000028</v>
      </c>
      <c r="U710" s="311">
        <f t="shared" ca="1" si="321"/>
        <v>0</v>
      </c>
      <c r="V710" s="306">
        <f t="shared" ca="1" si="322"/>
        <v>1.2262974792750103</v>
      </c>
      <c r="W710" s="304">
        <f t="shared" ca="1" si="323"/>
        <v>36.012377015580043</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-6.2374493895491767E-2</v>
      </c>
      <c r="AH710" s="304">
        <f t="shared" ca="1" si="347"/>
        <v>-9.8663962878031715</v>
      </c>
    </row>
    <row r="711" spans="1:34" x14ac:dyDescent="0.2">
      <c r="A711" s="347">
        <f t="shared" ca="1" si="325"/>
        <v>1E-4</v>
      </c>
      <c r="B711" s="304">
        <f t="shared" ca="1" si="326"/>
        <v>38.913800000000741</v>
      </c>
      <c r="D711" s="306">
        <f t="shared" ca="1" si="327"/>
        <v>-0.34439300864155314</v>
      </c>
      <c r="E711" s="307">
        <f t="shared" ca="1" si="328"/>
        <v>5.0392203459340479E-2</v>
      </c>
      <c r="F711" s="304">
        <f t="shared" ca="1" si="329"/>
        <v>0.34806022262055236</v>
      </c>
      <c r="G711" s="306">
        <f t="shared" ca="1" si="330"/>
        <v>3.4103060832227028</v>
      </c>
      <c r="H711" s="307">
        <f t="shared" ca="1" si="331"/>
        <v>-97.642206781729584</v>
      </c>
      <c r="I711" s="304">
        <f t="shared" ca="1" si="332"/>
        <v>97.701743755100424</v>
      </c>
      <c r="J711" s="306">
        <f t="shared" ca="1" si="333"/>
        <v>698.25382034761208</v>
      </c>
      <c r="K711" s="307">
        <f t="shared" ca="1" si="334"/>
        <v>-10.595825569908932</v>
      </c>
      <c r="L711" s="304">
        <f t="shared" ca="1" si="319"/>
        <v>698.33421020994183</v>
      </c>
      <c r="M711" s="306">
        <f t="shared" ca="1" si="335"/>
        <v>-1.5358839614764337</v>
      </c>
      <c r="N711" s="304">
        <f t="shared" ca="1" si="336"/>
        <v>-87.999668814433164</v>
      </c>
      <c r="P711" s="310">
        <f t="shared" ca="1" si="337"/>
        <v>23</v>
      </c>
      <c r="Q711" s="304">
        <f t="shared" ca="1" si="338"/>
        <v>0</v>
      </c>
      <c r="R711" s="306">
        <f t="shared" ca="1" si="339"/>
        <v>0</v>
      </c>
      <c r="S711" s="307">
        <f t="shared" ca="1" si="340"/>
        <v>3.650000000000003</v>
      </c>
      <c r="T711" s="304">
        <f t="shared" ca="1" si="320"/>
        <v>35.806500000000028</v>
      </c>
      <c r="U711" s="311">
        <f t="shared" ca="1" si="321"/>
        <v>0</v>
      </c>
      <c r="V711" s="306">
        <f t="shared" ca="1" si="322"/>
        <v>1.2262986766598818</v>
      </c>
      <c r="W711" s="304">
        <f t="shared" ca="1" si="323"/>
        <v>36.012407580093829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-6.2382747880761258E-2</v>
      </c>
      <c r="AH711" s="304">
        <f t="shared" ca="1" si="347"/>
        <v>-9.8664046618027434</v>
      </c>
    </row>
    <row r="712" spans="1:34" x14ac:dyDescent="0.2">
      <c r="A712" s="347">
        <f t="shared" ca="1" si="325"/>
        <v>1E-4</v>
      </c>
      <c r="B712" s="304">
        <f t="shared" ca="1" si="326"/>
        <v>38.913900000000744</v>
      </c>
      <c r="D712" s="306">
        <f t="shared" ca="1" si="327"/>
        <v>-0.34438984507153758</v>
      </c>
      <c r="E712" s="307">
        <f t="shared" ca="1" si="328"/>
        <v>5.0400692897865085E-2</v>
      </c>
      <c r="F712" s="304">
        <f t="shared" ca="1" si="329"/>
        <v>0.34805832159708894</v>
      </c>
      <c r="G712" s="306">
        <f t="shared" ca="1" si="330"/>
        <v>3.4102716442381955</v>
      </c>
      <c r="H712" s="307">
        <f t="shared" ca="1" si="331"/>
        <v>-97.642201741660301</v>
      </c>
      <c r="I712" s="304">
        <f t="shared" ca="1" si="332"/>
        <v>97.701737516006261</v>
      </c>
      <c r="J712" s="306">
        <f t="shared" ca="1" si="333"/>
        <v>698.25382034761208</v>
      </c>
      <c r="K712" s="307">
        <f t="shared" ca="1" si="334"/>
        <v>-10.605589790335102</v>
      </c>
      <c r="L712" s="304">
        <f t="shared" ca="1" si="319"/>
        <v>698.33435843071345</v>
      </c>
      <c r="M712" s="306">
        <f t="shared" ca="1" si="335"/>
        <v>-1.5358843119520151</v>
      </c>
      <c r="N712" s="304">
        <f t="shared" ca="1" si="336"/>
        <v>-87.999688895204812</v>
      </c>
      <c r="P712" s="310">
        <f t="shared" ca="1" si="337"/>
        <v>23</v>
      </c>
      <c r="Q712" s="304">
        <f t="shared" ca="1" si="338"/>
        <v>0</v>
      </c>
      <c r="R712" s="306">
        <f t="shared" ca="1" si="339"/>
        <v>0</v>
      </c>
      <c r="S712" s="307">
        <f t="shared" ca="1" si="340"/>
        <v>3.650000000000003</v>
      </c>
      <c r="T712" s="304">
        <f t="shared" ca="1" si="320"/>
        <v>35.806500000000028</v>
      </c>
      <c r="U712" s="311">
        <f t="shared" ca="1" si="321"/>
        <v>0</v>
      </c>
      <c r="V712" s="306">
        <f t="shared" ca="1" si="322"/>
        <v>1.2262998740458615</v>
      </c>
      <c r="W712" s="304">
        <f t="shared" ca="1" si="323"/>
        <v>36.012438144023022</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-6.2391001708247629E-2</v>
      </c>
      <c r="AH712" s="304">
        <f t="shared" ca="1" si="347"/>
        <v>-9.866413035642136</v>
      </c>
    </row>
    <row r="713" spans="1:34" x14ac:dyDescent="0.2">
      <c r="A713" s="347">
        <f t="shared" ca="1" si="325"/>
        <v>1E-4</v>
      </c>
      <c r="B713" s="304">
        <f t="shared" ca="1" si="326"/>
        <v>38.914000000000748</v>
      </c>
      <c r="D713" s="306">
        <f t="shared" ca="1" si="327"/>
        <v>-0.34438668152448082</v>
      </c>
      <c r="E713" s="307">
        <f t="shared" ca="1" si="328"/>
        <v>5.0409182174117717E-2</v>
      </c>
      <c r="F713" s="304">
        <f t="shared" ca="1" si="329"/>
        <v>0.34805642079827742</v>
      </c>
      <c r="G713" s="306">
        <f t="shared" ca="1" si="330"/>
        <v>3.4102372055700432</v>
      </c>
      <c r="H713" s="307">
        <f t="shared" ca="1" si="331"/>
        <v>-97.64219670074209</v>
      </c>
      <c r="I713" s="304">
        <f t="shared" ca="1" si="332"/>
        <v>97.701731276086733</v>
      </c>
      <c r="J713" s="306">
        <f t="shared" ca="1" si="333"/>
        <v>698.25382034761208</v>
      </c>
      <c r="K713" s="307">
        <f t="shared" ca="1" si="334"/>
        <v>-10.615354010257223</v>
      </c>
      <c r="L713" s="304">
        <f t="shared" ca="1" si="319"/>
        <v>698.33450678797078</v>
      </c>
      <c r="M713" s="306">
        <f t="shared" ca="1" si="335"/>
        <v>-1.535884662424102</v>
      </c>
      <c r="N713" s="304">
        <f t="shared" ca="1" si="336"/>
        <v>-87.99970897577623</v>
      </c>
      <c r="P713" s="310">
        <f t="shared" ca="1" si="337"/>
        <v>23</v>
      </c>
      <c r="Q713" s="304">
        <f t="shared" ca="1" si="338"/>
        <v>0</v>
      </c>
      <c r="R713" s="306">
        <f t="shared" ca="1" si="339"/>
        <v>0</v>
      </c>
      <c r="S713" s="307">
        <f t="shared" ca="1" si="340"/>
        <v>3.650000000000003</v>
      </c>
      <c r="T713" s="304">
        <f t="shared" ca="1" si="320"/>
        <v>35.806500000000028</v>
      </c>
      <c r="U713" s="311">
        <f t="shared" ca="1" si="321"/>
        <v>0</v>
      </c>
      <c r="V713" s="306">
        <f t="shared" ca="1" si="322"/>
        <v>1.2263010714329494</v>
      </c>
      <c r="W713" s="304">
        <f t="shared" ca="1" si="323"/>
        <v>36.01246870736761</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-6.2399255377977525E-2</v>
      </c>
      <c r="AH713" s="304">
        <f t="shared" ca="1" si="347"/>
        <v>-9.8664214093213687</v>
      </c>
    </row>
    <row r="714" spans="1:34" x14ac:dyDescent="0.2">
      <c r="A714" s="347">
        <f t="shared" ca="1" si="325"/>
        <v>1E-4</v>
      </c>
      <c r="B714" s="304">
        <f t="shared" ca="1" si="326"/>
        <v>38.914100000000751</v>
      </c>
      <c r="D714" s="306">
        <f t="shared" ca="1" si="327"/>
        <v>-0.34438351800038269</v>
      </c>
      <c r="E714" s="307">
        <f t="shared" ca="1" si="328"/>
        <v>5.0417671288087718E-2</v>
      </c>
      <c r="F714" s="304">
        <f t="shared" ca="1" si="329"/>
        <v>0.34805452022410738</v>
      </c>
      <c r="G714" s="306">
        <f t="shared" ca="1" si="330"/>
        <v>3.4102027672182431</v>
      </c>
      <c r="H714" s="307">
        <f t="shared" ca="1" si="331"/>
        <v>-97.642191658974966</v>
      </c>
      <c r="I714" s="304">
        <f t="shared" ca="1" si="332"/>
        <v>97.701725035341838</v>
      </c>
      <c r="J714" s="306">
        <f t="shared" ca="1" si="333"/>
        <v>698.25382034761208</v>
      </c>
      <c r="K714" s="307">
        <f t="shared" ca="1" si="334"/>
        <v>-10.625118229675209</v>
      </c>
      <c r="L714" s="304">
        <f t="shared" ca="1" si="319"/>
        <v>698.33465528171371</v>
      </c>
      <c r="M714" s="306">
        <f t="shared" ca="1" si="335"/>
        <v>-1.5358850128926944</v>
      </c>
      <c r="N714" s="304">
        <f t="shared" ca="1" si="336"/>
        <v>-87.999729056147416</v>
      </c>
      <c r="P714" s="310">
        <f t="shared" ca="1" si="337"/>
        <v>23</v>
      </c>
      <c r="Q714" s="304">
        <f t="shared" ca="1" si="338"/>
        <v>0</v>
      </c>
      <c r="R714" s="306">
        <f t="shared" ca="1" si="339"/>
        <v>0</v>
      </c>
      <c r="S714" s="307">
        <f t="shared" ca="1" si="340"/>
        <v>3.650000000000003</v>
      </c>
      <c r="T714" s="304">
        <f t="shared" ca="1" si="320"/>
        <v>35.806500000000028</v>
      </c>
      <c r="U714" s="311">
        <f t="shared" ca="1" si="321"/>
        <v>0</v>
      </c>
      <c r="V714" s="306">
        <f t="shared" ca="1" si="322"/>
        <v>1.2263022688211451</v>
      </c>
      <c r="W714" s="304">
        <f t="shared" ca="1" si="323"/>
        <v>36.012499270127591</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-6.2407508889940289E-2</v>
      </c>
      <c r="AH714" s="304">
        <f t="shared" ca="1" si="347"/>
        <v>-9.8664297828404326</v>
      </c>
    </row>
    <row r="715" spans="1:34" x14ac:dyDescent="0.2">
      <c r="A715" s="347">
        <f t="shared" ca="1" si="325"/>
        <v>1E-4</v>
      </c>
      <c r="B715" s="304">
        <f t="shared" ca="1" si="326"/>
        <v>38.914200000000754</v>
      </c>
      <c r="D715" s="306">
        <f t="shared" ca="1" si="327"/>
        <v>-0.34438035449924376</v>
      </c>
      <c r="E715" s="307">
        <f t="shared" ca="1" si="328"/>
        <v>5.0426160239782192E-2</v>
      </c>
      <c r="F715" s="304">
        <f t="shared" ca="1" si="329"/>
        <v>0.34805261987457153</v>
      </c>
      <c r="G715" s="306">
        <f t="shared" ca="1" si="330"/>
        <v>3.4101683291827931</v>
      </c>
      <c r="H715" s="307">
        <f t="shared" ca="1" si="331"/>
        <v>-97.642186616358941</v>
      </c>
      <c r="I715" s="304">
        <f t="shared" ca="1" si="332"/>
        <v>97.701718793771619</v>
      </c>
      <c r="J715" s="306">
        <f t="shared" ca="1" si="333"/>
        <v>698.25382034761208</v>
      </c>
      <c r="K715" s="307">
        <f t="shared" ca="1" si="334"/>
        <v>-10.634882448588975</v>
      </c>
      <c r="L715" s="304">
        <f t="shared" ca="1" si="319"/>
        <v>698.33480391194212</v>
      </c>
      <c r="M715" s="306">
        <f t="shared" ca="1" si="335"/>
        <v>-1.5358853633577925</v>
      </c>
      <c r="N715" s="304">
        <f t="shared" ca="1" si="336"/>
        <v>-87.9997491363184</v>
      </c>
      <c r="P715" s="310">
        <f t="shared" ca="1" si="337"/>
        <v>23</v>
      </c>
      <c r="Q715" s="304">
        <f t="shared" ca="1" si="338"/>
        <v>0</v>
      </c>
      <c r="R715" s="306">
        <f t="shared" ca="1" si="339"/>
        <v>0</v>
      </c>
      <c r="S715" s="307">
        <f t="shared" ca="1" si="340"/>
        <v>3.650000000000003</v>
      </c>
      <c r="T715" s="304">
        <f t="shared" ca="1" si="320"/>
        <v>35.806500000000028</v>
      </c>
      <c r="U715" s="311">
        <f t="shared" ca="1" si="321"/>
        <v>0</v>
      </c>
      <c r="V715" s="306">
        <f t="shared" ca="1" si="322"/>
        <v>1.2263034662104486</v>
      </c>
      <c r="W715" s="304">
        <f t="shared" ca="1" si="323"/>
        <v>36.012529832302995</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-6.2415762244137696E-2</v>
      </c>
      <c r="AH715" s="304">
        <f t="shared" ca="1" si="347"/>
        <v>-9.8664381561993313</v>
      </c>
    </row>
    <row r="716" spans="1:34" x14ac:dyDescent="0.2">
      <c r="A716" s="347">
        <f t="shared" ca="1" si="325"/>
        <v>1E-4</v>
      </c>
      <c r="B716" s="304">
        <f t="shared" ca="1" si="326"/>
        <v>38.914300000000758</v>
      </c>
      <c r="D716" s="306">
        <f t="shared" ca="1" si="327"/>
        <v>-0.34437719102106218</v>
      </c>
      <c r="E716" s="307">
        <f t="shared" ca="1" si="328"/>
        <v>5.0434649029206469E-2</v>
      </c>
      <c r="F716" s="304">
        <f t="shared" ca="1" si="329"/>
        <v>0.34805071974966001</v>
      </c>
      <c r="G716" s="306">
        <f t="shared" ca="1" si="330"/>
        <v>3.4101338914636909</v>
      </c>
      <c r="H716" s="307">
        <f t="shared" ca="1" si="331"/>
        <v>-97.642181572894032</v>
      </c>
      <c r="I716" s="304">
        <f t="shared" ca="1" si="332"/>
        <v>97.701712551376076</v>
      </c>
      <c r="J716" s="306">
        <f t="shared" ca="1" si="333"/>
        <v>698.25382034761208</v>
      </c>
      <c r="K716" s="307">
        <f t="shared" ca="1" si="334"/>
        <v>-10.644646666998439</v>
      </c>
      <c r="L716" s="304">
        <f t="shared" ca="1" si="319"/>
        <v>698.3349526786559</v>
      </c>
      <c r="M716" s="306">
        <f t="shared" ca="1" si="335"/>
        <v>-1.535885713819396</v>
      </c>
      <c r="N716" s="304">
        <f t="shared" ca="1" si="336"/>
        <v>-87.999769216289167</v>
      </c>
      <c r="P716" s="310">
        <f t="shared" ca="1" si="337"/>
        <v>23</v>
      </c>
      <c r="Q716" s="304">
        <f t="shared" ca="1" si="338"/>
        <v>0</v>
      </c>
      <c r="R716" s="306">
        <f t="shared" ca="1" si="339"/>
        <v>0</v>
      </c>
      <c r="S716" s="307">
        <f t="shared" ca="1" si="340"/>
        <v>3.650000000000003</v>
      </c>
      <c r="T716" s="304">
        <f t="shared" ca="1" si="320"/>
        <v>35.806500000000028</v>
      </c>
      <c r="U716" s="311">
        <f t="shared" ca="1" si="321"/>
        <v>0</v>
      </c>
      <c r="V716" s="306">
        <f t="shared" ca="1" si="322"/>
        <v>1.2263046636008601</v>
      </c>
      <c r="W716" s="304">
        <f t="shared" ca="1" si="323"/>
        <v>36.012560393893807</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-6.2424015440576852E-2</v>
      </c>
      <c r="AH716" s="304">
        <f t="shared" ca="1" si="347"/>
        <v>-9.8664465293980719</v>
      </c>
    </row>
    <row r="717" spans="1:34" x14ac:dyDescent="0.2">
      <c r="A717" s="347">
        <f t="shared" ca="1" si="325"/>
        <v>1E-4</v>
      </c>
      <c r="B717" s="304">
        <f t="shared" ca="1" si="326"/>
        <v>38.914400000000761</v>
      </c>
      <c r="D717" s="306">
        <f t="shared" ca="1" si="327"/>
        <v>-0.3443740275658404</v>
      </c>
      <c r="E717" s="307">
        <f t="shared" ca="1" si="328"/>
        <v>5.0443137656355219E-2</v>
      </c>
      <c r="F717" s="304">
        <f t="shared" ca="1" si="329"/>
        <v>0.3480488198493657</v>
      </c>
      <c r="G717" s="306">
        <f t="shared" ca="1" si="330"/>
        <v>3.4100994540609344</v>
      </c>
      <c r="H717" s="307">
        <f t="shared" ca="1" si="331"/>
        <v>-97.642176528580265</v>
      </c>
      <c r="I717" s="304">
        <f t="shared" ca="1" si="332"/>
        <v>97.701706308155224</v>
      </c>
      <c r="J717" s="306">
        <f t="shared" ca="1" si="333"/>
        <v>698.25382034761208</v>
      </c>
      <c r="K717" s="307">
        <f t="shared" ca="1" si="334"/>
        <v>-10.654410884903513</v>
      </c>
      <c r="L717" s="304">
        <f t="shared" ca="1" si="319"/>
        <v>698.33510158185493</v>
      </c>
      <c r="M717" s="306">
        <f t="shared" ca="1" si="335"/>
        <v>-1.5358860642775054</v>
      </c>
      <c r="N717" s="304">
        <f t="shared" ca="1" si="336"/>
        <v>-87.999789296059731</v>
      </c>
      <c r="P717" s="310">
        <f t="shared" ca="1" si="337"/>
        <v>23</v>
      </c>
      <c r="Q717" s="304">
        <f t="shared" ca="1" si="338"/>
        <v>0</v>
      </c>
      <c r="R717" s="306">
        <f t="shared" ca="1" si="339"/>
        <v>0</v>
      </c>
      <c r="S717" s="307">
        <f t="shared" ca="1" si="340"/>
        <v>3.650000000000003</v>
      </c>
      <c r="T717" s="304">
        <f t="shared" ca="1" si="320"/>
        <v>35.806500000000028</v>
      </c>
      <c r="U717" s="311">
        <f t="shared" ca="1" si="321"/>
        <v>0</v>
      </c>
      <c r="V717" s="306">
        <f t="shared" ca="1" si="322"/>
        <v>1.2263058609923794</v>
      </c>
      <c r="W717" s="304">
        <f t="shared" ca="1" si="323"/>
        <v>36.012590954900055</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-6.2432268479254205E-2</v>
      </c>
      <c r="AH717" s="304">
        <f t="shared" ca="1" si="347"/>
        <v>-9.8664549024366508</v>
      </c>
    </row>
    <row r="718" spans="1:34" x14ac:dyDescent="0.2">
      <c r="A718" s="347">
        <f t="shared" ca="1" si="325"/>
        <v>1E-4</v>
      </c>
      <c r="B718" s="304">
        <f t="shared" ca="1" si="326"/>
        <v>38.914500000000764</v>
      </c>
      <c r="D718" s="306">
        <f t="shared" ca="1" si="327"/>
        <v>-0.34437086413357443</v>
      </c>
      <c r="E718" s="307">
        <f t="shared" ca="1" si="328"/>
        <v>5.0451626121239102E-2</v>
      </c>
      <c r="F718" s="304">
        <f t="shared" ca="1" si="329"/>
        <v>0.34804692017367728</v>
      </c>
      <c r="G718" s="306">
        <f t="shared" ca="1" si="330"/>
        <v>3.4100650169745212</v>
      </c>
      <c r="H718" s="307">
        <f t="shared" ca="1" si="331"/>
        <v>-97.642171483417656</v>
      </c>
      <c r="I718" s="304">
        <f t="shared" ca="1" si="332"/>
        <v>97.701700064109076</v>
      </c>
      <c r="J718" s="306">
        <f t="shared" ca="1" si="333"/>
        <v>698.25382034761208</v>
      </c>
      <c r="K718" s="307">
        <f t="shared" ca="1" si="334"/>
        <v>-10.664175102304112</v>
      </c>
      <c r="L718" s="304">
        <f t="shared" ca="1" si="319"/>
        <v>698.3352506215391</v>
      </c>
      <c r="M718" s="306">
        <f t="shared" ca="1" si="335"/>
        <v>-1.5358864147321203</v>
      </c>
      <c r="N718" s="304">
        <f t="shared" ca="1" si="336"/>
        <v>-87.999809375630079</v>
      </c>
      <c r="P718" s="310">
        <f t="shared" ca="1" si="337"/>
        <v>23</v>
      </c>
      <c r="Q718" s="304">
        <f t="shared" ca="1" si="338"/>
        <v>0</v>
      </c>
      <c r="R718" s="306">
        <f t="shared" ca="1" si="339"/>
        <v>0</v>
      </c>
      <c r="S718" s="307">
        <f t="shared" ca="1" si="340"/>
        <v>3.650000000000003</v>
      </c>
      <c r="T718" s="304">
        <f t="shared" ca="1" si="320"/>
        <v>35.806500000000028</v>
      </c>
      <c r="U718" s="311">
        <f t="shared" ca="1" si="321"/>
        <v>0</v>
      </c>
      <c r="V718" s="306">
        <f t="shared" ca="1" si="322"/>
        <v>1.2263070583850069</v>
      </c>
      <c r="W718" s="304">
        <f t="shared" ca="1" si="323"/>
        <v>36.012621515321747</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-6.2440521360178636E-2</v>
      </c>
      <c r="AH718" s="304">
        <f t="shared" ca="1" si="347"/>
        <v>-9.8664632753150752</v>
      </c>
    </row>
    <row r="719" spans="1:34" x14ac:dyDescent="0.2">
      <c r="A719" s="347">
        <f t="shared" ca="1" si="325"/>
        <v>1E-4</v>
      </c>
      <c r="B719" s="304">
        <f t="shared" ca="1" si="326"/>
        <v>38.914600000000767</v>
      </c>
      <c r="D719" s="306">
        <f t="shared" ca="1" si="327"/>
        <v>-0.34436770072426909</v>
      </c>
      <c r="E719" s="307">
        <f t="shared" ca="1" si="328"/>
        <v>5.0460114423858116E-2</v>
      </c>
      <c r="F719" s="304">
        <f t="shared" ca="1" si="329"/>
        <v>0.34804502072259075</v>
      </c>
      <c r="G719" s="306">
        <f t="shared" ca="1" si="330"/>
        <v>3.4100305802044488</v>
      </c>
      <c r="H719" s="307">
        <f t="shared" ca="1" si="331"/>
        <v>-97.642166437406217</v>
      </c>
      <c r="I719" s="304">
        <f t="shared" ca="1" si="332"/>
        <v>97.701693819237676</v>
      </c>
      <c r="J719" s="306">
        <f t="shared" ca="1" si="333"/>
        <v>698.25382034761208</v>
      </c>
      <c r="K719" s="307">
        <f t="shared" ca="1" si="334"/>
        <v>-10.673939319200153</v>
      </c>
      <c r="L719" s="304">
        <f t="shared" ca="1" si="319"/>
        <v>698.33539979770842</v>
      </c>
      <c r="M719" s="306">
        <f t="shared" ca="1" si="335"/>
        <v>-1.5358867651832409</v>
      </c>
      <c r="N719" s="304">
        <f t="shared" ca="1" si="336"/>
        <v>-87.99982945500021</v>
      </c>
      <c r="P719" s="310">
        <f t="shared" ca="1" si="337"/>
        <v>23</v>
      </c>
      <c r="Q719" s="304">
        <f t="shared" ca="1" si="338"/>
        <v>0</v>
      </c>
      <c r="R719" s="306">
        <f t="shared" ca="1" si="339"/>
        <v>0</v>
      </c>
      <c r="S719" s="307">
        <f t="shared" ca="1" si="340"/>
        <v>3.650000000000003</v>
      </c>
      <c r="T719" s="304">
        <f t="shared" ca="1" si="320"/>
        <v>35.806500000000028</v>
      </c>
      <c r="U719" s="311">
        <f t="shared" ca="1" si="321"/>
        <v>0</v>
      </c>
      <c r="V719" s="306">
        <f t="shared" ca="1" si="322"/>
        <v>1.2263082557787419</v>
      </c>
      <c r="W719" s="304">
        <f t="shared" ca="1" si="323"/>
        <v>36.012652075158904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-6.2448774083351921E-2</v>
      </c>
      <c r="AH719" s="304">
        <f t="shared" ca="1" si="347"/>
        <v>-9.8664716480333468</v>
      </c>
    </row>
    <row r="720" spans="1:34" x14ac:dyDescent="0.2">
      <c r="A720" s="347">
        <f t="shared" ca="1" si="325"/>
        <v>1E-4</v>
      </c>
      <c r="B720" s="304">
        <f t="shared" ca="1" si="326"/>
        <v>38.914700000000771</v>
      </c>
      <c r="D720" s="306">
        <f t="shared" ca="1" si="327"/>
        <v>-0.34436453733792249</v>
      </c>
      <c r="E720" s="307">
        <f t="shared" ca="1" si="328"/>
        <v>5.0468602564219367E-2</v>
      </c>
      <c r="F720" s="304">
        <f t="shared" ca="1" si="329"/>
        <v>0.3480431214960964</v>
      </c>
      <c r="G720" s="306">
        <f t="shared" ca="1" si="330"/>
        <v>3.4099961437507149</v>
      </c>
      <c r="H720" s="307">
        <f t="shared" ca="1" si="331"/>
        <v>-97.642161390545965</v>
      </c>
      <c r="I720" s="304">
        <f t="shared" ca="1" si="332"/>
        <v>97.701687573541022</v>
      </c>
      <c r="J720" s="306">
        <f t="shared" ca="1" si="333"/>
        <v>698.25382034761208</v>
      </c>
      <c r="K720" s="307">
        <f t="shared" ca="1" si="334"/>
        <v>-10.683703535591551</v>
      </c>
      <c r="L720" s="304">
        <f t="shared" ca="1" si="319"/>
        <v>698.33554911036265</v>
      </c>
      <c r="M720" s="306">
        <f t="shared" ca="1" si="335"/>
        <v>-1.5358871156308673</v>
      </c>
      <c r="N720" s="304">
        <f t="shared" ca="1" si="336"/>
        <v>-87.999849534170153</v>
      </c>
      <c r="P720" s="310">
        <f t="shared" ca="1" si="337"/>
        <v>23</v>
      </c>
      <c r="Q720" s="304">
        <f t="shared" ca="1" si="338"/>
        <v>0</v>
      </c>
      <c r="R720" s="306">
        <f t="shared" ca="1" si="339"/>
        <v>0</v>
      </c>
      <c r="S720" s="307">
        <f t="shared" ca="1" si="340"/>
        <v>3.650000000000003</v>
      </c>
      <c r="T720" s="304">
        <f t="shared" ca="1" si="320"/>
        <v>35.806500000000028</v>
      </c>
      <c r="U720" s="311">
        <f t="shared" ca="1" si="321"/>
        <v>0</v>
      </c>
      <c r="V720" s="306">
        <f t="shared" ca="1" si="322"/>
        <v>1.2263094531735852</v>
      </c>
      <c r="W720" s="304">
        <f t="shared" ca="1" si="323"/>
        <v>36.012682634411526</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-6.245702664877939E-2</v>
      </c>
      <c r="AH720" s="304">
        <f t="shared" ca="1" si="347"/>
        <v>-9.8664800205914727</v>
      </c>
    </row>
    <row r="721" spans="1:34" x14ac:dyDescent="0.2">
      <c r="A721" s="347">
        <f t="shared" ca="1" si="325"/>
        <v>1E-4</v>
      </c>
      <c r="B721" s="304">
        <f t="shared" ca="1" si="326"/>
        <v>38.914800000000774</v>
      </c>
      <c r="D721" s="306">
        <f t="shared" ca="1" si="327"/>
        <v>-0.34436137397453287</v>
      </c>
      <c r="E721" s="307">
        <f t="shared" ca="1" si="328"/>
        <v>5.0477090542321079E-2</v>
      </c>
      <c r="F721" s="304">
        <f t="shared" ca="1" si="329"/>
        <v>0.34804122249418351</v>
      </c>
      <c r="G721" s="306">
        <f t="shared" ca="1" si="330"/>
        <v>3.4099617076133173</v>
      </c>
      <c r="H721" s="307">
        <f t="shared" ca="1" si="331"/>
        <v>-97.642156342836913</v>
      </c>
      <c r="I721" s="304">
        <f t="shared" ca="1" si="332"/>
        <v>97.701681327019116</v>
      </c>
      <c r="J721" s="306">
        <f t="shared" ca="1" si="333"/>
        <v>698.25382034761208</v>
      </c>
      <c r="K721" s="307">
        <f t="shared" ca="1" si="334"/>
        <v>-10.69346775147822</v>
      </c>
      <c r="L721" s="304">
        <f t="shared" ca="1" si="319"/>
        <v>698.33569855950168</v>
      </c>
      <c r="M721" s="306">
        <f t="shared" ca="1" si="335"/>
        <v>-1.5358874660749995</v>
      </c>
      <c r="N721" s="304">
        <f t="shared" ca="1" si="336"/>
        <v>-87.999869613139879</v>
      </c>
      <c r="P721" s="310">
        <f t="shared" ca="1" si="337"/>
        <v>23</v>
      </c>
      <c r="Q721" s="304">
        <f t="shared" ca="1" si="338"/>
        <v>0</v>
      </c>
      <c r="R721" s="306">
        <f t="shared" ca="1" si="339"/>
        <v>0</v>
      </c>
      <c r="S721" s="307">
        <f t="shared" ca="1" si="340"/>
        <v>3.650000000000003</v>
      </c>
      <c r="T721" s="304">
        <f t="shared" ca="1" si="320"/>
        <v>35.806500000000028</v>
      </c>
      <c r="U721" s="311">
        <f t="shared" ca="1" si="321"/>
        <v>0</v>
      </c>
      <c r="V721" s="306">
        <f t="shared" ca="1" si="322"/>
        <v>1.226310650569536</v>
      </c>
      <c r="W721" s="304">
        <f t="shared" ca="1" si="323"/>
        <v>36.012713193079605</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-6.2465279056459266E-2</v>
      </c>
      <c r="AH721" s="304">
        <f t="shared" ca="1" si="347"/>
        <v>-9.8664883929894511</v>
      </c>
    </row>
    <row r="722" spans="1:34" x14ac:dyDescent="0.2">
      <c r="A722" s="347">
        <f t="shared" ca="1" si="325"/>
        <v>1E-4</v>
      </c>
      <c r="B722" s="304">
        <f t="shared" ca="1" si="326"/>
        <v>38.914900000000777</v>
      </c>
      <c r="D722" s="306">
        <f t="shared" ca="1" si="327"/>
        <v>-0.34435821063410255</v>
      </c>
      <c r="E722" s="307">
        <f t="shared" ca="1" si="328"/>
        <v>5.0485578358161476E-2</v>
      </c>
      <c r="F722" s="304">
        <f t="shared" ca="1" si="329"/>
        <v>0.34803932371684526</v>
      </c>
      <c r="G722" s="306">
        <f t="shared" ca="1" si="330"/>
        <v>3.4099272717922537</v>
      </c>
      <c r="H722" s="307">
        <f t="shared" ca="1" si="331"/>
        <v>-97.642151294279074</v>
      </c>
      <c r="I722" s="304">
        <f t="shared" ca="1" si="332"/>
        <v>97.701675079671986</v>
      </c>
      <c r="J722" s="306">
        <f t="shared" ca="1" si="333"/>
        <v>698.25382034761208</v>
      </c>
      <c r="K722" s="307">
        <f t="shared" ca="1" si="334"/>
        <v>-10.703231966860075</v>
      </c>
      <c r="L722" s="304">
        <f t="shared" ca="1" si="319"/>
        <v>698.33584814512551</v>
      </c>
      <c r="M722" s="306">
        <f t="shared" ca="1" si="335"/>
        <v>-1.5358878165156373</v>
      </c>
      <c r="N722" s="304">
        <f t="shared" ca="1" si="336"/>
        <v>-87.999889691909388</v>
      </c>
      <c r="P722" s="310">
        <f t="shared" ca="1" si="337"/>
        <v>23</v>
      </c>
      <c r="Q722" s="304">
        <f t="shared" ca="1" si="338"/>
        <v>0</v>
      </c>
      <c r="R722" s="306">
        <f t="shared" ca="1" si="339"/>
        <v>0</v>
      </c>
      <c r="S722" s="307">
        <f t="shared" ca="1" si="340"/>
        <v>3.650000000000003</v>
      </c>
      <c r="T722" s="304">
        <f t="shared" ca="1" si="320"/>
        <v>35.806500000000028</v>
      </c>
      <c r="U722" s="311">
        <f t="shared" ca="1" si="321"/>
        <v>0</v>
      </c>
      <c r="V722" s="306">
        <f t="shared" ca="1" si="322"/>
        <v>1.2263118479665953</v>
      </c>
      <c r="W722" s="304">
        <f t="shared" ca="1" si="323"/>
        <v>36.012743751163178</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-6.247353130639155E-2</v>
      </c>
      <c r="AH722" s="304">
        <f t="shared" ca="1" si="347"/>
        <v>-9.8664967652272804</v>
      </c>
    </row>
    <row r="723" spans="1:34" x14ac:dyDescent="0.2">
      <c r="A723" s="347">
        <f t="shared" ca="1" si="325"/>
        <v>1E-4</v>
      </c>
      <c r="B723" s="304">
        <f t="shared" ca="1" si="326"/>
        <v>38.915000000000781</v>
      </c>
      <c r="D723" s="306">
        <f t="shared" ca="1" si="327"/>
        <v>-0.34435504731663208</v>
      </c>
      <c r="E723" s="307">
        <f t="shared" ca="1" si="328"/>
        <v>5.0494066011754768E-2</v>
      </c>
      <c r="F723" s="304">
        <f t="shared" ca="1" si="329"/>
        <v>0.34803742516407538</v>
      </c>
      <c r="G723" s="306">
        <f t="shared" ca="1" si="330"/>
        <v>3.409892836287522</v>
      </c>
      <c r="H723" s="307">
        <f t="shared" ca="1" si="331"/>
        <v>-97.642146244872478</v>
      </c>
      <c r="I723" s="304">
        <f t="shared" ca="1" si="332"/>
        <v>97.701668831499646</v>
      </c>
      <c r="J723" s="306">
        <f t="shared" ca="1" si="333"/>
        <v>698.25382034761208</v>
      </c>
      <c r="K723" s="307">
        <f t="shared" ca="1" si="334"/>
        <v>-10.712996181737033</v>
      </c>
      <c r="L723" s="304">
        <f t="shared" ca="1" si="319"/>
        <v>698.3359978672338</v>
      </c>
      <c r="M723" s="306">
        <f t="shared" ca="1" si="335"/>
        <v>-1.5358881669527813</v>
      </c>
      <c r="N723" s="304">
        <f t="shared" ca="1" si="336"/>
        <v>-87.999909770478723</v>
      </c>
      <c r="P723" s="310">
        <f t="shared" ca="1" si="337"/>
        <v>23</v>
      </c>
      <c r="Q723" s="304">
        <f t="shared" ca="1" si="338"/>
        <v>0</v>
      </c>
      <c r="R723" s="306">
        <f t="shared" ca="1" si="339"/>
        <v>0</v>
      </c>
      <c r="S723" s="307">
        <f t="shared" ca="1" si="340"/>
        <v>3.650000000000003</v>
      </c>
      <c r="T723" s="304">
        <f t="shared" ca="1" si="320"/>
        <v>35.806500000000028</v>
      </c>
      <c r="U723" s="311">
        <f t="shared" ca="1" si="321"/>
        <v>0</v>
      </c>
      <c r="V723" s="306">
        <f t="shared" ca="1" si="322"/>
        <v>1.2263130453647619</v>
      </c>
      <c r="W723" s="304">
        <f t="shared" ca="1" si="323"/>
        <v>36.012774308662237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-6.2481783398586899E-2</v>
      </c>
      <c r="AH723" s="304">
        <f t="shared" ca="1" si="347"/>
        <v>-9.8665051373049728</v>
      </c>
    </row>
    <row r="724" spans="1:34" x14ac:dyDescent="0.2">
      <c r="A724" s="347">
        <f t="shared" ca="1" si="325"/>
        <v>1E-4</v>
      </c>
      <c r="B724" s="304">
        <f t="shared" ca="1" si="326"/>
        <v>38.915100000000784</v>
      </c>
      <c r="D724" s="306">
        <f t="shared" ca="1" si="327"/>
        <v>-0.34435188402211736</v>
      </c>
      <c r="E724" s="307">
        <f t="shared" ca="1" si="328"/>
        <v>5.0502553503092074E-2</v>
      </c>
      <c r="F724" s="304">
        <f t="shared" ca="1" si="329"/>
        <v>0.34803552683585975</v>
      </c>
      <c r="G724" s="306">
        <f t="shared" ca="1" si="330"/>
        <v>3.40985840109912</v>
      </c>
      <c r="H724" s="307">
        <f t="shared" ca="1" si="331"/>
        <v>-97.642141194617125</v>
      </c>
      <c r="I724" s="304">
        <f t="shared" ca="1" si="332"/>
        <v>97.701662582502109</v>
      </c>
      <c r="J724" s="306">
        <f t="shared" ca="1" si="333"/>
        <v>698.25382034761208</v>
      </c>
      <c r="K724" s="307">
        <f t="shared" ca="1" si="334"/>
        <v>-10.722760396109008</v>
      </c>
      <c r="L724" s="304">
        <f t="shared" ca="1" si="319"/>
        <v>698.33614772582666</v>
      </c>
      <c r="M724" s="306">
        <f t="shared" ca="1" si="335"/>
        <v>-1.535888517386431</v>
      </c>
      <c r="N724" s="304">
        <f t="shared" ca="1" si="336"/>
        <v>-87.999929848847856</v>
      </c>
      <c r="P724" s="310">
        <f t="shared" ca="1" si="337"/>
        <v>23</v>
      </c>
      <c r="Q724" s="304">
        <f t="shared" ca="1" si="338"/>
        <v>0</v>
      </c>
      <c r="R724" s="306">
        <f t="shared" ca="1" si="339"/>
        <v>0</v>
      </c>
      <c r="S724" s="307">
        <f t="shared" ca="1" si="340"/>
        <v>3.650000000000003</v>
      </c>
      <c r="T724" s="304">
        <f t="shared" ca="1" si="320"/>
        <v>35.806500000000028</v>
      </c>
      <c r="U724" s="311">
        <f t="shared" ca="1" si="321"/>
        <v>0</v>
      </c>
      <c r="V724" s="306">
        <f t="shared" ca="1" si="322"/>
        <v>1.2263142427640363</v>
      </c>
      <c r="W724" s="304">
        <f t="shared" ca="1" si="323"/>
        <v>36.012804865576783</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-6.2490035333039984E-2</v>
      </c>
      <c r="AH724" s="304">
        <f t="shared" ca="1" si="347"/>
        <v>-9.8665135092225231</v>
      </c>
    </row>
    <row r="725" spans="1:34" x14ac:dyDescent="0.2">
      <c r="A725" s="347">
        <f t="shared" ca="1" si="325"/>
        <v>1E-4</v>
      </c>
      <c r="B725" s="304">
        <f t="shared" ca="1" si="326"/>
        <v>38.915200000000787</v>
      </c>
      <c r="D725" s="306">
        <f t="shared" ca="1" si="327"/>
        <v>-0.344348720750563</v>
      </c>
      <c r="E725" s="307">
        <f t="shared" ca="1" si="328"/>
        <v>5.0511040832176946E-2</v>
      </c>
      <c r="F725" s="304">
        <f t="shared" ca="1" si="329"/>
        <v>0.34803362873219457</v>
      </c>
      <c r="G725" s="306">
        <f t="shared" ca="1" si="330"/>
        <v>3.4098239662270449</v>
      </c>
      <c r="H725" s="307">
        <f t="shared" ca="1" si="331"/>
        <v>-97.642136143513042</v>
      </c>
      <c r="I725" s="304">
        <f t="shared" ca="1" si="332"/>
        <v>97.701656332679406</v>
      </c>
      <c r="J725" s="306">
        <f t="shared" ca="1" si="333"/>
        <v>698.25382034761208</v>
      </c>
      <c r="K725" s="307">
        <f t="shared" ca="1" si="334"/>
        <v>-10.732524609975915</v>
      </c>
      <c r="L725" s="304">
        <f t="shared" ca="1" si="319"/>
        <v>698.33629772090399</v>
      </c>
      <c r="M725" s="306">
        <f t="shared" ca="1" si="335"/>
        <v>-1.5358888678165867</v>
      </c>
      <c r="N725" s="304">
        <f t="shared" ca="1" si="336"/>
        <v>-87.9999499270168</v>
      </c>
      <c r="P725" s="310">
        <f t="shared" ca="1" si="337"/>
        <v>23</v>
      </c>
      <c r="Q725" s="304">
        <f t="shared" ca="1" si="338"/>
        <v>0</v>
      </c>
      <c r="R725" s="306">
        <f t="shared" ca="1" si="339"/>
        <v>0</v>
      </c>
      <c r="S725" s="307">
        <f t="shared" ca="1" si="340"/>
        <v>3.650000000000003</v>
      </c>
      <c r="T725" s="304">
        <f t="shared" ca="1" si="320"/>
        <v>35.806500000000028</v>
      </c>
      <c r="U725" s="311">
        <f t="shared" ca="1" si="321"/>
        <v>0</v>
      </c>
      <c r="V725" s="306">
        <f t="shared" ca="1" si="322"/>
        <v>1.226315440164419</v>
      </c>
      <c r="W725" s="304">
        <f t="shared" ca="1" si="323"/>
        <v>36.012835421906878</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-6.2498287109752582E-2</v>
      </c>
      <c r="AH725" s="304">
        <f t="shared" ca="1" si="347"/>
        <v>-9.8665218809799331</v>
      </c>
    </row>
    <row r="726" spans="1:34" x14ac:dyDescent="0.2">
      <c r="A726" s="347">
        <f t="shared" ca="1" si="325"/>
        <v>1E-4</v>
      </c>
      <c r="B726" s="304">
        <f t="shared" ca="1" si="326"/>
        <v>38.915300000000791</v>
      </c>
      <c r="D726" s="306">
        <f t="shared" ca="1" si="327"/>
        <v>-0.34434555750196533</v>
      </c>
      <c r="E726" s="307">
        <f t="shared" ca="1" si="328"/>
        <v>5.0519527999027147E-2</v>
      </c>
      <c r="F726" s="304">
        <f t="shared" ca="1" si="329"/>
        <v>0.34803173085307004</v>
      </c>
      <c r="G726" s="306">
        <f t="shared" ca="1" si="330"/>
        <v>3.4097895316712945</v>
      </c>
      <c r="H726" s="307">
        <f t="shared" ca="1" si="331"/>
        <v>-97.642131091560245</v>
      </c>
      <c r="I726" s="304">
        <f t="shared" ca="1" si="332"/>
        <v>97.70165008203152</v>
      </c>
      <c r="J726" s="306">
        <f t="shared" ca="1" si="333"/>
        <v>698.25382034761208</v>
      </c>
      <c r="K726" s="307">
        <f t="shared" ca="1" si="334"/>
        <v>-10.742288823337669</v>
      </c>
      <c r="L726" s="304">
        <f t="shared" ca="1" si="319"/>
        <v>698.33644785246554</v>
      </c>
      <c r="M726" s="306">
        <f t="shared" ca="1" si="335"/>
        <v>-1.5358892182432484</v>
      </c>
      <c r="N726" s="304">
        <f t="shared" ca="1" si="336"/>
        <v>-87.999970004985542</v>
      </c>
      <c r="P726" s="310">
        <f t="shared" ca="1" si="337"/>
        <v>23</v>
      </c>
      <c r="Q726" s="304">
        <f t="shared" ca="1" si="338"/>
        <v>0</v>
      </c>
      <c r="R726" s="306">
        <f t="shared" ca="1" si="339"/>
        <v>0</v>
      </c>
      <c r="S726" s="307">
        <f t="shared" ca="1" si="340"/>
        <v>3.650000000000003</v>
      </c>
      <c r="T726" s="304">
        <f t="shared" ca="1" si="320"/>
        <v>35.806500000000028</v>
      </c>
      <c r="U726" s="311">
        <f t="shared" ca="1" si="321"/>
        <v>0</v>
      </c>
      <c r="V726" s="306">
        <f t="shared" ca="1" si="322"/>
        <v>1.2263166375659096</v>
      </c>
      <c r="W726" s="304">
        <f t="shared" ca="1" si="323"/>
        <v>36.012865977652467</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-6.2506538728742456E-2</v>
      </c>
      <c r="AH726" s="304">
        <f t="shared" ca="1" si="347"/>
        <v>-9.8665302525772187</v>
      </c>
    </row>
    <row r="727" spans="1:34" x14ac:dyDescent="0.2">
      <c r="A727" s="347">
        <f t="shared" ca="1" si="325"/>
        <v>1E-4</v>
      </c>
      <c r="B727" s="304">
        <f t="shared" ca="1" si="326"/>
        <v>38.915400000000794</v>
      </c>
      <c r="D727" s="306">
        <f t="shared" ca="1" si="327"/>
        <v>-0.34434239427632657</v>
      </c>
      <c r="E727" s="307">
        <f t="shared" ca="1" si="328"/>
        <v>5.0528015003626692E-2</v>
      </c>
      <c r="F727" s="304">
        <f t="shared" ca="1" si="329"/>
        <v>0.34802983319847719</v>
      </c>
      <c r="G727" s="306">
        <f t="shared" ca="1" si="330"/>
        <v>3.4097550974318667</v>
      </c>
      <c r="H727" s="307">
        <f t="shared" ca="1" si="331"/>
        <v>-97.642126038758747</v>
      </c>
      <c r="I727" s="304">
        <f t="shared" ca="1" si="332"/>
        <v>97.70164383055851</v>
      </c>
      <c r="J727" s="306">
        <f t="shared" ca="1" si="333"/>
        <v>698.25382034761208</v>
      </c>
      <c r="K727" s="307">
        <f t="shared" ca="1" si="334"/>
        <v>-10.752053036194184</v>
      </c>
      <c r="L727" s="304">
        <f t="shared" ca="1" si="319"/>
        <v>698.33659812051121</v>
      </c>
      <c r="M727" s="306">
        <f t="shared" ca="1" si="335"/>
        <v>-1.535889568666416</v>
      </c>
      <c r="N727" s="304">
        <f t="shared" ca="1" si="336"/>
        <v>-87.999990082754081</v>
      </c>
      <c r="P727" s="310">
        <f t="shared" ca="1" si="337"/>
        <v>23</v>
      </c>
      <c r="Q727" s="304">
        <f t="shared" ca="1" si="338"/>
        <v>0</v>
      </c>
      <c r="R727" s="306">
        <f t="shared" ca="1" si="339"/>
        <v>0</v>
      </c>
      <c r="S727" s="307">
        <f t="shared" ca="1" si="340"/>
        <v>3.650000000000003</v>
      </c>
      <c r="T727" s="304">
        <f t="shared" ca="1" si="320"/>
        <v>35.806500000000028</v>
      </c>
      <c r="U727" s="311">
        <f t="shared" ca="1" si="321"/>
        <v>0</v>
      </c>
      <c r="V727" s="306">
        <f t="shared" ca="1" si="322"/>
        <v>1.2263178349685075</v>
      </c>
      <c r="W727" s="304">
        <f t="shared" ca="1" si="323"/>
        <v>36.012896532813585</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-6.2514790189993619E-2</v>
      </c>
      <c r="AH727" s="304">
        <f t="shared" ca="1" si="347"/>
        <v>-9.8665386240143658</v>
      </c>
    </row>
    <row r="728" spans="1:34" x14ac:dyDescent="0.2">
      <c r="A728" s="347">
        <f t="shared" ca="1" si="325"/>
        <v>1E-4</v>
      </c>
      <c r="B728" s="304">
        <f t="shared" ca="1" si="326"/>
        <v>38.915500000000797</v>
      </c>
      <c r="D728" s="306">
        <f t="shared" ca="1" si="327"/>
        <v>-0.344339231073647</v>
      </c>
      <c r="E728" s="307">
        <f t="shared" ca="1" si="328"/>
        <v>5.0536501845986237E-2</v>
      </c>
      <c r="F728" s="304">
        <f t="shared" ca="1" si="329"/>
        <v>0.34802793576840901</v>
      </c>
      <c r="G728" s="306">
        <f t="shared" ca="1" si="330"/>
        <v>3.4097206635087591</v>
      </c>
      <c r="H728" s="307">
        <f t="shared" ca="1" si="331"/>
        <v>-97.642120985108562</v>
      </c>
      <c r="I728" s="304">
        <f t="shared" ca="1" si="332"/>
        <v>97.70163757826036</v>
      </c>
      <c r="J728" s="306">
        <f t="shared" ca="1" si="333"/>
        <v>698.25382034761208</v>
      </c>
      <c r="K728" s="307">
        <f t="shared" ca="1" si="334"/>
        <v>-10.761817248545377</v>
      </c>
      <c r="L728" s="304">
        <f t="shared" ca="1" si="319"/>
        <v>698.336748525041</v>
      </c>
      <c r="M728" s="306">
        <f t="shared" ca="1" si="335"/>
        <v>-1.5358899190860897</v>
      </c>
      <c r="N728" s="304">
        <f t="shared" ca="1" si="336"/>
        <v>-88.000010160322446</v>
      </c>
      <c r="P728" s="310">
        <f t="shared" ca="1" si="337"/>
        <v>23</v>
      </c>
      <c r="Q728" s="304">
        <f t="shared" ca="1" si="338"/>
        <v>0</v>
      </c>
      <c r="R728" s="306">
        <f t="shared" ca="1" si="339"/>
        <v>0</v>
      </c>
      <c r="S728" s="307">
        <f t="shared" ca="1" si="340"/>
        <v>3.650000000000003</v>
      </c>
      <c r="T728" s="304">
        <f t="shared" ca="1" si="320"/>
        <v>35.806500000000028</v>
      </c>
      <c r="U728" s="311">
        <f t="shared" ca="1" si="321"/>
        <v>0</v>
      </c>
      <c r="V728" s="306">
        <f t="shared" ca="1" si="322"/>
        <v>1.2263190323722135</v>
      </c>
      <c r="W728" s="304">
        <f t="shared" ca="1" si="323"/>
        <v>36.012927087390253</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-6.2523041493518505E-2</v>
      </c>
      <c r="AH728" s="304">
        <f t="shared" ca="1" si="347"/>
        <v>-9.8665469952913849</v>
      </c>
    </row>
    <row r="729" spans="1:34" x14ac:dyDescent="0.2">
      <c r="A729" s="347">
        <f t="shared" ca="1" si="325"/>
        <v>1E-4</v>
      </c>
      <c r="B729" s="304">
        <f t="shared" ca="1" si="326"/>
        <v>38.915600000000801</v>
      </c>
      <c r="D729" s="306">
        <f t="shared" ca="1" si="327"/>
        <v>-0.34433606789392507</v>
      </c>
      <c r="E729" s="307">
        <f t="shared" ca="1" si="328"/>
        <v>5.0544988526111112E-2</v>
      </c>
      <c r="F729" s="304">
        <f t="shared" ca="1" si="329"/>
        <v>0.34802603856285591</v>
      </c>
      <c r="G729" s="306">
        <f t="shared" ca="1" si="330"/>
        <v>3.4096862299019697</v>
      </c>
      <c r="H729" s="307">
        <f t="shared" ca="1" si="331"/>
        <v>-97.642115930609705</v>
      </c>
      <c r="I729" s="304">
        <f t="shared" ca="1" si="332"/>
        <v>97.701631325137086</v>
      </c>
      <c r="J729" s="306">
        <f t="shared" ca="1" si="333"/>
        <v>698.25382034761208</v>
      </c>
      <c r="K729" s="307">
        <f t="shared" ca="1" si="334"/>
        <v>-10.771581460391163</v>
      </c>
      <c r="L729" s="304">
        <f t="shared" ca="1" si="319"/>
        <v>698.3368990660548</v>
      </c>
      <c r="M729" s="306">
        <f t="shared" ca="1" si="335"/>
        <v>-1.5358902695022696</v>
      </c>
      <c r="N729" s="304">
        <f t="shared" ca="1" si="336"/>
        <v>-88.000030237690623</v>
      </c>
      <c r="P729" s="310">
        <f t="shared" ca="1" si="337"/>
        <v>23</v>
      </c>
      <c r="Q729" s="304">
        <f t="shared" ca="1" si="338"/>
        <v>0</v>
      </c>
      <c r="R729" s="306">
        <f t="shared" ca="1" si="339"/>
        <v>0</v>
      </c>
      <c r="S729" s="307">
        <f t="shared" ca="1" si="340"/>
        <v>3.650000000000003</v>
      </c>
      <c r="T729" s="304">
        <f t="shared" ca="1" si="320"/>
        <v>35.806500000000028</v>
      </c>
      <c r="U729" s="311">
        <f t="shared" ca="1" si="321"/>
        <v>0</v>
      </c>
      <c r="V729" s="306">
        <f t="shared" ca="1" si="322"/>
        <v>1.2263202297770275</v>
      </c>
      <c r="W729" s="304">
        <f t="shared" ca="1" si="323"/>
        <v>36.012957641382464</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-6.2531292639315339E-2</v>
      </c>
      <c r="AH729" s="304">
        <f t="shared" ca="1" si="347"/>
        <v>-9.8665553664082797</v>
      </c>
    </row>
    <row r="730" spans="1:34" x14ac:dyDescent="0.2">
      <c r="A730" s="347">
        <f t="shared" ca="1" si="325"/>
        <v>1E-4</v>
      </c>
      <c r="B730" s="304">
        <f t="shared" ca="1" si="326"/>
        <v>38.915700000000804</v>
      </c>
      <c r="D730" s="306">
        <f t="shared" ca="1" si="327"/>
        <v>-0.34433290473716099</v>
      </c>
      <c r="E730" s="307">
        <f t="shared" ca="1" si="328"/>
        <v>5.0553475043999541E-2</v>
      </c>
      <c r="F730" s="304">
        <f t="shared" ca="1" si="329"/>
        <v>0.34802414158180905</v>
      </c>
      <c r="G730" s="306">
        <f t="shared" ca="1" si="330"/>
        <v>3.4096517966114961</v>
      </c>
      <c r="H730" s="307">
        <f t="shared" ca="1" si="331"/>
        <v>-97.642110875262205</v>
      </c>
      <c r="I730" s="304">
        <f t="shared" ca="1" si="332"/>
        <v>97.70162507118873</v>
      </c>
      <c r="J730" s="306">
        <f t="shared" ca="1" si="333"/>
        <v>698.25382034761208</v>
      </c>
      <c r="K730" s="307">
        <f t="shared" ca="1" si="334"/>
        <v>-10.781345671731456</v>
      </c>
      <c r="L730" s="304">
        <f t="shared" ca="1" si="319"/>
        <v>698.33704974355226</v>
      </c>
      <c r="M730" s="306">
        <f t="shared" ca="1" si="335"/>
        <v>-1.5358906199149553</v>
      </c>
      <c r="N730" s="304">
        <f t="shared" ca="1" si="336"/>
        <v>-88.000050314858612</v>
      </c>
      <c r="P730" s="310">
        <f t="shared" ca="1" si="337"/>
        <v>23</v>
      </c>
      <c r="Q730" s="304">
        <f t="shared" ca="1" si="338"/>
        <v>0</v>
      </c>
      <c r="R730" s="306">
        <f t="shared" ca="1" si="339"/>
        <v>0</v>
      </c>
      <c r="S730" s="307">
        <f t="shared" ca="1" si="340"/>
        <v>3.650000000000003</v>
      </c>
      <c r="T730" s="304">
        <f t="shared" ca="1" si="320"/>
        <v>35.806500000000028</v>
      </c>
      <c r="U730" s="311">
        <f t="shared" ca="1" si="321"/>
        <v>0</v>
      </c>
      <c r="V730" s="306">
        <f t="shared" ca="1" si="322"/>
        <v>1.226321427182949</v>
      </c>
      <c r="W730" s="304">
        <f t="shared" ca="1" si="323"/>
        <v>36.012988194790239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-6.2539543627389449E-2</v>
      </c>
      <c r="AH730" s="304">
        <f t="shared" ca="1" si="347"/>
        <v>-9.8665637373650501</v>
      </c>
    </row>
    <row r="731" spans="1:34" x14ac:dyDescent="0.2">
      <c r="A731" s="347">
        <f t="shared" ca="1" si="325"/>
        <v>1E-4</v>
      </c>
      <c r="B731" s="304">
        <f t="shared" ca="1" si="326"/>
        <v>38.915800000000807</v>
      </c>
      <c r="D731" s="306">
        <f t="shared" ca="1" si="327"/>
        <v>-0.34432974160335733</v>
      </c>
      <c r="E731" s="307">
        <f t="shared" ca="1" si="328"/>
        <v>5.0561961399656852E-2</v>
      </c>
      <c r="F731" s="304">
        <f t="shared" ca="1" si="329"/>
        <v>0.34802224482526289</v>
      </c>
      <c r="G731" s="306">
        <f t="shared" ca="1" si="330"/>
        <v>3.4096173636373357</v>
      </c>
      <c r="H731" s="307">
        <f t="shared" ca="1" si="331"/>
        <v>-97.64210581906606</v>
      </c>
      <c r="I731" s="304">
        <f t="shared" ca="1" si="332"/>
        <v>97.701618816415277</v>
      </c>
      <c r="J731" s="306">
        <f t="shared" ca="1" si="333"/>
        <v>698.25382034761208</v>
      </c>
      <c r="K731" s="307">
        <f t="shared" ca="1" si="334"/>
        <v>-10.791109882566172</v>
      </c>
      <c r="L731" s="304">
        <f t="shared" ca="1" si="319"/>
        <v>698.33720055753361</v>
      </c>
      <c r="M731" s="306">
        <f t="shared" ca="1" si="335"/>
        <v>-1.5358909703241475</v>
      </c>
      <c r="N731" s="304">
        <f t="shared" ca="1" si="336"/>
        <v>-88.000070391826412</v>
      </c>
      <c r="P731" s="310">
        <f t="shared" ca="1" si="337"/>
        <v>23</v>
      </c>
      <c r="Q731" s="304">
        <f t="shared" ca="1" si="338"/>
        <v>0</v>
      </c>
      <c r="R731" s="306">
        <f t="shared" ca="1" si="339"/>
        <v>0</v>
      </c>
      <c r="S731" s="307">
        <f t="shared" ca="1" si="340"/>
        <v>3.650000000000003</v>
      </c>
      <c r="T731" s="304">
        <f t="shared" ca="1" si="320"/>
        <v>35.806500000000028</v>
      </c>
      <c r="U731" s="311">
        <f t="shared" ca="1" si="321"/>
        <v>0</v>
      </c>
      <c r="V731" s="306">
        <f t="shared" ca="1" si="322"/>
        <v>1.2263226245899788</v>
      </c>
      <c r="W731" s="304">
        <f t="shared" ca="1" si="323"/>
        <v>36.013018747613586</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-6.2547794457746164E-2</v>
      </c>
      <c r="AH731" s="304">
        <f t="shared" ca="1" si="347"/>
        <v>-9.8665721081617015</v>
      </c>
    </row>
    <row r="732" spans="1:34" x14ac:dyDescent="0.2">
      <c r="A732" s="347">
        <f t="shared" ca="1" si="325"/>
        <v>1E-4</v>
      </c>
      <c r="B732" s="304">
        <f t="shared" ca="1" si="326"/>
        <v>38.915900000000811</v>
      </c>
      <c r="D732" s="306">
        <f t="shared" ca="1" si="327"/>
        <v>-0.34432657849250997</v>
      </c>
      <c r="E732" s="307">
        <f t="shared" ca="1" si="328"/>
        <v>5.0570447593083045E-2</v>
      </c>
      <c r="F732" s="304">
        <f t="shared" ca="1" si="329"/>
        <v>0.34802034829320455</v>
      </c>
      <c r="G732" s="306">
        <f t="shared" ca="1" si="330"/>
        <v>3.4095829309794863</v>
      </c>
      <c r="H732" s="307">
        <f t="shared" ca="1" si="331"/>
        <v>-97.6421007620213</v>
      </c>
      <c r="I732" s="304">
        <f t="shared" ca="1" si="332"/>
        <v>97.701612560816756</v>
      </c>
      <c r="J732" s="306">
        <f t="shared" ca="1" si="333"/>
        <v>698.25382034761208</v>
      </c>
      <c r="K732" s="307">
        <f t="shared" ca="1" si="334"/>
        <v>-10.800874092895226</v>
      </c>
      <c r="L732" s="304">
        <f t="shared" ca="1" si="319"/>
        <v>698.33735150799851</v>
      </c>
      <c r="M732" s="306">
        <f t="shared" ca="1" si="335"/>
        <v>-1.5358913207298459</v>
      </c>
      <c r="N732" s="304">
        <f t="shared" ca="1" si="336"/>
        <v>-88.000090468594053</v>
      </c>
      <c r="P732" s="310">
        <f t="shared" ca="1" si="337"/>
        <v>23</v>
      </c>
      <c r="Q732" s="304">
        <f t="shared" ca="1" si="338"/>
        <v>0</v>
      </c>
      <c r="R732" s="306">
        <f t="shared" ca="1" si="339"/>
        <v>0</v>
      </c>
      <c r="S732" s="307">
        <f t="shared" ca="1" si="340"/>
        <v>3.650000000000003</v>
      </c>
      <c r="T732" s="304">
        <f t="shared" ca="1" si="320"/>
        <v>35.806500000000028</v>
      </c>
      <c r="U732" s="311">
        <f t="shared" ca="1" si="321"/>
        <v>0</v>
      </c>
      <c r="V732" s="306">
        <f t="shared" ca="1" si="322"/>
        <v>1.2263238219981161</v>
      </c>
      <c r="W732" s="304">
        <f t="shared" ca="1" si="323"/>
        <v>36.013049299852511</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-6.2556045130381932E-2</v>
      </c>
      <c r="AH732" s="304">
        <f t="shared" ca="1" si="347"/>
        <v>-9.8665804787982339</v>
      </c>
    </row>
    <row r="733" spans="1:34" x14ac:dyDescent="0.2">
      <c r="A733" s="347">
        <f t="shared" ca="1" si="325"/>
        <v>1E-4</v>
      </c>
      <c r="B733" s="304">
        <f t="shared" ca="1" si="326"/>
        <v>38.916000000000814</v>
      </c>
      <c r="D733" s="306">
        <f t="shared" ca="1" si="327"/>
        <v>-0.34432341540461942</v>
      </c>
      <c r="E733" s="307">
        <f t="shared" ca="1" si="328"/>
        <v>5.0578933624285227E-2</v>
      </c>
      <c r="F733" s="304">
        <f t="shared" ca="1" si="329"/>
        <v>0.3480184519856267</v>
      </c>
      <c r="G733" s="306">
        <f t="shared" ca="1" si="330"/>
        <v>3.4095484986379456</v>
      </c>
      <c r="H733" s="307">
        <f t="shared" ca="1" si="331"/>
        <v>-97.642095704127939</v>
      </c>
      <c r="I733" s="304">
        <f t="shared" ca="1" si="332"/>
        <v>97.701606304393195</v>
      </c>
      <c r="J733" s="306">
        <f t="shared" ca="1" si="333"/>
        <v>698.25382034761208</v>
      </c>
      <c r="K733" s="307">
        <f t="shared" ca="1" si="334"/>
        <v>-10.810638302718534</v>
      </c>
      <c r="L733" s="304">
        <f t="shared" ca="1" si="319"/>
        <v>698.33750259494695</v>
      </c>
      <c r="M733" s="306">
        <f t="shared" ca="1" si="335"/>
        <v>-1.5358916711320503</v>
      </c>
      <c r="N733" s="304">
        <f t="shared" ca="1" si="336"/>
        <v>-88.000110545161505</v>
      </c>
      <c r="P733" s="310">
        <f t="shared" ca="1" si="337"/>
        <v>23</v>
      </c>
      <c r="Q733" s="304">
        <f t="shared" ca="1" si="338"/>
        <v>0</v>
      </c>
      <c r="R733" s="306">
        <f t="shared" ca="1" si="339"/>
        <v>0</v>
      </c>
      <c r="S733" s="307">
        <f t="shared" ca="1" si="340"/>
        <v>3.650000000000003</v>
      </c>
      <c r="T733" s="304">
        <f t="shared" ca="1" si="320"/>
        <v>35.806500000000028</v>
      </c>
      <c r="U733" s="311">
        <f t="shared" ca="1" si="321"/>
        <v>0</v>
      </c>
      <c r="V733" s="306">
        <f t="shared" ca="1" si="322"/>
        <v>1.2263250194073609</v>
      </c>
      <c r="W733" s="304">
        <f t="shared" ca="1" si="323"/>
        <v>36.013079851507015</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-6.2564295645305634E-2</v>
      </c>
      <c r="AH733" s="304">
        <f t="shared" ca="1" si="347"/>
        <v>-9.8665888492746525</v>
      </c>
    </row>
    <row r="734" spans="1:34" x14ac:dyDescent="0.2">
      <c r="A734" s="347">
        <f t="shared" ca="1" si="325"/>
        <v>1E-4</v>
      </c>
      <c r="B734" s="304">
        <f t="shared" ca="1" si="326"/>
        <v>38.916100000000817</v>
      </c>
      <c r="D734" s="306">
        <f t="shared" ca="1" si="327"/>
        <v>-0.34432025233969021</v>
      </c>
      <c r="E734" s="307">
        <f t="shared" ca="1" si="328"/>
        <v>5.0587419493259844E-2</v>
      </c>
      <c r="F734" s="304">
        <f t="shared" ca="1" si="329"/>
        <v>0.34801655590252456</v>
      </c>
      <c r="G734" s="306">
        <f t="shared" ca="1" si="330"/>
        <v>3.4095140666127115</v>
      </c>
      <c r="H734" s="307">
        <f t="shared" ca="1" si="331"/>
        <v>-97.642090645385991</v>
      </c>
      <c r="I734" s="304">
        <f t="shared" ca="1" si="332"/>
        <v>97.701600047144595</v>
      </c>
      <c r="J734" s="306">
        <f t="shared" ca="1" si="333"/>
        <v>698.25382034761208</v>
      </c>
      <c r="K734" s="307">
        <f t="shared" ca="1" si="334"/>
        <v>-10.82040251203601</v>
      </c>
      <c r="L734" s="304">
        <f t="shared" ca="1" si="319"/>
        <v>698.33765381837873</v>
      </c>
      <c r="M734" s="306">
        <f t="shared" ca="1" si="335"/>
        <v>-1.5358920215307612</v>
      </c>
      <c r="N734" s="304">
        <f t="shared" ca="1" si="336"/>
        <v>-88.000130621528783</v>
      </c>
      <c r="P734" s="310">
        <f t="shared" ca="1" si="337"/>
        <v>23</v>
      </c>
      <c r="Q734" s="304">
        <f t="shared" ca="1" si="338"/>
        <v>0</v>
      </c>
      <c r="R734" s="306">
        <f t="shared" ca="1" si="339"/>
        <v>0</v>
      </c>
      <c r="S734" s="307">
        <f t="shared" ca="1" si="340"/>
        <v>3.650000000000003</v>
      </c>
      <c r="T734" s="304">
        <f t="shared" ca="1" si="320"/>
        <v>35.806500000000028</v>
      </c>
      <c r="U734" s="311">
        <f t="shared" ca="1" si="321"/>
        <v>0</v>
      </c>
      <c r="V734" s="306">
        <f t="shared" ca="1" si="322"/>
        <v>1.2263262168177136</v>
      </c>
      <c r="W734" s="304">
        <f t="shared" ca="1" si="323"/>
        <v>36.013110402577119</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-6.2572546002513718E-2</v>
      </c>
      <c r="AH734" s="304">
        <f t="shared" ca="1" si="347"/>
        <v>-9.8665972195909557</v>
      </c>
    </row>
    <row r="735" spans="1:34" x14ac:dyDescent="0.2">
      <c r="A735" s="347">
        <f t="shared" ca="1" si="325"/>
        <v>1E-4</v>
      </c>
      <c r="B735" s="304">
        <f t="shared" ca="1" si="326"/>
        <v>38.916200000000821</v>
      </c>
      <c r="D735" s="306">
        <f t="shared" ca="1" si="327"/>
        <v>-0.34431708929771615</v>
      </c>
      <c r="E735" s="307">
        <f t="shared" ca="1" si="328"/>
        <v>5.0595905200010449E-2</v>
      </c>
      <c r="F735" s="304">
        <f t="shared" ca="1" si="329"/>
        <v>0.34801466004388359</v>
      </c>
      <c r="G735" s="306">
        <f t="shared" ca="1" si="330"/>
        <v>3.4094796349037817</v>
      </c>
      <c r="H735" s="307">
        <f t="shared" ca="1" si="331"/>
        <v>-97.642085585795471</v>
      </c>
      <c r="I735" s="304">
        <f t="shared" ca="1" si="332"/>
        <v>97.701593789070969</v>
      </c>
      <c r="J735" s="306">
        <f t="shared" ca="1" si="333"/>
        <v>698.25382034761208</v>
      </c>
      <c r="K735" s="307">
        <f t="shared" ca="1" si="334"/>
        <v>-10.830166720847568</v>
      </c>
      <c r="L735" s="304">
        <f t="shared" ca="1" si="319"/>
        <v>698.33780517829382</v>
      </c>
      <c r="M735" s="306">
        <f t="shared" ca="1" si="335"/>
        <v>-1.5358923719259783</v>
      </c>
      <c r="N735" s="304">
        <f t="shared" ca="1" si="336"/>
        <v>-88.000150697695886</v>
      </c>
      <c r="P735" s="310">
        <f t="shared" ca="1" si="337"/>
        <v>23</v>
      </c>
      <c r="Q735" s="304">
        <f t="shared" ca="1" si="338"/>
        <v>0</v>
      </c>
      <c r="R735" s="306">
        <f t="shared" ca="1" si="339"/>
        <v>0</v>
      </c>
      <c r="S735" s="307">
        <f t="shared" ca="1" si="340"/>
        <v>3.650000000000003</v>
      </c>
      <c r="T735" s="304">
        <f t="shared" ca="1" si="320"/>
        <v>35.806500000000028</v>
      </c>
      <c r="U735" s="311">
        <f t="shared" ca="1" si="321"/>
        <v>0</v>
      </c>
      <c r="V735" s="306">
        <f t="shared" ca="1" si="322"/>
        <v>1.2263274142291745</v>
      </c>
      <c r="W735" s="304">
        <f t="shared" ca="1" si="323"/>
        <v>36.013140953062845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-6.258079620200796E-2</v>
      </c>
      <c r="AH735" s="304">
        <f t="shared" ca="1" si="347"/>
        <v>-9.866605589747147</v>
      </c>
    </row>
    <row r="736" spans="1:34" x14ac:dyDescent="0.2">
      <c r="A736" s="347">
        <f t="shared" ca="1" si="325"/>
        <v>1E-4</v>
      </c>
      <c r="B736" s="304">
        <f t="shared" ca="1" si="326"/>
        <v>38.916300000000824</v>
      </c>
      <c r="D736" s="306">
        <f t="shared" ca="1" si="327"/>
        <v>-0.34431392627870222</v>
      </c>
      <c r="E736" s="307">
        <f t="shared" ca="1" si="328"/>
        <v>5.0604390744549477E-2</v>
      </c>
      <c r="F736" s="304">
        <f t="shared" ca="1" si="329"/>
        <v>0.34801276440970186</v>
      </c>
      <c r="G736" s="306">
        <f t="shared" ca="1" si="330"/>
        <v>3.409445203511154</v>
      </c>
      <c r="H736" s="307">
        <f t="shared" ca="1" si="331"/>
        <v>-97.642080525356391</v>
      </c>
      <c r="I736" s="304">
        <f t="shared" ca="1" si="332"/>
        <v>97.701587530172347</v>
      </c>
      <c r="J736" s="306">
        <f t="shared" ca="1" si="333"/>
        <v>698.25382034761208</v>
      </c>
      <c r="K736" s="307">
        <f t="shared" ca="1" si="334"/>
        <v>-10.839930929153127</v>
      </c>
      <c r="L736" s="304">
        <f t="shared" ca="1" si="319"/>
        <v>698.33795667469212</v>
      </c>
      <c r="M736" s="306">
        <f t="shared" ca="1" si="335"/>
        <v>-1.5358927223177017</v>
      </c>
      <c r="N736" s="304">
        <f t="shared" ca="1" si="336"/>
        <v>-88.000170773662816</v>
      </c>
      <c r="P736" s="310">
        <f t="shared" ca="1" si="337"/>
        <v>23</v>
      </c>
      <c r="Q736" s="304">
        <f t="shared" ca="1" si="338"/>
        <v>0</v>
      </c>
      <c r="R736" s="306">
        <f t="shared" ca="1" si="339"/>
        <v>0</v>
      </c>
      <c r="S736" s="307">
        <f t="shared" ca="1" si="340"/>
        <v>3.650000000000003</v>
      </c>
      <c r="T736" s="304">
        <f t="shared" ca="1" si="320"/>
        <v>35.806500000000028</v>
      </c>
      <c r="U736" s="311">
        <f t="shared" ca="1" si="321"/>
        <v>0</v>
      </c>
      <c r="V736" s="306">
        <f t="shared" ca="1" si="322"/>
        <v>1.2263286116417427</v>
      </c>
      <c r="W736" s="304">
        <f t="shared" ca="1" si="323"/>
        <v>36.013171502964184</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-6.2589046243802571E-2</v>
      </c>
      <c r="AH736" s="304">
        <f t="shared" ca="1" si="347"/>
        <v>-9.866613959743237</v>
      </c>
    </row>
    <row r="737" spans="1:34" x14ac:dyDescent="0.2">
      <c r="A737" s="347">
        <f t="shared" ca="1" si="325"/>
        <v>1E-4</v>
      </c>
      <c r="B737" s="304">
        <f t="shared" ca="1" si="326"/>
        <v>38.916400000000827</v>
      </c>
      <c r="D737" s="306">
        <f t="shared" ca="1" si="327"/>
        <v>-0.34431076328264643</v>
      </c>
      <c r="E737" s="307">
        <f t="shared" ca="1" si="328"/>
        <v>5.0612876126869821E-2</v>
      </c>
      <c r="F737" s="304">
        <f t="shared" ca="1" si="329"/>
        <v>0.34801086899996736</v>
      </c>
      <c r="G737" s="306">
        <f t="shared" ca="1" si="330"/>
        <v>3.4094107724348257</v>
      </c>
      <c r="H737" s="307">
        <f t="shared" ca="1" si="331"/>
        <v>-97.642075464068782</v>
      </c>
      <c r="I737" s="304">
        <f t="shared" ca="1" si="332"/>
        <v>97.701581270448727</v>
      </c>
      <c r="J737" s="306">
        <f t="shared" ca="1" si="333"/>
        <v>698.25382034761208</v>
      </c>
      <c r="K737" s="307">
        <f t="shared" ca="1" si="334"/>
        <v>-10.849695136952597</v>
      </c>
      <c r="L737" s="304">
        <f t="shared" ca="1" si="319"/>
        <v>698.33810830757341</v>
      </c>
      <c r="M737" s="306">
        <f t="shared" ca="1" si="335"/>
        <v>-1.5358930727059315</v>
      </c>
      <c r="N737" s="304">
        <f t="shared" ca="1" si="336"/>
        <v>-88.000190849429572</v>
      </c>
      <c r="P737" s="310">
        <f t="shared" ca="1" si="337"/>
        <v>23</v>
      </c>
      <c r="Q737" s="304">
        <f t="shared" ca="1" si="338"/>
        <v>0</v>
      </c>
      <c r="R737" s="306">
        <f t="shared" ca="1" si="339"/>
        <v>0</v>
      </c>
      <c r="S737" s="307">
        <f t="shared" ca="1" si="340"/>
        <v>3.650000000000003</v>
      </c>
      <c r="T737" s="304">
        <f t="shared" ca="1" si="320"/>
        <v>35.806500000000028</v>
      </c>
      <c r="U737" s="311">
        <f t="shared" ca="1" si="321"/>
        <v>0</v>
      </c>
      <c r="V737" s="306">
        <f t="shared" ca="1" si="322"/>
        <v>1.2263298090554189</v>
      </c>
      <c r="W737" s="304">
        <f t="shared" ca="1" si="323"/>
        <v>36.013202052281144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-6.2597296127888669E-2</v>
      </c>
      <c r="AH737" s="304">
        <f t="shared" ca="1" si="347"/>
        <v>-9.8666223295792204</v>
      </c>
    </row>
    <row r="738" spans="1:34" x14ac:dyDescent="0.2">
      <c r="A738" s="347">
        <f t="shared" ca="1" si="325"/>
        <v>1E-4</v>
      </c>
      <c r="B738" s="304">
        <f t="shared" ca="1" si="326"/>
        <v>38.916500000000831</v>
      </c>
      <c r="D738" s="306">
        <f t="shared" ca="1" si="327"/>
        <v>-0.34430760030954904</v>
      </c>
      <c r="E738" s="307">
        <f t="shared" ca="1" si="328"/>
        <v>5.0621361346976812E-2</v>
      </c>
      <c r="F738" s="304">
        <f t="shared" ca="1" si="329"/>
        <v>0.34800897381467244</v>
      </c>
      <c r="G738" s="306">
        <f t="shared" ca="1" si="330"/>
        <v>3.4093763416747946</v>
      </c>
      <c r="H738" s="307">
        <f t="shared" ca="1" si="331"/>
        <v>-97.642070401932642</v>
      </c>
      <c r="I738" s="304">
        <f t="shared" ca="1" si="332"/>
        <v>97.701575009900139</v>
      </c>
      <c r="J738" s="306">
        <f t="shared" ca="1" si="333"/>
        <v>698.25382034761208</v>
      </c>
      <c r="K738" s="307">
        <f t="shared" ca="1" si="334"/>
        <v>-10.859459344245897</v>
      </c>
      <c r="L738" s="304">
        <f t="shared" ca="1" si="319"/>
        <v>698.33826007693767</v>
      </c>
      <c r="M738" s="306">
        <f t="shared" ca="1" si="335"/>
        <v>-1.5358934230906678</v>
      </c>
      <c r="N738" s="304">
        <f t="shared" ca="1" si="336"/>
        <v>-88.000210924996168</v>
      </c>
      <c r="P738" s="310">
        <f t="shared" ca="1" si="337"/>
        <v>23</v>
      </c>
      <c r="Q738" s="304">
        <f t="shared" ca="1" si="338"/>
        <v>0</v>
      </c>
      <c r="R738" s="306">
        <f t="shared" ca="1" si="339"/>
        <v>0</v>
      </c>
      <c r="S738" s="307">
        <f t="shared" ca="1" si="340"/>
        <v>3.650000000000003</v>
      </c>
      <c r="T738" s="304">
        <f t="shared" ca="1" si="320"/>
        <v>35.806500000000028</v>
      </c>
      <c r="U738" s="311">
        <f t="shared" ca="1" si="321"/>
        <v>0</v>
      </c>
      <c r="V738" s="306">
        <f t="shared" ca="1" si="322"/>
        <v>1.2263310064702029</v>
      </c>
      <c r="W738" s="304">
        <f t="shared" ca="1" si="323"/>
        <v>36.013232601013755</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-6.2605545854271583E-2</v>
      </c>
      <c r="AH738" s="304">
        <f t="shared" ca="1" si="347"/>
        <v>-9.8666306992551007</v>
      </c>
    </row>
    <row r="739" spans="1:34" x14ac:dyDescent="0.2">
      <c r="A739" s="347">
        <f t="shared" ca="1" si="325"/>
        <v>1E-4</v>
      </c>
      <c r="B739" s="304">
        <f t="shared" ca="1" si="326"/>
        <v>38.916600000000834</v>
      </c>
      <c r="D739" s="306">
        <f t="shared" ca="1" si="327"/>
        <v>-0.3443044373594083</v>
      </c>
      <c r="E739" s="307">
        <f t="shared" ca="1" si="328"/>
        <v>5.0629846404874002E-2</v>
      </c>
      <c r="F739" s="304">
        <f t="shared" ca="1" si="329"/>
        <v>0.34800707885380699</v>
      </c>
      <c r="G739" s="306">
        <f t="shared" ca="1" si="330"/>
        <v>3.4093419112310586</v>
      </c>
      <c r="H739" s="307">
        <f t="shared" ca="1" si="331"/>
        <v>-97.642065338948001</v>
      </c>
      <c r="I739" s="304">
        <f t="shared" ca="1" si="332"/>
        <v>97.701568748526583</v>
      </c>
      <c r="J739" s="306">
        <f t="shared" ca="1" si="333"/>
        <v>698.25382034761208</v>
      </c>
      <c r="K739" s="307">
        <f t="shared" ca="1" si="334"/>
        <v>-10.86922355103294</v>
      </c>
      <c r="L739" s="304">
        <f t="shared" ca="1" si="319"/>
        <v>698.33841198278481</v>
      </c>
      <c r="M739" s="306">
        <f t="shared" ca="1" si="335"/>
        <v>-1.5358937734719105</v>
      </c>
      <c r="N739" s="304">
        <f t="shared" ca="1" si="336"/>
        <v>-88.000231000362589</v>
      </c>
      <c r="P739" s="310">
        <f t="shared" ca="1" si="337"/>
        <v>23</v>
      </c>
      <c r="Q739" s="304">
        <f t="shared" ca="1" si="338"/>
        <v>0</v>
      </c>
      <c r="R739" s="306">
        <f t="shared" ca="1" si="339"/>
        <v>0</v>
      </c>
      <c r="S739" s="307">
        <f t="shared" ca="1" si="340"/>
        <v>3.650000000000003</v>
      </c>
      <c r="T739" s="304">
        <f t="shared" ca="1" si="320"/>
        <v>35.806500000000028</v>
      </c>
      <c r="U739" s="311">
        <f t="shared" ca="1" si="321"/>
        <v>0</v>
      </c>
      <c r="V739" s="306">
        <f t="shared" ca="1" si="322"/>
        <v>1.2263322038860942</v>
      </c>
      <c r="W739" s="304">
        <f t="shared" ca="1" si="323"/>
        <v>36.013263149161986</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-6.2613795422954865E-2</v>
      </c>
      <c r="AH739" s="304">
        <f t="shared" ca="1" si="347"/>
        <v>-9.8666390687708834</v>
      </c>
    </row>
    <row r="740" spans="1:34" x14ac:dyDescent="0.2">
      <c r="A740" s="347">
        <f t="shared" ca="1" si="325"/>
        <v>1E-4</v>
      </c>
      <c r="B740" s="304">
        <f t="shared" ca="1" si="326"/>
        <v>38.916700000000837</v>
      </c>
      <c r="D740" s="306">
        <f t="shared" ca="1" si="327"/>
        <v>-0.34430127443222652</v>
      </c>
      <c r="E740" s="307">
        <f t="shared" ca="1" si="328"/>
        <v>5.0638331300557837E-2</v>
      </c>
      <c r="F740" s="304">
        <f t="shared" ca="1" si="329"/>
        <v>0.34800518411736397</v>
      </c>
      <c r="G740" s="306">
        <f t="shared" ca="1" si="330"/>
        <v>3.4093074811036153</v>
      </c>
      <c r="H740" s="307">
        <f t="shared" ca="1" si="331"/>
        <v>-97.642060275114872</v>
      </c>
      <c r="I740" s="304">
        <f t="shared" ca="1" si="332"/>
        <v>97.7015624863281</v>
      </c>
      <c r="J740" s="306">
        <f t="shared" ca="1" si="333"/>
        <v>698.25382034761208</v>
      </c>
      <c r="K740" s="307">
        <f t="shared" ca="1" si="334"/>
        <v>-10.878987757313643</v>
      </c>
      <c r="L740" s="304">
        <f t="shared" ca="1" si="319"/>
        <v>698.33856402511458</v>
      </c>
      <c r="M740" s="306">
        <f t="shared" ca="1" si="335"/>
        <v>-1.5358941238496597</v>
      </c>
      <c r="N740" s="304">
        <f t="shared" ca="1" si="336"/>
        <v>-88.000251075528851</v>
      </c>
      <c r="P740" s="310">
        <f t="shared" ca="1" si="337"/>
        <v>23</v>
      </c>
      <c r="Q740" s="304">
        <f t="shared" ca="1" si="338"/>
        <v>0</v>
      </c>
      <c r="R740" s="306">
        <f t="shared" ca="1" si="339"/>
        <v>0</v>
      </c>
      <c r="S740" s="307">
        <f t="shared" ca="1" si="340"/>
        <v>3.650000000000003</v>
      </c>
      <c r="T740" s="304">
        <f t="shared" ca="1" si="320"/>
        <v>35.806500000000028</v>
      </c>
      <c r="U740" s="311">
        <f t="shared" ca="1" si="321"/>
        <v>0</v>
      </c>
      <c r="V740" s="306">
        <f t="shared" ca="1" si="322"/>
        <v>1.2263334013030935</v>
      </c>
      <c r="W740" s="304">
        <f t="shared" ca="1" si="323"/>
        <v>36.013293696725889</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-6.2622044833938517E-2</v>
      </c>
      <c r="AH740" s="304">
        <f t="shared" ca="1" si="347"/>
        <v>-9.866647438126563</v>
      </c>
    </row>
    <row r="741" spans="1:34" x14ac:dyDescent="0.2">
      <c r="A741" s="347">
        <f t="shared" ca="1" si="325"/>
        <v>1E-4</v>
      </c>
      <c r="B741" s="304">
        <f t="shared" ca="1" si="326"/>
        <v>38.91680000000084</v>
      </c>
      <c r="D741" s="306">
        <f t="shared" ca="1" si="327"/>
        <v>-0.34429811152800227</v>
      </c>
      <c r="E741" s="307">
        <f t="shared" ca="1" si="328"/>
        <v>5.0646816034040754E-2</v>
      </c>
      <c r="F741" s="304">
        <f t="shared" ca="1" si="329"/>
        <v>0.348003289605335</v>
      </c>
      <c r="G741" s="306">
        <f t="shared" ca="1" si="330"/>
        <v>3.4092730512924625</v>
      </c>
      <c r="H741" s="307">
        <f t="shared" ca="1" si="331"/>
        <v>-97.64205521043327</v>
      </c>
      <c r="I741" s="304">
        <f t="shared" ca="1" si="332"/>
        <v>97.701556223304692</v>
      </c>
      <c r="J741" s="306">
        <f t="shared" ca="1" si="333"/>
        <v>698.25382034761208</v>
      </c>
      <c r="K741" s="307">
        <f t="shared" ca="1" si="334"/>
        <v>-10.888751963087921</v>
      </c>
      <c r="L741" s="304">
        <f t="shared" ca="1" si="319"/>
        <v>698.33871620392699</v>
      </c>
      <c r="M741" s="306">
        <f t="shared" ca="1" si="335"/>
        <v>-1.5358944742239156</v>
      </c>
      <c r="N741" s="304">
        <f t="shared" ca="1" si="336"/>
        <v>-88.000271150494967</v>
      </c>
      <c r="P741" s="310">
        <f t="shared" ca="1" si="337"/>
        <v>23</v>
      </c>
      <c r="Q741" s="304">
        <f t="shared" ca="1" si="338"/>
        <v>0</v>
      </c>
      <c r="R741" s="306">
        <f t="shared" ca="1" si="339"/>
        <v>0</v>
      </c>
      <c r="S741" s="307">
        <f t="shared" ca="1" si="340"/>
        <v>3.650000000000003</v>
      </c>
      <c r="T741" s="304">
        <f t="shared" ca="1" si="320"/>
        <v>35.806500000000028</v>
      </c>
      <c r="U741" s="311">
        <f t="shared" ca="1" si="321"/>
        <v>0</v>
      </c>
      <c r="V741" s="306">
        <f t="shared" ca="1" si="322"/>
        <v>1.2263345987212007</v>
      </c>
      <c r="W741" s="304">
        <f t="shared" ca="1" si="323"/>
        <v>36.013324243705469</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-6.2630294087229643E-2</v>
      </c>
      <c r="AH741" s="304">
        <f t="shared" ca="1" si="347"/>
        <v>-9.8666558073221537</v>
      </c>
    </row>
    <row r="742" spans="1:34" x14ac:dyDescent="0.2">
      <c r="A742" s="347">
        <f t="shared" ca="1" si="325"/>
        <v>1E-4</v>
      </c>
      <c r="B742" s="304">
        <f t="shared" ca="1" si="326"/>
        <v>38.916900000000844</v>
      </c>
      <c r="D742" s="306">
        <f t="shared" ca="1" si="327"/>
        <v>-0.34429494864673571</v>
      </c>
      <c r="E742" s="307">
        <f t="shared" ca="1" si="328"/>
        <v>5.0655300605322751E-2</v>
      </c>
      <c r="F742" s="304">
        <f t="shared" ca="1" si="329"/>
        <v>0.34800139531771129</v>
      </c>
      <c r="G742" s="306">
        <f t="shared" ca="1" si="330"/>
        <v>3.4092386217975976</v>
      </c>
      <c r="H742" s="307">
        <f t="shared" ca="1" si="331"/>
        <v>-97.642050144903209</v>
      </c>
      <c r="I742" s="304">
        <f t="shared" ca="1" si="332"/>
        <v>97.701549959456372</v>
      </c>
      <c r="J742" s="306">
        <f t="shared" ca="1" si="333"/>
        <v>698.25382034761208</v>
      </c>
      <c r="K742" s="307">
        <f t="shared" ca="1" si="334"/>
        <v>-10.898516168355687</v>
      </c>
      <c r="L742" s="304">
        <f t="shared" ca="1" si="319"/>
        <v>698.33886851922205</v>
      </c>
      <c r="M742" s="306">
        <f t="shared" ca="1" si="335"/>
        <v>-1.535894824594678</v>
      </c>
      <c r="N742" s="304">
        <f t="shared" ca="1" si="336"/>
        <v>-88.000291225260924</v>
      </c>
      <c r="P742" s="310">
        <f t="shared" ca="1" si="337"/>
        <v>23</v>
      </c>
      <c r="Q742" s="304">
        <f t="shared" ca="1" si="338"/>
        <v>0</v>
      </c>
      <c r="R742" s="306">
        <f t="shared" ca="1" si="339"/>
        <v>0</v>
      </c>
      <c r="S742" s="307">
        <f t="shared" ca="1" si="340"/>
        <v>3.650000000000003</v>
      </c>
      <c r="T742" s="304">
        <f t="shared" ca="1" si="320"/>
        <v>35.806500000000028</v>
      </c>
      <c r="U742" s="311">
        <f t="shared" ca="1" si="321"/>
        <v>0</v>
      </c>
      <c r="V742" s="306">
        <f t="shared" ca="1" si="322"/>
        <v>1.2263357961404153</v>
      </c>
      <c r="W742" s="304">
        <f t="shared" ca="1" si="323"/>
        <v>36.013354790100713</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-6.2638543182831796E-2</v>
      </c>
      <c r="AH742" s="304">
        <f t="shared" ca="1" si="347"/>
        <v>-9.8666641763576539</v>
      </c>
    </row>
    <row r="743" spans="1:34" x14ac:dyDescent="0.2">
      <c r="A743" s="347">
        <f t="shared" ca="1" si="325"/>
        <v>1E-4</v>
      </c>
      <c r="B743" s="304">
        <f t="shared" ca="1" si="326"/>
        <v>38.917000000000847</v>
      </c>
      <c r="D743" s="306">
        <f t="shared" ca="1" si="327"/>
        <v>-0.34429178578842717</v>
      </c>
      <c r="E743" s="307">
        <f t="shared" ca="1" si="328"/>
        <v>5.0663785014400275E-2</v>
      </c>
      <c r="F743" s="304">
        <f t="shared" ca="1" si="329"/>
        <v>0.34799950125448398</v>
      </c>
      <c r="G743" s="306">
        <f t="shared" ca="1" si="330"/>
        <v>3.4092041926190189</v>
      </c>
      <c r="H743" s="307">
        <f t="shared" ca="1" si="331"/>
        <v>-97.642045078524703</v>
      </c>
      <c r="I743" s="304">
        <f t="shared" ca="1" si="332"/>
        <v>97.701543694783155</v>
      </c>
      <c r="J743" s="306">
        <f t="shared" ca="1" si="333"/>
        <v>698.25382034761208</v>
      </c>
      <c r="K743" s="307">
        <f t="shared" ca="1" si="334"/>
        <v>-10.90828037311686</v>
      </c>
      <c r="L743" s="304">
        <f t="shared" ca="1" si="319"/>
        <v>698.33902097099929</v>
      </c>
      <c r="M743" s="306">
        <f t="shared" ca="1" si="335"/>
        <v>-1.5358951749619467</v>
      </c>
      <c r="N743" s="304">
        <f t="shared" ca="1" si="336"/>
        <v>-88.000311299826691</v>
      </c>
      <c r="P743" s="310">
        <f t="shared" ca="1" si="337"/>
        <v>23</v>
      </c>
      <c r="Q743" s="304">
        <f t="shared" ca="1" si="338"/>
        <v>0</v>
      </c>
      <c r="R743" s="306">
        <f t="shared" ca="1" si="339"/>
        <v>0</v>
      </c>
      <c r="S743" s="307">
        <f t="shared" ca="1" si="340"/>
        <v>3.650000000000003</v>
      </c>
      <c r="T743" s="304">
        <f t="shared" ca="1" si="320"/>
        <v>35.806500000000028</v>
      </c>
      <c r="U743" s="311">
        <f t="shared" ca="1" si="321"/>
        <v>0</v>
      </c>
      <c r="V743" s="306">
        <f t="shared" ca="1" si="322"/>
        <v>1.226336993560738</v>
      </c>
      <c r="W743" s="304">
        <f t="shared" ca="1" si="323"/>
        <v>36.013385335911657</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-6.2646792120741424E-2</v>
      </c>
      <c r="AH743" s="304">
        <f t="shared" ca="1" si="347"/>
        <v>-9.8666725452330635</v>
      </c>
    </row>
    <row r="744" spans="1:34" x14ac:dyDescent="0.2">
      <c r="A744" s="347">
        <f t="shared" ca="1" si="325"/>
        <v>1E-4</v>
      </c>
      <c r="B744" s="304">
        <f t="shared" ca="1" si="326"/>
        <v>38.91710000000085</v>
      </c>
      <c r="D744" s="306">
        <f t="shared" ca="1" si="327"/>
        <v>-0.34428862295307927</v>
      </c>
      <c r="E744" s="307">
        <f t="shared" ca="1" si="328"/>
        <v>5.0672269261287539E-2</v>
      </c>
      <c r="F744" s="304">
        <f t="shared" ca="1" si="329"/>
        <v>0.34799760741564878</v>
      </c>
      <c r="G744" s="306">
        <f t="shared" ca="1" si="330"/>
        <v>3.4091697637567235</v>
      </c>
      <c r="H744" s="307">
        <f t="shared" ca="1" si="331"/>
        <v>-97.64204001129778</v>
      </c>
      <c r="I744" s="304">
        <f t="shared" ca="1" si="332"/>
        <v>97.701537429285054</v>
      </c>
      <c r="J744" s="306">
        <f t="shared" ca="1" si="333"/>
        <v>698.25382034761208</v>
      </c>
      <c r="K744" s="307">
        <f t="shared" ca="1" si="334"/>
        <v>-10.918044577371351</v>
      </c>
      <c r="L744" s="304">
        <f t="shared" ca="1" si="319"/>
        <v>698.33917355925894</v>
      </c>
      <c r="M744" s="306">
        <f t="shared" ca="1" si="335"/>
        <v>-1.5358955253257225</v>
      </c>
      <c r="N744" s="304">
        <f t="shared" ca="1" si="336"/>
        <v>-88.000331374192342</v>
      </c>
      <c r="P744" s="310">
        <f t="shared" ca="1" si="337"/>
        <v>23</v>
      </c>
      <c r="Q744" s="304">
        <f t="shared" ca="1" si="338"/>
        <v>0</v>
      </c>
      <c r="R744" s="306">
        <f t="shared" ca="1" si="339"/>
        <v>0</v>
      </c>
      <c r="S744" s="307">
        <f t="shared" ca="1" si="340"/>
        <v>3.650000000000003</v>
      </c>
      <c r="T744" s="304">
        <f t="shared" ca="1" si="320"/>
        <v>35.806500000000028</v>
      </c>
      <c r="U744" s="311">
        <f t="shared" ca="1" si="321"/>
        <v>0</v>
      </c>
      <c r="V744" s="306">
        <f t="shared" ca="1" si="322"/>
        <v>1.2263381909821678</v>
      </c>
      <c r="W744" s="304">
        <f t="shared" ca="1" si="323"/>
        <v>36.013415881138272</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-6.2655040900969183E-2</v>
      </c>
      <c r="AH744" s="304">
        <f t="shared" ca="1" si="347"/>
        <v>-9.8666809139483913</v>
      </c>
    </row>
    <row r="745" spans="1:34" x14ac:dyDescent="0.2">
      <c r="A745" s="347">
        <f t="shared" ca="1" si="325"/>
        <v>1E-4</v>
      </c>
      <c r="B745" s="304">
        <f t="shared" ca="1" si="326"/>
        <v>38.917200000000854</v>
      </c>
      <c r="D745" s="306">
        <f t="shared" ca="1" si="327"/>
        <v>-0.34428546014068551</v>
      </c>
      <c r="E745" s="307">
        <f t="shared" ca="1" si="328"/>
        <v>5.0680753345973883E-2</v>
      </c>
      <c r="F745" s="304">
        <f t="shared" ca="1" si="329"/>
        <v>0.34799571380118893</v>
      </c>
      <c r="G745" s="306">
        <f t="shared" ca="1" si="330"/>
        <v>3.4091353352107094</v>
      </c>
      <c r="H745" s="307">
        <f t="shared" ca="1" si="331"/>
        <v>-97.642034943222441</v>
      </c>
      <c r="I745" s="304">
        <f t="shared" ca="1" si="332"/>
        <v>97.701531162962098</v>
      </c>
      <c r="J745" s="306">
        <f t="shared" ca="1" si="333"/>
        <v>698.25382034761208</v>
      </c>
      <c r="K745" s="307">
        <f t="shared" ca="1" si="334"/>
        <v>-10.927808781119078</v>
      </c>
      <c r="L745" s="304">
        <f t="shared" ca="1" si="319"/>
        <v>698.33932628400066</v>
      </c>
      <c r="M745" s="306">
        <f t="shared" ca="1" si="335"/>
        <v>-1.5358958756860046</v>
      </c>
      <c r="N745" s="304">
        <f t="shared" ca="1" si="336"/>
        <v>-88.000351448357819</v>
      </c>
      <c r="P745" s="310">
        <f t="shared" ca="1" si="337"/>
        <v>23</v>
      </c>
      <c r="Q745" s="304">
        <f t="shared" ca="1" si="338"/>
        <v>0</v>
      </c>
      <c r="R745" s="306">
        <f t="shared" ca="1" si="339"/>
        <v>0</v>
      </c>
      <c r="S745" s="307">
        <f t="shared" ca="1" si="340"/>
        <v>3.650000000000003</v>
      </c>
      <c r="T745" s="304">
        <f t="shared" ca="1" si="320"/>
        <v>35.806500000000028</v>
      </c>
      <c r="U745" s="311">
        <f t="shared" ca="1" si="321"/>
        <v>0</v>
      </c>
      <c r="V745" s="306">
        <f t="shared" ca="1" si="322"/>
        <v>1.2263393884047056</v>
      </c>
      <c r="W745" s="304">
        <f t="shared" ca="1" si="323"/>
        <v>36.0134464257806</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-6.2663289523506194E-2</v>
      </c>
      <c r="AH745" s="304">
        <f t="shared" ca="1" si="347"/>
        <v>-9.8666892825036285</v>
      </c>
    </row>
    <row r="746" spans="1:34" x14ac:dyDescent="0.2">
      <c r="A746" s="347">
        <f t="shared" ca="1" si="325"/>
        <v>1E-4</v>
      </c>
      <c r="B746" s="304">
        <f t="shared" ca="1" si="326"/>
        <v>38.917300000000857</v>
      </c>
      <c r="D746" s="306">
        <f t="shared" ca="1" si="327"/>
        <v>-0.3442822973512531</v>
      </c>
      <c r="E746" s="307">
        <f t="shared" ca="1" si="328"/>
        <v>5.068923726846819E-2</v>
      </c>
      <c r="F746" s="304">
        <f t="shared" ca="1" si="329"/>
        <v>0.34799382041110405</v>
      </c>
      <c r="G746" s="306">
        <f t="shared" ca="1" si="330"/>
        <v>3.4091009069809743</v>
      </c>
      <c r="H746" s="307">
        <f t="shared" ca="1" si="331"/>
        <v>-97.642029874298714</v>
      </c>
      <c r="I746" s="304">
        <f t="shared" ca="1" si="332"/>
        <v>97.701524895814302</v>
      </c>
      <c r="J746" s="306">
        <f t="shared" ca="1" si="333"/>
        <v>698.25382034761208</v>
      </c>
      <c r="K746" s="307">
        <f t="shared" ca="1" si="334"/>
        <v>-10.937572984359953</v>
      </c>
      <c r="L746" s="304">
        <f t="shared" ca="1" si="319"/>
        <v>698.33947914522457</v>
      </c>
      <c r="M746" s="306">
        <f t="shared" ca="1" si="335"/>
        <v>-1.5358962260427937</v>
      </c>
      <c r="N746" s="304">
        <f t="shared" ca="1" si="336"/>
        <v>-88.000371522323164</v>
      </c>
      <c r="P746" s="310">
        <f t="shared" ca="1" si="337"/>
        <v>23</v>
      </c>
      <c r="Q746" s="304">
        <f t="shared" ca="1" si="338"/>
        <v>0</v>
      </c>
      <c r="R746" s="306">
        <f t="shared" ca="1" si="339"/>
        <v>0</v>
      </c>
      <c r="S746" s="307">
        <f t="shared" ca="1" si="340"/>
        <v>3.650000000000003</v>
      </c>
      <c r="T746" s="304">
        <f t="shared" ca="1" si="320"/>
        <v>35.806500000000028</v>
      </c>
      <c r="U746" s="311">
        <f t="shared" ca="1" si="321"/>
        <v>0</v>
      </c>
      <c r="V746" s="306">
        <f t="shared" ca="1" si="322"/>
        <v>1.2263405858283511</v>
      </c>
      <c r="W746" s="304">
        <f t="shared" ca="1" si="323"/>
        <v>36.013476969838656</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-6.267153798835956E-2</v>
      </c>
      <c r="AH746" s="304">
        <f t="shared" ca="1" si="347"/>
        <v>-9.8666976508987858</v>
      </c>
    </row>
    <row r="747" spans="1:34" x14ac:dyDescent="0.2">
      <c r="A747" s="347">
        <f t="shared" ca="1" si="325"/>
        <v>1E-4</v>
      </c>
      <c r="B747" s="304">
        <f t="shared" ca="1" si="326"/>
        <v>38.91740000000086</v>
      </c>
      <c r="D747" s="306">
        <f t="shared" ca="1" si="327"/>
        <v>-0.34427913458477583</v>
      </c>
      <c r="E747" s="307">
        <f t="shared" ca="1" si="328"/>
        <v>5.0697721028777565E-2</v>
      </c>
      <c r="F747" s="304">
        <f t="shared" ca="1" si="329"/>
        <v>0.34799192724538014</v>
      </c>
      <c r="G747" s="306">
        <f t="shared" ca="1" si="330"/>
        <v>3.409066479067516</v>
      </c>
      <c r="H747" s="307">
        <f t="shared" ca="1" si="331"/>
        <v>-97.642024804526613</v>
      </c>
      <c r="I747" s="304">
        <f t="shared" ca="1" si="332"/>
        <v>97.701518627841665</v>
      </c>
      <c r="J747" s="306">
        <f t="shared" ca="1" si="333"/>
        <v>698.25382034761208</v>
      </c>
      <c r="K747" s="307">
        <f t="shared" ca="1" si="334"/>
        <v>-10.947337187093893</v>
      </c>
      <c r="L747" s="304">
        <f t="shared" ca="1" si="319"/>
        <v>698.33963214293033</v>
      </c>
      <c r="M747" s="306">
        <f t="shared" ca="1" si="335"/>
        <v>-1.5358965763960895</v>
      </c>
      <c r="N747" s="304">
        <f t="shared" ca="1" si="336"/>
        <v>-88.000391596088335</v>
      </c>
      <c r="P747" s="310">
        <f t="shared" ca="1" si="337"/>
        <v>23</v>
      </c>
      <c r="Q747" s="304">
        <f t="shared" ca="1" si="338"/>
        <v>0</v>
      </c>
      <c r="R747" s="306">
        <f t="shared" ca="1" si="339"/>
        <v>0</v>
      </c>
      <c r="S747" s="307">
        <f t="shared" ca="1" si="340"/>
        <v>3.650000000000003</v>
      </c>
      <c r="T747" s="304">
        <f t="shared" ca="1" si="320"/>
        <v>35.806500000000028</v>
      </c>
      <c r="U747" s="311">
        <f t="shared" ca="1" si="321"/>
        <v>0</v>
      </c>
      <c r="V747" s="306">
        <f t="shared" ca="1" si="322"/>
        <v>1.2263417832531045</v>
      </c>
      <c r="W747" s="304">
        <f t="shared" ca="1" si="323"/>
        <v>36.013507513312433</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-6.2679786295541717E-2</v>
      </c>
      <c r="AH747" s="304">
        <f t="shared" ca="1" si="347"/>
        <v>-9.8667060191338702</v>
      </c>
    </row>
    <row r="748" spans="1:34" x14ac:dyDescent="0.2">
      <c r="A748" s="347">
        <f t="shared" ca="1" si="325"/>
        <v>1E-4</v>
      </c>
      <c r="B748" s="304">
        <f t="shared" ca="1" si="326"/>
        <v>38.917500000000864</v>
      </c>
      <c r="D748" s="306">
        <f t="shared" ca="1" si="327"/>
        <v>-0.34427597184125835</v>
      </c>
      <c r="E748" s="307">
        <f t="shared" ca="1" si="328"/>
        <v>5.0706204626900231E-2</v>
      </c>
      <c r="F748" s="304">
        <f t="shared" ca="1" si="329"/>
        <v>0.34799003430401276</v>
      </c>
      <c r="G748" s="306">
        <f t="shared" ca="1" si="330"/>
        <v>3.4090320514703318</v>
      </c>
      <c r="H748" s="307">
        <f t="shared" ca="1" si="331"/>
        <v>-97.642019733906153</v>
      </c>
      <c r="I748" s="304">
        <f t="shared" ca="1" si="332"/>
        <v>97.701512359044216</v>
      </c>
      <c r="J748" s="306">
        <f t="shared" ca="1" si="333"/>
        <v>698.25382034761208</v>
      </c>
      <c r="K748" s="307">
        <f t="shared" ca="1" si="334"/>
        <v>-10.957101389320815</v>
      </c>
      <c r="L748" s="304">
        <f t="shared" ca="1" si="319"/>
        <v>698.33978527711793</v>
      </c>
      <c r="M748" s="306">
        <f t="shared" ca="1" si="335"/>
        <v>-1.535896926745892</v>
      </c>
      <c r="N748" s="304">
        <f t="shared" ca="1" si="336"/>
        <v>-88.000411669653374</v>
      </c>
      <c r="P748" s="310">
        <f t="shared" ca="1" si="337"/>
        <v>23</v>
      </c>
      <c r="Q748" s="304">
        <f t="shared" ca="1" si="338"/>
        <v>0</v>
      </c>
      <c r="R748" s="306">
        <f t="shared" ca="1" si="339"/>
        <v>0</v>
      </c>
      <c r="S748" s="307">
        <f t="shared" ca="1" si="340"/>
        <v>3.650000000000003</v>
      </c>
      <c r="T748" s="304">
        <f t="shared" ca="1" si="320"/>
        <v>35.806500000000028</v>
      </c>
      <c r="U748" s="311">
        <f t="shared" ca="1" si="321"/>
        <v>0</v>
      </c>
      <c r="V748" s="306">
        <f t="shared" ca="1" si="322"/>
        <v>1.2263429806789652</v>
      </c>
      <c r="W748" s="304">
        <f t="shared" ca="1" si="323"/>
        <v>36.013538056201938</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-6.2688034445047336E-2</v>
      </c>
      <c r="AH748" s="304">
        <f t="shared" ca="1" si="347"/>
        <v>-9.8667143872088783</v>
      </c>
    </row>
    <row r="749" spans="1:34" x14ac:dyDescent="0.2">
      <c r="A749" s="347">
        <f t="shared" ca="1" si="325"/>
        <v>1E-4</v>
      </c>
      <c r="B749" s="304">
        <f t="shared" ca="1" si="326"/>
        <v>38.917600000000867</v>
      </c>
      <c r="D749" s="306">
        <f t="shared" ca="1" si="327"/>
        <v>-0.34427280912069869</v>
      </c>
      <c r="E749" s="307">
        <f t="shared" ca="1" si="328"/>
        <v>5.0714688062836188E-2</v>
      </c>
      <c r="F749" s="304">
        <f t="shared" ca="1" si="329"/>
        <v>0.34798814158699115</v>
      </c>
      <c r="G749" s="306">
        <f t="shared" ca="1" si="330"/>
        <v>3.40899762418942</v>
      </c>
      <c r="H749" s="307">
        <f t="shared" ca="1" si="331"/>
        <v>-97.642014662437347</v>
      </c>
      <c r="I749" s="304">
        <f t="shared" ca="1" si="332"/>
        <v>97.701506089421983</v>
      </c>
      <c r="J749" s="306">
        <f t="shared" ca="1" si="333"/>
        <v>698.25382034761208</v>
      </c>
      <c r="K749" s="307">
        <f t="shared" ca="1" si="334"/>
        <v>-10.966865591040632</v>
      </c>
      <c r="L749" s="304">
        <f t="shared" ca="1" si="319"/>
        <v>698.33993854778726</v>
      </c>
      <c r="M749" s="306">
        <f t="shared" ca="1" si="335"/>
        <v>-1.5358972770922015</v>
      </c>
      <c r="N749" s="304">
        <f t="shared" ca="1" si="336"/>
        <v>-88.000431743018282</v>
      </c>
      <c r="P749" s="310">
        <f t="shared" ca="1" si="337"/>
        <v>23</v>
      </c>
      <c r="Q749" s="304">
        <f t="shared" ca="1" si="338"/>
        <v>0</v>
      </c>
      <c r="R749" s="306">
        <f t="shared" ca="1" si="339"/>
        <v>0</v>
      </c>
      <c r="S749" s="307">
        <f t="shared" ca="1" si="340"/>
        <v>3.650000000000003</v>
      </c>
      <c r="T749" s="304">
        <f t="shared" ca="1" si="320"/>
        <v>35.806500000000028</v>
      </c>
      <c r="U749" s="311">
        <f t="shared" ca="1" si="321"/>
        <v>0</v>
      </c>
      <c r="V749" s="306">
        <f t="shared" ca="1" si="322"/>
        <v>1.2263441781059334</v>
      </c>
      <c r="W749" s="304">
        <f t="shared" ca="1" si="323"/>
        <v>36.013568598507192</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-6.269628243687464E-2</v>
      </c>
      <c r="AH749" s="304">
        <f t="shared" ca="1" si="347"/>
        <v>-9.8667227551238099</v>
      </c>
    </row>
    <row r="750" spans="1:34" x14ac:dyDescent="0.2">
      <c r="A750" s="347">
        <f t="shared" ca="1" si="325"/>
        <v>1E-4</v>
      </c>
      <c r="B750" s="304">
        <f t="shared" ca="1" si="326"/>
        <v>38.91770000000087</v>
      </c>
      <c r="D750" s="306">
        <f t="shared" ca="1" si="327"/>
        <v>-0.34426964642309521</v>
      </c>
      <c r="E750" s="307">
        <f t="shared" ca="1" si="328"/>
        <v>5.0723171336594319E-2</v>
      </c>
      <c r="F750" s="304">
        <f t="shared" ca="1" si="329"/>
        <v>0.34798624909430614</v>
      </c>
      <c r="G750" s="306">
        <f t="shared" ca="1" si="330"/>
        <v>3.4089631972247778</v>
      </c>
      <c r="H750" s="307">
        <f t="shared" ca="1" si="331"/>
        <v>-97.64200959012021</v>
      </c>
      <c r="I750" s="304">
        <f t="shared" ca="1" si="332"/>
        <v>97.701499818974938</v>
      </c>
      <c r="J750" s="306">
        <f t="shared" ca="1" si="333"/>
        <v>698.25382034761208</v>
      </c>
      <c r="K750" s="307">
        <f t="shared" ca="1" si="334"/>
        <v>-10.976629792253259</v>
      </c>
      <c r="L750" s="304">
        <f t="shared" ca="1" si="319"/>
        <v>698.34009195493809</v>
      </c>
      <c r="M750" s="306">
        <f t="shared" ca="1" si="335"/>
        <v>-1.5358976274350178</v>
      </c>
      <c r="N750" s="304">
        <f t="shared" ca="1" si="336"/>
        <v>-88.000451816183045</v>
      </c>
      <c r="P750" s="310">
        <f t="shared" ca="1" si="337"/>
        <v>23</v>
      </c>
      <c r="Q750" s="304">
        <f t="shared" ca="1" si="338"/>
        <v>0</v>
      </c>
      <c r="R750" s="306">
        <f t="shared" ca="1" si="339"/>
        <v>0</v>
      </c>
      <c r="S750" s="307">
        <f t="shared" ca="1" si="340"/>
        <v>3.650000000000003</v>
      </c>
      <c r="T750" s="304">
        <f t="shared" ca="1" si="320"/>
        <v>35.806500000000028</v>
      </c>
      <c r="U750" s="311">
        <f t="shared" ca="1" si="321"/>
        <v>0</v>
      </c>
      <c r="V750" s="306">
        <f t="shared" ca="1" si="322"/>
        <v>1.2263453755340097</v>
      </c>
      <c r="W750" s="304">
        <f t="shared" ca="1" si="323"/>
        <v>36.013599140228187</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-6.2704530271034287E-2</v>
      </c>
      <c r="AH750" s="304">
        <f t="shared" ca="1" si="347"/>
        <v>-9.866731122878674</v>
      </c>
    </row>
    <row r="751" spans="1:34" x14ac:dyDescent="0.2">
      <c r="A751" s="347">
        <f t="shared" ca="1" si="325"/>
        <v>1E-4</v>
      </c>
      <c r="B751" s="304">
        <f t="shared" ca="1" si="326"/>
        <v>38.917800000000874</v>
      </c>
      <c r="D751" s="306">
        <f t="shared" ca="1" si="327"/>
        <v>-0.34426648374845026</v>
      </c>
      <c r="E751" s="307">
        <f t="shared" ca="1" si="328"/>
        <v>5.0731654448169294E-2</v>
      </c>
      <c r="F751" s="304">
        <f t="shared" ca="1" si="329"/>
        <v>0.34798435682595047</v>
      </c>
      <c r="G751" s="306">
        <f t="shared" ca="1" si="330"/>
        <v>3.4089287705764031</v>
      </c>
      <c r="H751" s="307">
        <f t="shared" ca="1" si="331"/>
        <v>-97.642004516954771</v>
      </c>
      <c r="I751" s="304">
        <f t="shared" ca="1" si="332"/>
        <v>97.701493547703151</v>
      </c>
      <c r="J751" s="306">
        <f t="shared" ca="1" si="333"/>
        <v>698.25382034761208</v>
      </c>
      <c r="K751" s="307">
        <f t="shared" ca="1" si="334"/>
        <v>-10.986393992958613</v>
      </c>
      <c r="L751" s="304">
        <f t="shared" ca="1" si="319"/>
        <v>698.34024549857054</v>
      </c>
      <c r="M751" s="306">
        <f t="shared" ca="1" si="335"/>
        <v>-1.5358979777743409</v>
      </c>
      <c r="N751" s="304">
        <f t="shared" ca="1" si="336"/>
        <v>-88.000471889147647</v>
      </c>
      <c r="P751" s="310">
        <f t="shared" ca="1" si="337"/>
        <v>23</v>
      </c>
      <c r="Q751" s="304">
        <f t="shared" ca="1" si="338"/>
        <v>0</v>
      </c>
      <c r="R751" s="306">
        <f t="shared" ca="1" si="339"/>
        <v>0</v>
      </c>
      <c r="S751" s="307">
        <f t="shared" ca="1" si="340"/>
        <v>3.650000000000003</v>
      </c>
      <c r="T751" s="304">
        <f t="shared" ca="1" si="320"/>
        <v>35.806500000000028</v>
      </c>
      <c r="U751" s="311">
        <f t="shared" ca="1" si="321"/>
        <v>0</v>
      </c>
      <c r="V751" s="306">
        <f t="shared" ca="1" si="322"/>
        <v>1.2263465729631933</v>
      </c>
      <c r="W751" s="304">
        <f t="shared" ca="1" si="323"/>
        <v>36.013629681364961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-6.2712777947519172E-2</v>
      </c>
      <c r="AH751" s="304">
        <f t="shared" ca="1" si="347"/>
        <v>-9.8667394904734671</v>
      </c>
    </row>
    <row r="752" spans="1:34" x14ac:dyDescent="0.2">
      <c r="A752" s="347">
        <f t="shared" ca="1" si="325"/>
        <v>1E-4</v>
      </c>
      <c r="B752" s="304">
        <f t="shared" ca="1" si="326"/>
        <v>38.917900000000877</v>
      </c>
      <c r="D752" s="306">
        <f t="shared" ca="1" si="327"/>
        <v>-0.34426332109676444</v>
      </c>
      <c r="E752" s="307">
        <f t="shared" ca="1" si="328"/>
        <v>5.0740137397573548E-2</v>
      </c>
      <c r="F752" s="304">
        <f t="shared" ca="1" si="329"/>
        <v>0.34798246478191769</v>
      </c>
      <c r="G752" s="306">
        <f t="shared" ca="1" si="330"/>
        <v>3.4088943442442936</v>
      </c>
      <c r="H752" s="307">
        <f t="shared" ca="1" si="331"/>
        <v>-97.641999442941028</v>
      </c>
      <c r="I752" s="304">
        <f t="shared" ca="1" si="332"/>
        <v>97.701487275606581</v>
      </c>
      <c r="J752" s="306">
        <f t="shared" ca="1" si="333"/>
        <v>698.25382034761208</v>
      </c>
      <c r="K752" s="307">
        <f t="shared" ca="1" si="334"/>
        <v>-10.996158193156608</v>
      </c>
      <c r="L752" s="304">
        <f t="shared" ca="1" si="319"/>
        <v>698.34039917868438</v>
      </c>
      <c r="M752" s="306">
        <f t="shared" ca="1" si="335"/>
        <v>-1.535898328110171</v>
      </c>
      <c r="N752" s="304">
        <f t="shared" ca="1" si="336"/>
        <v>-88.000491961912132</v>
      </c>
      <c r="P752" s="310">
        <f t="shared" ca="1" si="337"/>
        <v>23</v>
      </c>
      <c r="Q752" s="304">
        <f t="shared" ca="1" si="338"/>
        <v>0</v>
      </c>
      <c r="R752" s="306">
        <f t="shared" ca="1" si="339"/>
        <v>0</v>
      </c>
      <c r="S752" s="307">
        <f t="shared" ca="1" si="340"/>
        <v>3.650000000000003</v>
      </c>
      <c r="T752" s="304">
        <f t="shared" ca="1" si="320"/>
        <v>35.806500000000028</v>
      </c>
      <c r="U752" s="311">
        <f t="shared" ca="1" si="321"/>
        <v>0</v>
      </c>
      <c r="V752" s="306">
        <f t="shared" ca="1" si="322"/>
        <v>1.2263477703934844</v>
      </c>
      <c r="W752" s="304">
        <f t="shared" ca="1" si="323"/>
        <v>36.01366022191749</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-6.2721025466345282E-2</v>
      </c>
      <c r="AH752" s="304">
        <f t="shared" ca="1" si="347"/>
        <v>-9.8667478579081997</v>
      </c>
    </row>
    <row r="753" spans="1:34" x14ac:dyDescent="0.2">
      <c r="A753" s="347">
        <f t="shared" ca="1" si="325"/>
        <v>1E-4</v>
      </c>
      <c r="B753" s="304">
        <f t="shared" ca="1" si="326"/>
        <v>38.91800000000088</v>
      </c>
      <c r="D753" s="306">
        <f t="shared" ca="1" si="327"/>
        <v>-0.34426015846803565</v>
      </c>
      <c r="E753" s="307">
        <f t="shared" ca="1" si="328"/>
        <v>5.0748620184799975E-2</v>
      </c>
      <c r="F753" s="304">
        <f t="shared" ca="1" si="329"/>
        <v>0.34798057296219581</v>
      </c>
      <c r="G753" s="306">
        <f t="shared" ca="1" si="330"/>
        <v>3.4088599182284467</v>
      </c>
      <c r="H753" s="307">
        <f t="shared" ca="1" si="331"/>
        <v>-97.641994368079011</v>
      </c>
      <c r="I753" s="304">
        <f t="shared" ca="1" si="332"/>
        <v>97.701481002685298</v>
      </c>
      <c r="J753" s="306">
        <f t="shared" ca="1" si="333"/>
        <v>698.25382034761208</v>
      </c>
      <c r="K753" s="307">
        <f t="shared" ca="1" si="334"/>
        <v>-11.005922392847159</v>
      </c>
      <c r="L753" s="304">
        <f t="shared" ca="1" si="319"/>
        <v>698.3405529952795</v>
      </c>
      <c r="M753" s="306">
        <f t="shared" ca="1" si="335"/>
        <v>-1.5358986784425082</v>
      </c>
      <c r="N753" s="304">
        <f t="shared" ca="1" si="336"/>
        <v>-88.000512034476472</v>
      </c>
      <c r="P753" s="310">
        <f t="shared" ca="1" si="337"/>
        <v>23</v>
      </c>
      <c r="Q753" s="304">
        <f t="shared" ca="1" si="338"/>
        <v>0</v>
      </c>
      <c r="R753" s="306">
        <f t="shared" ca="1" si="339"/>
        <v>0</v>
      </c>
      <c r="S753" s="307">
        <f t="shared" ca="1" si="340"/>
        <v>3.650000000000003</v>
      </c>
      <c r="T753" s="304">
        <f t="shared" ca="1" si="320"/>
        <v>35.806500000000028</v>
      </c>
      <c r="U753" s="311">
        <f t="shared" ca="1" si="321"/>
        <v>0</v>
      </c>
      <c r="V753" s="306">
        <f t="shared" ca="1" si="322"/>
        <v>1.2263489678248836</v>
      </c>
      <c r="W753" s="304">
        <f t="shared" ca="1" si="323"/>
        <v>36.013690761885826</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-6.2729272827505511E-2</v>
      </c>
      <c r="AH753" s="304">
        <f t="shared" ca="1" si="347"/>
        <v>-9.8667562251828667</v>
      </c>
    </row>
    <row r="754" spans="1:34" x14ac:dyDescent="0.2">
      <c r="A754" s="347">
        <f t="shared" ca="1" si="325"/>
        <v>1E-4</v>
      </c>
      <c r="B754" s="304">
        <f t="shared" ca="1" si="326"/>
        <v>38.918100000000884</v>
      </c>
      <c r="D754" s="306">
        <f t="shared" ca="1" si="327"/>
        <v>-0.34425699586226455</v>
      </c>
      <c r="E754" s="307">
        <f t="shared" ca="1" si="328"/>
        <v>5.075710280986101E-2</v>
      </c>
      <c r="F754" s="304">
        <f t="shared" ca="1" si="329"/>
        <v>0.34797868136677862</v>
      </c>
      <c r="G754" s="306">
        <f t="shared" ca="1" si="330"/>
        <v>3.4088254925288606</v>
      </c>
      <c r="H754" s="307">
        <f t="shared" ca="1" si="331"/>
        <v>-97.641989292368734</v>
      </c>
      <c r="I754" s="304">
        <f t="shared" ca="1" si="332"/>
        <v>97.701474728939303</v>
      </c>
      <c r="J754" s="306">
        <f t="shared" ca="1" si="333"/>
        <v>698.25382034761208</v>
      </c>
      <c r="K754" s="307">
        <f t="shared" ca="1" si="334"/>
        <v>-11.015686592030182</v>
      </c>
      <c r="L754" s="304">
        <f t="shared" ca="1" si="319"/>
        <v>698.34070694835566</v>
      </c>
      <c r="M754" s="306">
        <f t="shared" ca="1" si="335"/>
        <v>-1.5358990287713523</v>
      </c>
      <c r="N754" s="304">
        <f t="shared" ca="1" si="336"/>
        <v>-88.00053210684068</v>
      </c>
      <c r="P754" s="310">
        <f t="shared" ca="1" si="337"/>
        <v>23</v>
      </c>
      <c r="Q754" s="304">
        <f t="shared" ca="1" si="338"/>
        <v>0</v>
      </c>
      <c r="R754" s="306">
        <f t="shared" ca="1" si="339"/>
        <v>0</v>
      </c>
      <c r="S754" s="307">
        <f t="shared" ca="1" si="340"/>
        <v>3.650000000000003</v>
      </c>
      <c r="T754" s="304">
        <f t="shared" ca="1" si="320"/>
        <v>35.806500000000028</v>
      </c>
      <c r="U754" s="311">
        <f t="shared" ca="1" si="321"/>
        <v>0</v>
      </c>
      <c r="V754" s="306">
        <f t="shared" ca="1" si="322"/>
        <v>1.2263501652573898</v>
      </c>
      <c r="W754" s="304">
        <f t="shared" ca="1" si="323"/>
        <v>36.013721301269939</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-6.2737520031006966E-2</v>
      </c>
      <c r="AH754" s="304">
        <f t="shared" ca="1" si="347"/>
        <v>-9.8667645922974785</v>
      </c>
    </row>
    <row r="755" spans="1:34" x14ac:dyDescent="0.2">
      <c r="A755" s="347">
        <f t="shared" ca="1" si="325"/>
        <v>1E-4</v>
      </c>
      <c r="B755" s="304">
        <f t="shared" ca="1" si="326"/>
        <v>38.918200000000887</v>
      </c>
      <c r="D755" s="306">
        <f t="shared" ca="1" si="327"/>
        <v>-0.34425383327945108</v>
      </c>
      <c r="E755" s="307">
        <f t="shared" ca="1" si="328"/>
        <v>5.07655852727531E-2</v>
      </c>
      <c r="F755" s="304">
        <f t="shared" ca="1" si="329"/>
        <v>0.34797678999565657</v>
      </c>
      <c r="G755" s="306">
        <f t="shared" ca="1" si="330"/>
        <v>3.4087910671455326</v>
      </c>
      <c r="H755" s="307">
        <f t="shared" ca="1" si="331"/>
        <v>-97.641984215810211</v>
      </c>
      <c r="I755" s="304">
        <f t="shared" ca="1" si="332"/>
        <v>97.701468454368595</v>
      </c>
      <c r="J755" s="306">
        <f t="shared" ca="1" si="333"/>
        <v>698.25382034761208</v>
      </c>
      <c r="K755" s="307">
        <f t="shared" ca="1" si="334"/>
        <v>-11.025450790705591</v>
      </c>
      <c r="L755" s="304">
        <f t="shared" ca="1" si="319"/>
        <v>698.34086103791287</v>
      </c>
      <c r="M755" s="306">
        <f t="shared" ca="1" si="335"/>
        <v>-1.5358993790967035</v>
      </c>
      <c r="N755" s="304">
        <f t="shared" ca="1" si="336"/>
        <v>-88.000552179004757</v>
      </c>
      <c r="P755" s="310">
        <f t="shared" ca="1" si="337"/>
        <v>23</v>
      </c>
      <c r="Q755" s="304">
        <f t="shared" ca="1" si="338"/>
        <v>0</v>
      </c>
      <c r="R755" s="306">
        <f t="shared" ca="1" si="339"/>
        <v>0</v>
      </c>
      <c r="S755" s="307">
        <f t="shared" ca="1" si="340"/>
        <v>3.650000000000003</v>
      </c>
      <c r="T755" s="304">
        <f t="shared" ca="1" si="320"/>
        <v>35.806500000000028</v>
      </c>
      <c r="U755" s="311">
        <f t="shared" ca="1" si="321"/>
        <v>0</v>
      </c>
      <c r="V755" s="306">
        <f t="shared" ca="1" si="322"/>
        <v>1.2263513626910041</v>
      </c>
      <c r="W755" s="304">
        <f t="shared" ca="1" si="323"/>
        <v>36.013751840069865</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-6.2745767076847869E-2</v>
      </c>
      <c r="AH755" s="304">
        <f t="shared" ca="1" si="347"/>
        <v>-9.8667729592520299</v>
      </c>
    </row>
    <row r="756" spans="1:34" x14ac:dyDescent="0.2">
      <c r="A756" s="347">
        <f t="shared" ca="1" si="325"/>
        <v>1E-4</v>
      </c>
      <c r="B756" s="304">
        <f t="shared" ca="1" si="326"/>
        <v>38.91830000000089</v>
      </c>
      <c r="D756" s="306">
        <f t="shared" ca="1" si="327"/>
        <v>-0.34425067071959603</v>
      </c>
      <c r="E756" s="307">
        <f t="shared" ca="1" si="328"/>
        <v>5.0774067573481574E-2</v>
      </c>
      <c r="F756" s="304">
        <f t="shared" ca="1" si="329"/>
        <v>0.34797489884882243</v>
      </c>
      <c r="G756" s="306">
        <f t="shared" ca="1" si="330"/>
        <v>3.4087566420784605</v>
      </c>
      <c r="H756" s="307">
        <f t="shared" ca="1" si="331"/>
        <v>-97.641979138403457</v>
      </c>
      <c r="I756" s="304">
        <f t="shared" ca="1" si="332"/>
        <v>97.701462178973188</v>
      </c>
      <c r="J756" s="306">
        <f t="shared" ca="1" si="333"/>
        <v>698.25382034761208</v>
      </c>
      <c r="K756" s="307">
        <f t="shared" ca="1" si="334"/>
        <v>-11.035214988873301</v>
      </c>
      <c r="L756" s="304">
        <f t="shared" ca="1" si="319"/>
        <v>698.34101526395102</v>
      </c>
      <c r="M756" s="306">
        <f t="shared" ca="1" si="335"/>
        <v>-1.5358997294185619</v>
      </c>
      <c r="N756" s="304">
        <f t="shared" ca="1" si="336"/>
        <v>-88.000572250968716</v>
      </c>
      <c r="P756" s="310">
        <f t="shared" ca="1" si="337"/>
        <v>23</v>
      </c>
      <c r="Q756" s="304">
        <f t="shared" ca="1" si="338"/>
        <v>0</v>
      </c>
      <c r="R756" s="306">
        <f t="shared" ca="1" si="339"/>
        <v>0</v>
      </c>
      <c r="S756" s="307">
        <f t="shared" ca="1" si="340"/>
        <v>3.650000000000003</v>
      </c>
      <c r="T756" s="304">
        <f t="shared" ca="1" si="320"/>
        <v>35.806500000000028</v>
      </c>
      <c r="U756" s="311">
        <f t="shared" ca="1" si="321"/>
        <v>0</v>
      </c>
      <c r="V756" s="306">
        <f t="shared" ca="1" si="322"/>
        <v>1.2263525601257259</v>
      </c>
      <c r="W756" s="304">
        <f t="shared" ca="1" si="323"/>
        <v>36.013782378285597</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-6.2754013965037103E-2</v>
      </c>
      <c r="AH756" s="304">
        <f t="shared" ca="1" si="347"/>
        <v>-9.8667813260465298</v>
      </c>
    </row>
    <row r="757" spans="1:34" x14ac:dyDescent="0.2">
      <c r="A757" s="347">
        <f t="shared" ca="1" si="325"/>
        <v>1E-4</v>
      </c>
      <c r="B757" s="304">
        <f t="shared" ca="1" si="326"/>
        <v>38.918400000000894</v>
      </c>
      <c r="D757" s="306">
        <f t="shared" ca="1" si="327"/>
        <v>-0.34424750818269728</v>
      </c>
      <c r="E757" s="307">
        <f t="shared" ca="1" si="328"/>
        <v>5.0782549712048208E-2</v>
      </c>
      <c r="F757" s="304">
        <f t="shared" ca="1" si="329"/>
        <v>0.34797300792626557</v>
      </c>
      <c r="G757" s="306">
        <f t="shared" ca="1" si="330"/>
        <v>3.4087222173276421</v>
      </c>
      <c r="H757" s="307">
        <f t="shared" ca="1" si="331"/>
        <v>-97.641974060148485</v>
      </c>
      <c r="I757" s="304">
        <f t="shared" ca="1" si="332"/>
        <v>97.701455902753125</v>
      </c>
      <c r="J757" s="306">
        <f t="shared" ca="1" si="333"/>
        <v>698.25382034761208</v>
      </c>
      <c r="K757" s="307">
        <f t="shared" ca="1" si="334"/>
        <v>-11.044979186533229</v>
      </c>
      <c r="L757" s="304">
        <f t="shared" ca="1" si="319"/>
        <v>698.3411696264701</v>
      </c>
      <c r="M757" s="306">
        <f t="shared" ca="1" si="335"/>
        <v>-1.5359000797369273</v>
      </c>
      <c r="N757" s="304">
        <f t="shared" ca="1" si="336"/>
        <v>-88.000592322732544</v>
      </c>
      <c r="P757" s="310">
        <f t="shared" ca="1" si="337"/>
        <v>23</v>
      </c>
      <c r="Q757" s="304">
        <f t="shared" ca="1" si="338"/>
        <v>0</v>
      </c>
      <c r="R757" s="306">
        <f t="shared" ca="1" si="339"/>
        <v>0</v>
      </c>
      <c r="S757" s="307">
        <f t="shared" ca="1" si="340"/>
        <v>3.650000000000003</v>
      </c>
      <c r="T757" s="304">
        <f t="shared" ca="1" si="320"/>
        <v>35.806500000000028</v>
      </c>
      <c r="U757" s="311">
        <f t="shared" ca="1" si="321"/>
        <v>0</v>
      </c>
      <c r="V757" s="306">
        <f t="shared" ca="1" si="322"/>
        <v>1.2263537575615548</v>
      </c>
      <c r="W757" s="304">
        <f t="shared" ca="1" si="323"/>
        <v>36.013812915917143</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-6.2762260695571115E-2</v>
      </c>
      <c r="AH757" s="304">
        <f t="shared" ca="1" si="347"/>
        <v>-9.8667896926809782</v>
      </c>
    </row>
    <row r="758" spans="1:34" x14ac:dyDescent="0.2">
      <c r="A758" s="347">
        <f t="shared" ca="1" si="325"/>
        <v>1E-4</v>
      </c>
      <c r="B758" s="304">
        <f t="shared" ca="1" si="326"/>
        <v>38.918500000000897</v>
      </c>
      <c r="D758" s="306">
        <f t="shared" ca="1" si="327"/>
        <v>-0.34424434566875722</v>
      </c>
      <c r="E758" s="307">
        <f t="shared" ca="1" si="328"/>
        <v>5.0791031688449451E-2</v>
      </c>
      <c r="F758" s="304">
        <f t="shared" ca="1" si="329"/>
        <v>0.34797111722797897</v>
      </c>
      <c r="G758" s="306">
        <f t="shared" ca="1" si="330"/>
        <v>3.4086877928930752</v>
      </c>
      <c r="H758" s="307">
        <f t="shared" ca="1" si="331"/>
        <v>-97.641968981045309</v>
      </c>
      <c r="I758" s="304">
        <f t="shared" ca="1" si="332"/>
        <v>97.701449625708378</v>
      </c>
      <c r="J758" s="306">
        <f t="shared" ca="1" si="333"/>
        <v>698.25382034761208</v>
      </c>
      <c r="K758" s="307">
        <f t="shared" ca="1" si="334"/>
        <v>-11.05474338368529</v>
      </c>
      <c r="L758" s="304">
        <f t="shared" ca="1" si="319"/>
        <v>698.34132412546978</v>
      </c>
      <c r="M758" s="306">
        <f t="shared" ca="1" si="335"/>
        <v>-1.5359004300518</v>
      </c>
      <c r="N758" s="304">
        <f t="shared" ca="1" si="336"/>
        <v>-88.000612394296255</v>
      </c>
      <c r="P758" s="310">
        <f t="shared" ca="1" si="337"/>
        <v>23</v>
      </c>
      <c r="Q758" s="304">
        <f t="shared" ca="1" si="338"/>
        <v>0</v>
      </c>
      <c r="R758" s="306">
        <f t="shared" ca="1" si="339"/>
        <v>0</v>
      </c>
      <c r="S758" s="307">
        <f t="shared" ca="1" si="340"/>
        <v>3.650000000000003</v>
      </c>
      <c r="T758" s="304">
        <f t="shared" ca="1" si="320"/>
        <v>35.806500000000028</v>
      </c>
      <c r="U758" s="311">
        <f t="shared" ca="1" si="321"/>
        <v>0</v>
      </c>
      <c r="V758" s="306">
        <f t="shared" ca="1" si="322"/>
        <v>1.2263549549984916</v>
      </c>
      <c r="W758" s="304">
        <f t="shared" ca="1" si="323"/>
        <v>36.013843452964515</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-6.2770507268453457E-2</v>
      </c>
      <c r="AH758" s="304">
        <f t="shared" ca="1" si="347"/>
        <v>-9.8667980591553732</v>
      </c>
    </row>
    <row r="759" spans="1:34" x14ac:dyDescent="0.2">
      <c r="A759" s="347">
        <f t="shared" ca="1" si="325"/>
        <v>1E-4</v>
      </c>
      <c r="B759" s="304">
        <f t="shared" ca="1" si="326"/>
        <v>38.9186000000009</v>
      </c>
      <c r="D759" s="306">
        <f t="shared" ca="1" si="327"/>
        <v>-0.3442411831777743</v>
      </c>
      <c r="E759" s="307">
        <f t="shared" ca="1" si="328"/>
        <v>5.0799513502694182E-2</v>
      </c>
      <c r="F759" s="304">
        <f t="shared" ca="1" si="329"/>
        <v>0.34796922675395359</v>
      </c>
      <c r="G759" s="306">
        <f t="shared" ca="1" si="330"/>
        <v>3.4086533687747576</v>
      </c>
      <c r="H759" s="307">
        <f t="shared" ca="1" si="331"/>
        <v>-97.641963901093959</v>
      </c>
      <c r="I759" s="304">
        <f t="shared" ca="1" si="332"/>
        <v>97.701443347839003</v>
      </c>
      <c r="J759" s="306">
        <f t="shared" ca="1" si="333"/>
        <v>698.25382034761208</v>
      </c>
      <c r="K759" s="307">
        <f t="shared" ca="1" si="334"/>
        <v>-11.064507580329398</v>
      </c>
      <c r="L759" s="304">
        <f t="shared" ca="1" si="319"/>
        <v>698.34147876095005</v>
      </c>
      <c r="M759" s="306">
        <f t="shared" ca="1" si="335"/>
        <v>-1.5359007803631799</v>
      </c>
      <c r="N759" s="304">
        <f t="shared" ca="1" si="336"/>
        <v>-88.000632465659834</v>
      </c>
      <c r="P759" s="310">
        <f t="shared" ca="1" si="337"/>
        <v>23</v>
      </c>
      <c r="Q759" s="304">
        <f t="shared" ca="1" si="338"/>
        <v>0</v>
      </c>
      <c r="R759" s="306">
        <f t="shared" ca="1" si="339"/>
        <v>0</v>
      </c>
      <c r="S759" s="307">
        <f t="shared" ca="1" si="340"/>
        <v>3.650000000000003</v>
      </c>
      <c r="T759" s="304">
        <f t="shared" ca="1" si="320"/>
        <v>35.806500000000028</v>
      </c>
      <c r="U759" s="311">
        <f t="shared" ca="1" si="321"/>
        <v>0</v>
      </c>
      <c r="V759" s="306">
        <f t="shared" ca="1" si="322"/>
        <v>1.2263561524365361</v>
      </c>
      <c r="W759" s="304">
        <f t="shared" ca="1" si="323"/>
        <v>36.013873989427736</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-6.2778753683685906E-2</v>
      </c>
      <c r="AH759" s="304">
        <f t="shared" ca="1" si="347"/>
        <v>-9.8668064254697221</v>
      </c>
    </row>
    <row r="760" spans="1:34" x14ac:dyDescent="0.2">
      <c r="A760" s="347">
        <f t="shared" ca="1" si="325"/>
        <v>1E-4</v>
      </c>
      <c r="B760" s="304">
        <f t="shared" ca="1" si="326"/>
        <v>38.918700000000904</v>
      </c>
      <c r="D760" s="306">
        <f t="shared" ca="1" si="327"/>
        <v>-0.3442380207097489</v>
      </c>
      <c r="E760" s="307">
        <f t="shared" ca="1" si="328"/>
        <v>5.0807995154789509E-2</v>
      </c>
      <c r="F760" s="304">
        <f t="shared" ca="1" si="329"/>
        <v>0.34796733650418199</v>
      </c>
      <c r="G760" s="306">
        <f t="shared" ca="1" si="330"/>
        <v>3.4086189449726865</v>
      </c>
      <c r="H760" s="307">
        <f t="shared" ca="1" si="331"/>
        <v>-97.641958820294448</v>
      </c>
      <c r="I760" s="304">
        <f t="shared" ca="1" si="332"/>
        <v>97.701437069145015</v>
      </c>
      <c r="J760" s="306">
        <f t="shared" ca="1" si="333"/>
        <v>698.25382034761208</v>
      </c>
      <c r="K760" s="307">
        <f t="shared" ca="1" si="334"/>
        <v>-11.074271776465467</v>
      </c>
      <c r="L760" s="304">
        <f t="shared" ca="1" si="319"/>
        <v>698.34163353291081</v>
      </c>
      <c r="M760" s="306">
        <f t="shared" ca="1" si="335"/>
        <v>-1.5359011306710668</v>
      </c>
      <c r="N760" s="304">
        <f t="shared" ca="1" si="336"/>
        <v>-88.000652536823281</v>
      </c>
      <c r="P760" s="310">
        <f t="shared" ca="1" si="337"/>
        <v>23</v>
      </c>
      <c r="Q760" s="304">
        <f t="shared" ca="1" si="338"/>
        <v>0</v>
      </c>
      <c r="R760" s="306">
        <f t="shared" ca="1" si="339"/>
        <v>0</v>
      </c>
      <c r="S760" s="307">
        <f t="shared" ca="1" si="340"/>
        <v>3.650000000000003</v>
      </c>
      <c r="T760" s="304">
        <f t="shared" ca="1" si="320"/>
        <v>35.806500000000028</v>
      </c>
      <c r="U760" s="311">
        <f t="shared" ca="1" si="321"/>
        <v>0</v>
      </c>
      <c r="V760" s="306">
        <f t="shared" ca="1" si="322"/>
        <v>1.2263573498756881</v>
      </c>
      <c r="W760" s="304">
        <f t="shared" ca="1" si="323"/>
        <v>36.01390452530682</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-6.2786999941277344E-2</v>
      </c>
      <c r="AH760" s="304">
        <f t="shared" ca="1" si="347"/>
        <v>-9.8668147916240301</v>
      </c>
    </row>
    <row r="761" spans="1:34" x14ac:dyDescent="0.2">
      <c r="A761" s="347">
        <f t="shared" ca="1" si="325"/>
        <v>1E-4</v>
      </c>
      <c r="B761" s="304">
        <f t="shared" ca="1" si="326"/>
        <v>38.918800000000907</v>
      </c>
      <c r="D761" s="306">
        <f t="shared" ca="1" si="327"/>
        <v>-0.34423485826468347</v>
      </c>
      <c r="E761" s="307">
        <f t="shared" ca="1" si="328"/>
        <v>5.0816476644733655E-2</v>
      </c>
      <c r="F761" s="304">
        <f t="shared" ca="1" si="329"/>
        <v>0.34796544647865751</v>
      </c>
      <c r="G761" s="306">
        <f t="shared" ca="1" si="330"/>
        <v>3.4085845214868602</v>
      </c>
      <c r="H761" s="307">
        <f t="shared" ca="1" si="331"/>
        <v>-97.641953738646777</v>
      </c>
      <c r="I761" s="304">
        <f t="shared" ca="1" si="332"/>
        <v>97.7014307896264</v>
      </c>
      <c r="J761" s="306">
        <f t="shared" ca="1" si="333"/>
        <v>698.25382034761208</v>
      </c>
      <c r="K761" s="307">
        <f t="shared" ca="1" si="334"/>
        <v>-11.084035972093414</v>
      </c>
      <c r="L761" s="304">
        <f t="shared" ca="1" si="319"/>
        <v>698.34178844135192</v>
      </c>
      <c r="M761" s="306">
        <f t="shared" ca="1" si="335"/>
        <v>-1.5359014809754612</v>
      </c>
      <c r="N761" s="304">
        <f t="shared" ca="1" si="336"/>
        <v>-88.000672607786626</v>
      </c>
      <c r="P761" s="310">
        <f t="shared" ca="1" si="337"/>
        <v>23</v>
      </c>
      <c r="Q761" s="304">
        <f t="shared" ca="1" si="338"/>
        <v>0</v>
      </c>
      <c r="R761" s="306">
        <f t="shared" ca="1" si="339"/>
        <v>0</v>
      </c>
      <c r="S761" s="307">
        <f t="shared" ca="1" si="340"/>
        <v>3.650000000000003</v>
      </c>
      <c r="T761" s="304">
        <f t="shared" ca="1" si="320"/>
        <v>35.806500000000028</v>
      </c>
      <c r="U761" s="311">
        <f t="shared" ca="1" si="321"/>
        <v>0</v>
      </c>
      <c r="V761" s="306">
        <f t="shared" ca="1" si="322"/>
        <v>1.2263585473159475</v>
      </c>
      <c r="W761" s="304">
        <f t="shared" ca="1" si="323"/>
        <v>36.013935060601746</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-6.279524604122777E-2</v>
      </c>
      <c r="AH761" s="304">
        <f t="shared" ca="1" si="347"/>
        <v>-9.866823157618299</v>
      </c>
    </row>
    <row r="762" spans="1:34" x14ac:dyDescent="0.2">
      <c r="A762" s="347">
        <f t="shared" ca="1" si="325"/>
        <v>1E-4</v>
      </c>
      <c r="B762" s="304">
        <f t="shared" ca="1" si="326"/>
        <v>38.91890000000091</v>
      </c>
      <c r="D762" s="306">
        <f t="shared" ca="1" si="327"/>
        <v>-0.34423169584257379</v>
      </c>
      <c r="E762" s="307">
        <f t="shared" ca="1" si="328"/>
        <v>5.0824957972524842E-2</v>
      </c>
      <c r="F762" s="304">
        <f t="shared" ca="1" si="329"/>
        <v>0.34796355667736695</v>
      </c>
      <c r="G762" s="306">
        <f t="shared" ca="1" si="330"/>
        <v>3.4085500983172761</v>
      </c>
      <c r="H762" s="307">
        <f t="shared" ca="1" si="331"/>
        <v>-97.641948656150973</v>
      </c>
      <c r="I762" s="304">
        <f t="shared" ca="1" si="332"/>
        <v>97.701424509283186</v>
      </c>
      <c r="J762" s="306">
        <f t="shared" ca="1" si="333"/>
        <v>698.25382034761208</v>
      </c>
      <c r="K762" s="307">
        <f t="shared" ca="1" si="334"/>
        <v>-11.093800167213153</v>
      </c>
      <c r="L762" s="304">
        <f t="shared" ca="1" si="319"/>
        <v>698.34194348627329</v>
      </c>
      <c r="M762" s="306">
        <f t="shared" ca="1" si="335"/>
        <v>-1.535901831276363</v>
      </c>
      <c r="N762" s="304">
        <f t="shared" ca="1" si="336"/>
        <v>-88.000692678549868</v>
      </c>
      <c r="P762" s="310">
        <f t="shared" ca="1" si="337"/>
        <v>23</v>
      </c>
      <c r="Q762" s="304">
        <f t="shared" ca="1" si="338"/>
        <v>0</v>
      </c>
      <c r="R762" s="306">
        <f t="shared" ca="1" si="339"/>
        <v>0</v>
      </c>
      <c r="S762" s="307">
        <f t="shared" ca="1" si="340"/>
        <v>3.650000000000003</v>
      </c>
      <c r="T762" s="304">
        <f t="shared" ca="1" si="320"/>
        <v>35.806500000000028</v>
      </c>
      <c r="U762" s="311">
        <f t="shared" ca="1" si="321"/>
        <v>0</v>
      </c>
      <c r="V762" s="306">
        <f t="shared" ca="1" si="322"/>
        <v>1.2263597447573147</v>
      </c>
      <c r="W762" s="304">
        <f t="shared" ca="1" si="323"/>
        <v>36.013965595312548</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-6.2803491983533632E-2</v>
      </c>
      <c r="AH762" s="304">
        <f t="shared" ca="1" si="347"/>
        <v>-9.8668315234525252</v>
      </c>
    </row>
    <row r="763" spans="1:34" x14ac:dyDescent="0.2">
      <c r="A763" s="347">
        <f t="shared" ca="1" si="325"/>
        <v>1E-4</v>
      </c>
      <c r="B763" s="304">
        <f t="shared" ca="1" si="326"/>
        <v>38.919000000000914</v>
      </c>
      <c r="D763" s="306">
        <f t="shared" ca="1" si="327"/>
        <v>-0.34422853344342053</v>
      </c>
      <c r="E763" s="307">
        <f t="shared" ca="1" si="328"/>
        <v>5.0833439138171954E-2</v>
      </c>
      <c r="F763" s="304">
        <f t="shared" ca="1" si="329"/>
        <v>0.34796166710030335</v>
      </c>
      <c r="G763" s="306">
        <f t="shared" ca="1" si="330"/>
        <v>3.4085156754639319</v>
      </c>
      <c r="H763" s="307">
        <f t="shared" ca="1" si="331"/>
        <v>-97.641943572807065</v>
      </c>
      <c r="I763" s="304">
        <f t="shared" ca="1" si="332"/>
        <v>97.701418228115415</v>
      </c>
      <c r="J763" s="306">
        <f t="shared" ca="1" si="333"/>
        <v>698.25382034761208</v>
      </c>
      <c r="K763" s="307">
        <f t="shared" ca="1" si="334"/>
        <v>-11.103564361824601</v>
      </c>
      <c r="L763" s="304">
        <f t="shared" ca="1" si="319"/>
        <v>698.3420986676748</v>
      </c>
      <c r="M763" s="306">
        <f t="shared" ca="1" si="335"/>
        <v>-1.5359021815737721</v>
      </c>
      <c r="N763" s="304">
        <f t="shared" ca="1" si="336"/>
        <v>-88.000712749112978</v>
      </c>
      <c r="P763" s="310">
        <f t="shared" ca="1" si="337"/>
        <v>23</v>
      </c>
      <c r="Q763" s="304">
        <f t="shared" ca="1" si="338"/>
        <v>0</v>
      </c>
      <c r="R763" s="306">
        <f t="shared" ca="1" si="339"/>
        <v>0</v>
      </c>
      <c r="S763" s="307">
        <f t="shared" ca="1" si="340"/>
        <v>3.650000000000003</v>
      </c>
      <c r="T763" s="304">
        <f t="shared" ca="1" si="320"/>
        <v>35.806500000000028</v>
      </c>
      <c r="U763" s="311">
        <f t="shared" ca="1" si="321"/>
        <v>0</v>
      </c>
      <c r="V763" s="306">
        <f t="shared" ca="1" si="322"/>
        <v>1.226360942199789</v>
      </c>
      <c r="W763" s="304">
        <f t="shared" ca="1" si="323"/>
        <v>36.013996129439242</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-6.2811737768203812E-2</v>
      </c>
      <c r="AH763" s="304">
        <f t="shared" ca="1" si="347"/>
        <v>-9.8668398891267177</v>
      </c>
    </row>
    <row r="764" spans="1:34" x14ac:dyDescent="0.2">
      <c r="A764" s="347">
        <f t="shared" ca="1" si="325"/>
        <v>1E-4</v>
      </c>
      <c r="B764" s="304">
        <f t="shared" ca="1" si="326"/>
        <v>38.919100000000917</v>
      </c>
      <c r="D764" s="306">
        <f t="shared" ca="1" si="327"/>
        <v>-0.34422537106722606</v>
      </c>
      <c r="E764" s="307">
        <f t="shared" ca="1" si="328"/>
        <v>5.0841920141678543E-2</v>
      </c>
      <c r="F764" s="304">
        <f t="shared" ca="1" si="329"/>
        <v>0.34795977774746079</v>
      </c>
      <c r="G764" s="306">
        <f t="shared" ca="1" si="330"/>
        <v>3.4084812529268254</v>
      </c>
      <c r="H764" s="307">
        <f t="shared" ca="1" si="331"/>
        <v>-97.641938488615054</v>
      </c>
      <c r="I764" s="304">
        <f t="shared" ca="1" si="332"/>
        <v>97.701411946123073</v>
      </c>
      <c r="J764" s="306">
        <f t="shared" ca="1" si="333"/>
        <v>698.25382034761208</v>
      </c>
      <c r="K764" s="307">
        <f t="shared" ca="1" si="334"/>
        <v>-11.113328555927673</v>
      </c>
      <c r="L764" s="304">
        <f t="shared" ca="1" si="319"/>
        <v>698.34225398555634</v>
      </c>
      <c r="M764" s="306">
        <f t="shared" ca="1" si="335"/>
        <v>-1.5359025318676884</v>
      </c>
      <c r="N764" s="304">
        <f t="shared" ca="1" si="336"/>
        <v>-88.000732819475971</v>
      </c>
      <c r="P764" s="310">
        <f t="shared" ca="1" si="337"/>
        <v>23</v>
      </c>
      <c r="Q764" s="304">
        <f t="shared" ca="1" si="338"/>
        <v>0</v>
      </c>
      <c r="R764" s="306">
        <f t="shared" ca="1" si="339"/>
        <v>0</v>
      </c>
      <c r="S764" s="307">
        <f t="shared" ca="1" si="340"/>
        <v>3.650000000000003</v>
      </c>
      <c r="T764" s="304">
        <f t="shared" ca="1" si="320"/>
        <v>35.806500000000028</v>
      </c>
      <c r="U764" s="311">
        <f t="shared" ca="1" si="321"/>
        <v>0</v>
      </c>
      <c r="V764" s="306">
        <f t="shared" ca="1" si="322"/>
        <v>1.2263621396433708</v>
      </c>
      <c r="W764" s="304">
        <f t="shared" ca="1" si="323"/>
        <v>36.014026662981799</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-6.2819983395241863E-2</v>
      </c>
      <c r="AH764" s="304">
        <f t="shared" ca="1" si="347"/>
        <v>-9.86684825464088</v>
      </c>
    </row>
    <row r="765" spans="1:34" x14ac:dyDescent="0.2">
      <c r="A765" s="347">
        <f t="shared" ca="1" si="325"/>
        <v>1E-4</v>
      </c>
      <c r="B765" s="304">
        <f t="shared" ca="1" si="326"/>
        <v>38.91920000000092</v>
      </c>
      <c r="D765" s="306">
        <f t="shared" ca="1" si="327"/>
        <v>-0.34422220871399062</v>
      </c>
      <c r="E765" s="307">
        <f t="shared" ca="1" si="328"/>
        <v>5.0850400983037503E-2</v>
      </c>
      <c r="F765" s="304">
        <f t="shared" ca="1" si="329"/>
        <v>0.34795788861882959</v>
      </c>
      <c r="G765" s="306">
        <f t="shared" ca="1" si="330"/>
        <v>3.4084468307059539</v>
      </c>
      <c r="H765" s="307">
        <f t="shared" ca="1" si="331"/>
        <v>-97.641933403574953</v>
      </c>
      <c r="I765" s="304">
        <f t="shared" ca="1" si="332"/>
        <v>97.701405663306176</v>
      </c>
      <c r="J765" s="306">
        <f t="shared" ca="1" si="333"/>
        <v>698.25382034761208</v>
      </c>
      <c r="K765" s="307">
        <f t="shared" ca="1" si="334"/>
        <v>-11.123092749522282</v>
      </c>
      <c r="L765" s="304">
        <f t="shared" ca="1" si="319"/>
        <v>698.34240943991779</v>
      </c>
      <c r="M765" s="306">
        <f t="shared" ca="1" si="335"/>
        <v>-1.5359028821581124</v>
      </c>
      <c r="N765" s="304">
        <f t="shared" ca="1" si="336"/>
        <v>-88.000752889638875</v>
      </c>
      <c r="P765" s="310">
        <f t="shared" ca="1" si="337"/>
        <v>23</v>
      </c>
      <c r="Q765" s="304">
        <f t="shared" ca="1" si="338"/>
        <v>0</v>
      </c>
      <c r="R765" s="306">
        <f t="shared" ca="1" si="339"/>
        <v>0</v>
      </c>
      <c r="S765" s="307">
        <f t="shared" ca="1" si="340"/>
        <v>3.650000000000003</v>
      </c>
      <c r="T765" s="304">
        <f t="shared" ca="1" si="320"/>
        <v>35.806500000000028</v>
      </c>
      <c r="U765" s="311">
        <f t="shared" ca="1" si="321"/>
        <v>0</v>
      </c>
      <c r="V765" s="306">
        <f t="shared" ca="1" si="322"/>
        <v>1.2263633370880607</v>
      </c>
      <c r="W765" s="304">
        <f t="shared" ca="1" si="323"/>
        <v>36.014057195940282</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-6.2828228864642455E-2</v>
      </c>
      <c r="AH765" s="304">
        <f t="shared" ca="1" si="347"/>
        <v>-9.866856619995005</v>
      </c>
    </row>
    <row r="766" spans="1:34" x14ac:dyDescent="0.2">
      <c r="A766" s="347">
        <f t="shared" ca="1" si="325"/>
        <v>1E-4</v>
      </c>
      <c r="B766" s="304">
        <f t="shared" ca="1" si="326"/>
        <v>38.919300000000923</v>
      </c>
      <c r="D766" s="306">
        <f t="shared" ca="1" si="327"/>
        <v>-0.34421904638371054</v>
      </c>
      <c r="E766" s="307">
        <f t="shared" ca="1" si="328"/>
        <v>5.0858881662266597E-2</v>
      </c>
      <c r="F766" s="304">
        <f t="shared" ca="1" si="329"/>
        <v>0.34795599971439994</v>
      </c>
      <c r="G766" s="306">
        <f t="shared" ca="1" si="330"/>
        <v>3.4084124088013157</v>
      </c>
      <c r="H766" s="307">
        <f t="shared" ca="1" si="331"/>
        <v>-97.641928317686791</v>
      </c>
      <c r="I766" s="304">
        <f t="shared" ca="1" si="332"/>
        <v>97.70139937966475</v>
      </c>
      <c r="J766" s="306">
        <f t="shared" ca="1" si="333"/>
        <v>698.25382034761208</v>
      </c>
      <c r="K766" s="307">
        <f t="shared" ca="1" si="334"/>
        <v>-11.132856942608345</v>
      </c>
      <c r="L766" s="304">
        <f t="shared" ca="1" si="319"/>
        <v>698.34256503075903</v>
      </c>
      <c r="M766" s="306">
        <f t="shared" ca="1" si="335"/>
        <v>-1.5359032324450437</v>
      </c>
      <c r="N766" s="304">
        <f t="shared" ca="1" si="336"/>
        <v>-88.000772959601647</v>
      </c>
      <c r="P766" s="310">
        <f t="shared" ca="1" si="337"/>
        <v>23</v>
      </c>
      <c r="Q766" s="304">
        <f t="shared" ca="1" si="338"/>
        <v>0</v>
      </c>
      <c r="R766" s="306">
        <f t="shared" ca="1" si="339"/>
        <v>0</v>
      </c>
      <c r="S766" s="307">
        <f t="shared" ca="1" si="340"/>
        <v>3.650000000000003</v>
      </c>
      <c r="T766" s="304">
        <f t="shared" ca="1" si="320"/>
        <v>35.806500000000028</v>
      </c>
      <c r="U766" s="311">
        <f t="shared" ca="1" si="321"/>
        <v>0</v>
      </c>
      <c r="V766" s="306">
        <f t="shared" ca="1" si="322"/>
        <v>1.2263645345338574</v>
      </c>
      <c r="W766" s="304">
        <f t="shared" ca="1" si="323"/>
        <v>36.014087728314649</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-6.2836474176421575E-2</v>
      </c>
      <c r="AH766" s="304">
        <f t="shared" ca="1" si="347"/>
        <v>-9.8668649851891104</v>
      </c>
    </row>
    <row r="767" spans="1:34" x14ac:dyDescent="0.2">
      <c r="A767" s="347">
        <f t="shared" ca="1" si="325"/>
        <v>1E-4</v>
      </c>
      <c r="B767" s="304">
        <f t="shared" ca="1" si="326"/>
        <v>38.919400000000927</v>
      </c>
      <c r="D767" s="306">
        <f t="shared" ca="1" si="327"/>
        <v>-0.34421588407639009</v>
      </c>
      <c r="E767" s="307">
        <f t="shared" ca="1" si="328"/>
        <v>5.0867362179353393E-2</v>
      </c>
      <c r="F767" s="304">
        <f t="shared" ca="1" si="329"/>
        <v>0.34795411103416546</v>
      </c>
      <c r="G767" s="306">
        <f t="shared" ca="1" si="330"/>
        <v>3.4083779872129081</v>
      </c>
      <c r="H767" s="307">
        <f t="shared" ca="1" si="331"/>
        <v>-97.641923230950567</v>
      </c>
      <c r="I767" s="304">
        <f t="shared" ca="1" si="332"/>
        <v>97.70139309519881</v>
      </c>
      <c r="J767" s="306">
        <f t="shared" ca="1" si="333"/>
        <v>698.25382034761208</v>
      </c>
      <c r="K767" s="307">
        <f t="shared" ca="1" si="334"/>
        <v>-11.142621135185777</v>
      </c>
      <c r="L767" s="304">
        <f t="shared" ca="1" si="319"/>
        <v>698.34272075807985</v>
      </c>
      <c r="M767" s="306">
        <f t="shared" ca="1" si="335"/>
        <v>-1.5359035827284826</v>
      </c>
      <c r="N767" s="304">
        <f t="shared" ca="1" si="336"/>
        <v>-88.000793029364331</v>
      </c>
      <c r="P767" s="310">
        <f t="shared" ca="1" si="337"/>
        <v>23</v>
      </c>
      <c r="Q767" s="304">
        <f t="shared" ca="1" si="338"/>
        <v>0</v>
      </c>
      <c r="R767" s="306">
        <f t="shared" ca="1" si="339"/>
        <v>0</v>
      </c>
      <c r="S767" s="307">
        <f t="shared" ca="1" si="340"/>
        <v>3.650000000000003</v>
      </c>
      <c r="T767" s="304">
        <f t="shared" ca="1" si="320"/>
        <v>35.806500000000028</v>
      </c>
      <c r="U767" s="311">
        <f t="shared" ca="1" si="321"/>
        <v>0</v>
      </c>
      <c r="V767" s="306">
        <f t="shared" ca="1" si="322"/>
        <v>1.2263657319807622</v>
      </c>
      <c r="W767" s="304">
        <f t="shared" ca="1" si="323"/>
        <v>36.014118260104951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-6.2844719330568566E-2</v>
      </c>
      <c r="AH767" s="304">
        <f t="shared" ca="1" si="347"/>
        <v>-9.8668733502231838</v>
      </c>
    </row>
    <row r="768" spans="1:34" x14ac:dyDescent="0.2">
      <c r="A768" s="347">
        <f t="shared" ca="1" si="325"/>
        <v>1E-4</v>
      </c>
      <c r="B768" s="304">
        <f t="shared" ca="1" si="326"/>
        <v>38.91950000000093</v>
      </c>
      <c r="D768" s="306">
        <f t="shared" ca="1" si="327"/>
        <v>-0.34421272179202567</v>
      </c>
      <c r="E768" s="307">
        <f t="shared" ca="1" si="328"/>
        <v>5.0875842534312099E-2</v>
      </c>
      <c r="F768" s="304">
        <f t="shared" ca="1" si="329"/>
        <v>0.3479522225781157</v>
      </c>
      <c r="G768" s="306">
        <f t="shared" ca="1" si="330"/>
        <v>3.4083435659407288</v>
      </c>
      <c r="H768" s="307">
        <f t="shared" ca="1" si="331"/>
        <v>-97.641918143366311</v>
      </c>
      <c r="I768" s="304">
        <f t="shared" ca="1" si="332"/>
        <v>97.701386809908371</v>
      </c>
      <c r="J768" s="306">
        <f t="shared" ca="1" si="333"/>
        <v>698.25382034761208</v>
      </c>
      <c r="K768" s="307">
        <f t="shared" ca="1" si="334"/>
        <v>-11.152385327254493</v>
      </c>
      <c r="L768" s="304">
        <f t="shared" ca="1" si="319"/>
        <v>698.34287662188035</v>
      </c>
      <c r="M768" s="306">
        <f t="shared" ca="1" si="335"/>
        <v>-1.535903933008429</v>
      </c>
      <c r="N768" s="304">
        <f t="shared" ca="1" si="336"/>
        <v>-88.000813098926912</v>
      </c>
      <c r="P768" s="310">
        <f t="shared" ca="1" si="337"/>
        <v>23</v>
      </c>
      <c r="Q768" s="304">
        <f t="shared" ca="1" si="338"/>
        <v>0</v>
      </c>
      <c r="R768" s="306">
        <f t="shared" ca="1" si="339"/>
        <v>0</v>
      </c>
      <c r="S768" s="307">
        <f t="shared" ca="1" si="340"/>
        <v>3.650000000000003</v>
      </c>
      <c r="T768" s="304">
        <f t="shared" ca="1" si="320"/>
        <v>35.806500000000028</v>
      </c>
      <c r="U768" s="311">
        <f t="shared" ca="1" si="321"/>
        <v>0</v>
      </c>
      <c r="V768" s="306">
        <f t="shared" ca="1" si="322"/>
        <v>1.2263669294287742</v>
      </c>
      <c r="W768" s="304">
        <f t="shared" ca="1" si="323"/>
        <v>36.014148791311179</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-6.2852964327092309E-2</v>
      </c>
      <c r="AH768" s="304">
        <f t="shared" ca="1" si="347"/>
        <v>-9.8668817150972394</v>
      </c>
    </row>
    <row r="769" spans="1:34" x14ac:dyDescent="0.2">
      <c r="A769" s="347">
        <f t="shared" ca="1" si="325"/>
        <v>1E-4</v>
      </c>
      <c r="B769" s="304">
        <f t="shared" ca="1" si="326"/>
        <v>38.919600000000933</v>
      </c>
      <c r="D769" s="306">
        <f t="shared" ca="1" si="327"/>
        <v>-0.34420955953061949</v>
      </c>
      <c r="E769" s="307">
        <f t="shared" ca="1" si="328"/>
        <v>5.0884322727139164E-2</v>
      </c>
      <c r="F769" s="304">
        <f t="shared" ca="1" si="329"/>
        <v>0.34795033434624362</v>
      </c>
      <c r="G769" s="306">
        <f t="shared" ca="1" si="330"/>
        <v>3.4083091449847758</v>
      </c>
      <c r="H769" s="307">
        <f t="shared" ca="1" si="331"/>
        <v>-97.641913054934037</v>
      </c>
      <c r="I769" s="304">
        <f t="shared" ca="1" si="332"/>
        <v>97.701380523793446</v>
      </c>
      <c r="J769" s="306">
        <f t="shared" ca="1" si="333"/>
        <v>698.25382034761208</v>
      </c>
      <c r="K769" s="307">
        <f t="shared" ca="1" si="334"/>
        <v>-11.162149518814408</v>
      </c>
      <c r="L769" s="304">
        <f t="shared" ca="1" si="319"/>
        <v>698.34303262216031</v>
      </c>
      <c r="M769" s="306">
        <f t="shared" ca="1" si="335"/>
        <v>-1.535904283284883</v>
      </c>
      <c r="N769" s="304">
        <f t="shared" ca="1" si="336"/>
        <v>-88.00083316828939</v>
      </c>
      <c r="P769" s="310">
        <f t="shared" ca="1" si="337"/>
        <v>23</v>
      </c>
      <c r="Q769" s="304">
        <f t="shared" ca="1" si="338"/>
        <v>0</v>
      </c>
      <c r="R769" s="306">
        <f t="shared" ca="1" si="339"/>
        <v>0</v>
      </c>
      <c r="S769" s="307">
        <f t="shared" ca="1" si="340"/>
        <v>3.650000000000003</v>
      </c>
      <c r="T769" s="304">
        <f t="shared" ca="1" si="320"/>
        <v>35.806500000000028</v>
      </c>
      <c r="U769" s="311">
        <f t="shared" ca="1" si="321"/>
        <v>0</v>
      </c>
      <c r="V769" s="306">
        <f t="shared" ca="1" si="322"/>
        <v>1.2263681268778934</v>
      </c>
      <c r="W769" s="304">
        <f t="shared" ca="1" si="323"/>
        <v>36.014179321933327</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-6.286120916599458E-2</v>
      </c>
      <c r="AH769" s="304">
        <f t="shared" ca="1" si="347"/>
        <v>-9.8668900798112738</v>
      </c>
    </row>
    <row r="770" spans="1:34" x14ac:dyDescent="0.2">
      <c r="A770" s="347">
        <f t="shared" ca="1" si="325"/>
        <v>1E-4</v>
      </c>
      <c r="B770" s="304">
        <f t="shared" ca="1" si="326"/>
        <v>38.919700000000937</v>
      </c>
      <c r="D770" s="306">
        <f t="shared" ca="1" si="327"/>
        <v>-0.34420639729216967</v>
      </c>
      <c r="E770" s="307">
        <f t="shared" ca="1" si="328"/>
        <v>5.0892802757834588E-2</v>
      </c>
      <c r="F770" s="304">
        <f t="shared" ca="1" si="329"/>
        <v>0.3479484463385385</v>
      </c>
      <c r="G770" s="306">
        <f t="shared" ca="1" si="330"/>
        <v>3.4082747243450466</v>
      </c>
      <c r="H770" s="307">
        <f t="shared" ca="1" si="331"/>
        <v>-97.641907965653758</v>
      </c>
      <c r="I770" s="304">
        <f t="shared" ca="1" si="332"/>
        <v>97.701374236854051</v>
      </c>
      <c r="J770" s="306">
        <f t="shared" ca="1" si="333"/>
        <v>698.25382034761208</v>
      </c>
      <c r="K770" s="307">
        <f t="shared" ca="1" si="334"/>
        <v>-11.171913709865438</v>
      </c>
      <c r="L770" s="304">
        <f t="shared" ca="1" si="319"/>
        <v>698.34318875891961</v>
      </c>
      <c r="M770" s="306">
        <f t="shared" ca="1" si="335"/>
        <v>-1.5359046335578448</v>
      </c>
      <c r="N770" s="304">
        <f t="shared" ca="1" si="336"/>
        <v>-88.000853237451778</v>
      </c>
      <c r="P770" s="310">
        <f t="shared" ca="1" si="337"/>
        <v>23</v>
      </c>
      <c r="Q770" s="304">
        <f t="shared" ca="1" si="338"/>
        <v>0</v>
      </c>
      <c r="R770" s="306">
        <f t="shared" ca="1" si="339"/>
        <v>0</v>
      </c>
      <c r="S770" s="307">
        <f t="shared" ca="1" si="340"/>
        <v>3.650000000000003</v>
      </c>
      <c r="T770" s="304">
        <f t="shared" ca="1" si="320"/>
        <v>35.806500000000028</v>
      </c>
      <c r="U770" s="311">
        <f t="shared" ca="1" si="321"/>
        <v>0</v>
      </c>
      <c r="V770" s="306">
        <f t="shared" ca="1" si="322"/>
        <v>1.2263693243281204</v>
      </c>
      <c r="W770" s="304">
        <f t="shared" ca="1" si="323"/>
        <v>36.014209851971444</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-6.2869453847275381E-2</v>
      </c>
      <c r="AH770" s="304">
        <f t="shared" ca="1" si="347"/>
        <v>-9.8668984443652867</v>
      </c>
    </row>
    <row r="771" spans="1:34" x14ac:dyDescent="0.2">
      <c r="A771" s="347">
        <f t="shared" ca="1" si="325"/>
        <v>1E-4</v>
      </c>
      <c r="B771" s="304">
        <f t="shared" ca="1" si="326"/>
        <v>38.91980000000094</v>
      </c>
      <c r="D771" s="306">
        <f t="shared" ca="1" si="327"/>
        <v>-0.34420323507667699</v>
      </c>
      <c r="E771" s="307">
        <f t="shared" ca="1" si="328"/>
        <v>5.0901282626412581E-2</v>
      </c>
      <c r="F771" s="304">
        <f t="shared" ca="1" si="329"/>
        <v>0.34794655855499429</v>
      </c>
      <c r="G771" s="306">
        <f t="shared" ca="1" si="330"/>
        <v>3.4082403040215388</v>
      </c>
      <c r="H771" s="307">
        <f t="shared" ca="1" si="331"/>
        <v>-97.641902875525489</v>
      </c>
      <c r="I771" s="304">
        <f t="shared" ca="1" si="332"/>
        <v>97.701367949090198</v>
      </c>
      <c r="J771" s="306">
        <f t="shared" ca="1" si="333"/>
        <v>698.25382034761208</v>
      </c>
      <c r="K771" s="307">
        <f t="shared" ca="1" si="334"/>
        <v>-11.181677900407497</v>
      </c>
      <c r="L771" s="304">
        <f t="shared" ca="1" si="319"/>
        <v>698.34334503215803</v>
      </c>
      <c r="M771" s="306">
        <f t="shared" ca="1" si="335"/>
        <v>-1.535904983827314</v>
      </c>
      <c r="N771" s="304">
        <f t="shared" ca="1" si="336"/>
        <v>-88.00087330641405</v>
      </c>
      <c r="P771" s="310">
        <f t="shared" ca="1" si="337"/>
        <v>23</v>
      </c>
      <c r="Q771" s="304">
        <f t="shared" ca="1" si="338"/>
        <v>0</v>
      </c>
      <c r="R771" s="306">
        <f t="shared" ca="1" si="339"/>
        <v>0</v>
      </c>
      <c r="S771" s="307">
        <f t="shared" ca="1" si="340"/>
        <v>3.650000000000003</v>
      </c>
      <c r="T771" s="304">
        <f t="shared" ca="1" si="320"/>
        <v>35.806500000000028</v>
      </c>
      <c r="U771" s="311">
        <f t="shared" ca="1" si="321"/>
        <v>0</v>
      </c>
      <c r="V771" s="306">
        <f t="shared" ca="1" si="322"/>
        <v>1.2263705217794547</v>
      </c>
      <c r="W771" s="304">
        <f t="shared" ca="1" si="323"/>
        <v>36.014240381425502</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-6.2877698370941815E-2</v>
      </c>
      <c r="AH771" s="304">
        <f t="shared" ca="1" si="347"/>
        <v>-9.8669068087592908</v>
      </c>
    </row>
    <row r="772" spans="1:34" x14ac:dyDescent="0.2">
      <c r="A772" s="347">
        <f t="shared" ca="1" si="325"/>
        <v>1E-4</v>
      </c>
      <c r="B772" s="304">
        <f t="shared" ca="1" si="326"/>
        <v>38.919900000000943</v>
      </c>
      <c r="D772" s="306">
        <f t="shared" ca="1" si="327"/>
        <v>-0.34420007288414362</v>
      </c>
      <c r="E772" s="307">
        <f t="shared" ca="1" si="328"/>
        <v>5.0909762332864261E-2</v>
      </c>
      <c r="F772" s="304">
        <f t="shared" ca="1" si="329"/>
        <v>0.34794467099560311</v>
      </c>
      <c r="G772" s="306">
        <f t="shared" ca="1" si="330"/>
        <v>3.4082058840142504</v>
      </c>
      <c r="H772" s="307">
        <f t="shared" ca="1" si="331"/>
        <v>-97.641897784549258</v>
      </c>
      <c r="I772" s="304">
        <f t="shared" ca="1" si="332"/>
        <v>97.701361660501931</v>
      </c>
      <c r="J772" s="306">
        <f t="shared" ca="1" si="333"/>
        <v>698.25382034761208</v>
      </c>
      <c r="K772" s="307">
        <f t="shared" ca="1" si="334"/>
        <v>-11.1914420904405</v>
      </c>
      <c r="L772" s="304">
        <f t="shared" ref="L772:L835" ca="1" si="348">SQRT(pos_x^2+pos_z^2)</f>
        <v>698.34350144187567</v>
      </c>
      <c r="M772" s="306">
        <f t="shared" ca="1" si="335"/>
        <v>-1.5359053340932911</v>
      </c>
      <c r="N772" s="304">
        <f t="shared" ca="1" si="336"/>
        <v>-88.000893375176247</v>
      </c>
      <c r="P772" s="310">
        <f t="shared" ca="1" si="337"/>
        <v>23</v>
      </c>
      <c r="Q772" s="304">
        <f t="shared" ca="1" si="338"/>
        <v>0</v>
      </c>
      <c r="R772" s="306">
        <f t="shared" ca="1" si="339"/>
        <v>0</v>
      </c>
      <c r="S772" s="307">
        <f t="shared" ca="1" si="340"/>
        <v>3.650000000000003</v>
      </c>
      <c r="T772" s="304">
        <f t="shared" ref="T772:T835" ca="1" si="349">m*g</f>
        <v>35.806500000000028</v>
      </c>
      <c r="U772" s="311">
        <f t="shared" ref="U772:U835" ca="1" si="350">IF(pos_xz&lt;L_rampe,Poids*COS(Beta),0)</f>
        <v>0</v>
      </c>
      <c r="V772" s="306">
        <f t="shared" ref="V772:V835" ca="1" si="351">Rho_moyen*(20000-Alt_rampe-pos_z)/(20000+Alt_rampe+pos_z)</f>
        <v>1.2263717192318964</v>
      </c>
      <c r="W772" s="304">
        <f t="shared" ref="W772:W835" ca="1" si="352">1/2*Rho*Sref*Cx*vit_xz^2</f>
        <v>36.014270910295544</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-6.2885942736995659E-2</v>
      </c>
      <c r="AH772" s="304">
        <f t="shared" ca="1" si="347"/>
        <v>-9.8669151729932807</v>
      </c>
    </row>
    <row r="773" spans="1:34" x14ac:dyDescent="0.2">
      <c r="A773" s="347">
        <f t="shared" ref="A773:A836" ca="1" si="354">IF(B772+0.01&lt;=T_ini+ROUNDUP(Temps_fin_propu,0), 0.01, IF(K772&gt;0, 0.1, 0.0001))</f>
        <v>1E-4</v>
      </c>
      <c r="B773" s="304">
        <f t="shared" ref="B773:B836" ca="1" si="355">B772+pas</f>
        <v>38.920000000000947</v>
      </c>
      <c r="D773" s="306">
        <f t="shared" ref="D773:D836" ca="1" si="356">IF(AND(L772&lt;L_rampe,Poussee&lt;Poids*SIN(M772)),0,(-W772+Poussee)/m*COS(M772)-U772/m*SIN(M772))</f>
        <v>-0.34419691071456571</v>
      </c>
      <c r="E773" s="307">
        <f t="shared" ref="E773:E836" ca="1" si="357">IF(AND(L772&lt;L_rampe,Poussee&lt;Poids*SIN(M772)),0,(-W772+Poussee)/m*SIN(M772)+U772/m*COS(M772)-Poids/m)</f>
        <v>5.0918241877200288E-2</v>
      </c>
      <c r="F773" s="304">
        <f t="shared" ref="F773:F836" ca="1" si="358">SQRT(acc_x^2+acc_z^2)</f>
        <v>0.34794278366035386</v>
      </c>
      <c r="G773" s="306">
        <f t="shared" ref="G773:G836" ca="1" si="359">G772+acc_x*pas</f>
        <v>3.4081714643231789</v>
      </c>
      <c r="H773" s="307">
        <f t="shared" ref="H773:H836" ca="1" si="360">H772+acc_z*pas</f>
        <v>-97.641892692725065</v>
      </c>
      <c r="I773" s="304">
        <f t="shared" ref="I773:I836" ca="1" si="361">SQRT(vit_x^2+vit_z^2)</f>
        <v>97.701355371089207</v>
      </c>
      <c r="J773" s="306">
        <f t="shared" ref="J773:J836" ca="1" si="362">J772+0.5*(vit_x+G772)*pas*(K772&gt;=0)</f>
        <v>698.25382034761208</v>
      </c>
      <c r="K773" s="307">
        <f t="shared" ref="K773:K836" ca="1" si="363">K772+0.5*(vit_z+H772)*pas</f>
        <v>-11.201206279964364</v>
      </c>
      <c r="L773" s="304">
        <f t="shared" ca="1" si="348"/>
        <v>698.34365798807221</v>
      </c>
      <c r="M773" s="306">
        <f t="shared" ref="M773:M836" ca="1" si="364">IF(AND(L772&gt;L_rampe,G773&gt;0),ATAN2(G773,H773),$M$4)</f>
        <v>-1.5359056843557757</v>
      </c>
      <c r="N773" s="304">
        <f t="shared" ref="N773:N836" ca="1" si="365">DEGREES(Beta)</f>
        <v>-88.000913443738341</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3.650000000000003</v>
      </c>
      <c r="T773" s="304">
        <f t="shared" ca="1" si="349"/>
        <v>35.806500000000028</v>
      </c>
      <c r="U773" s="311">
        <f t="shared" ca="1" si="350"/>
        <v>0</v>
      </c>
      <c r="V773" s="306">
        <f t="shared" ca="1" si="351"/>
        <v>1.226372916685446</v>
      </c>
      <c r="W773" s="304">
        <f t="shared" ca="1" si="352"/>
        <v>36.014301438581541</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-6.289418694543869E-2</v>
      </c>
      <c r="AH773" s="304">
        <f t="shared" ref="AH773:AH836" ca="1" si="376">IF(AND(L772&lt;L_rampe,Poussee&lt;Poids*SIN(M772)), g*SIN(M772), (-W772+Poussee)/m)</f>
        <v>-9.8669235370672634</v>
      </c>
    </row>
    <row r="774" spans="1:34" x14ac:dyDescent="0.2">
      <c r="A774" s="347">
        <f t="shared" ca="1" si="354"/>
        <v>1E-4</v>
      </c>
      <c r="B774" s="304">
        <f t="shared" ca="1" si="355"/>
        <v>38.92010000000095</v>
      </c>
      <c r="D774" s="306">
        <f t="shared" ca="1" si="356"/>
        <v>-0.34419374856794782</v>
      </c>
      <c r="E774" s="307">
        <f t="shared" ca="1" si="357"/>
        <v>5.0926721259415331E-2</v>
      </c>
      <c r="F774" s="304">
        <f t="shared" ca="1" si="358"/>
        <v>0.34794089654924132</v>
      </c>
      <c r="G774" s="306">
        <f t="shared" ca="1" si="359"/>
        <v>3.4081370449483219</v>
      </c>
      <c r="H774" s="307">
        <f t="shared" ca="1" si="360"/>
        <v>-97.641887600052939</v>
      </c>
      <c r="I774" s="304">
        <f t="shared" ca="1" si="361"/>
        <v>97.701349080852111</v>
      </c>
      <c r="J774" s="306">
        <f t="shared" ca="1" si="362"/>
        <v>698.25382034761208</v>
      </c>
      <c r="K774" s="307">
        <f t="shared" ca="1" si="363"/>
        <v>-11.210970468979003</v>
      </c>
      <c r="L774" s="304">
        <f t="shared" ca="1" si="348"/>
        <v>698.34381467074775</v>
      </c>
      <c r="M774" s="306">
        <f t="shared" ca="1" si="364"/>
        <v>-1.5359060346147684</v>
      </c>
      <c r="N774" s="304">
        <f t="shared" ca="1" si="365"/>
        <v>-88.00093351210036</v>
      </c>
      <c r="P774" s="310">
        <f t="shared" ca="1" si="366"/>
        <v>23</v>
      </c>
      <c r="Q774" s="304">
        <f t="shared" ca="1" si="367"/>
        <v>0</v>
      </c>
      <c r="R774" s="306">
        <f t="shared" ca="1" si="368"/>
        <v>0</v>
      </c>
      <c r="S774" s="307">
        <f t="shared" ca="1" si="369"/>
        <v>3.650000000000003</v>
      </c>
      <c r="T774" s="304">
        <f t="shared" ca="1" si="349"/>
        <v>35.806500000000028</v>
      </c>
      <c r="U774" s="311">
        <f t="shared" ca="1" si="350"/>
        <v>0</v>
      </c>
      <c r="V774" s="306">
        <f t="shared" ca="1" si="351"/>
        <v>1.2263741141401023</v>
      </c>
      <c r="W774" s="304">
        <f t="shared" ca="1" si="352"/>
        <v>36.014331966283542</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-6.2902430996265579E-2</v>
      </c>
      <c r="AH774" s="304">
        <f t="shared" ca="1" si="376"/>
        <v>-9.8669319009812355</v>
      </c>
    </row>
    <row r="775" spans="1:34" x14ac:dyDescent="0.2">
      <c r="A775" s="347">
        <f t="shared" ca="1" si="354"/>
        <v>1E-4</v>
      </c>
      <c r="B775" s="304">
        <f t="shared" ca="1" si="355"/>
        <v>38.920200000000953</v>
      </c>
      <c r="D775" s="306">
        <f t="shared" ca="1" si="356"/>
        <v>-0.34419058644428391</v>
      </c>
      <c r="E775" s="307">
        <f t="shared" ca="1" si="357"/>
        <v>5.0935200479520049E-2</v>
      </c>
      <c r="F775" s="304">
        <f t="shared" ca="1" si="358"/>
        <v>0.34793900966225239</v>
      </c>
      <c r="G775" s="306">
        <f t="shared" ca="1" si="359"/>
        <v>3.4081026258896774</v>
      </c>
      <c r="H775" s="307">
        <f t="shared" ca="1" si="360"/>
        <v>-97.641882506532895</v>
      </c>
      <c r="I775" s="304">
        <f t="shared" ca="1" si="361"/>
        <v>97.701342789790615</v>
      </c>
      <c r="J775" s="306">
        <f t="shared" ca="1" si="362"/>
        <v>698.25382034761208</v>
      </c>
      <c r="K775" s="307">
        <f t="shared" ca="1" si="363"/>
        <v>-11.220734657484332</v>
      </c>
      <c r="L775" s="304">
        <f t="shared" ca="1" si="348"/>
        <v>698.34397148990195</v>
      </c>
      <c r="M775" s="306">
        <f t="shared" ca="1" si="364"/>
        <v>-1.5359063848702685</v>
      </c>
      <c r="N775" s="304">
        <f t="shared" ca="1" si="365"/>
        <v>-88.000953580262262</v>
      </c>
      <c r="P775" s="310">
        <f t="shared" ca="1" si="366"/>
        <v>23</v>
      </c>
      <c r="Q775" s="304">
        <f t="shared" ca="1" si="367"/>
        <v>0</v>
      </c>
      <c r="R775" s="306">
        <f t="shared" ca="1" si="368"/>
        <v>0</v>
      </c>
      <c r="S775" s="307">
        <f t="shared" ca="1" si="369"/>
        <v>3.650000000000003</v>
      </c>
      <c r="T775" s="304">
        <f t="shared" ca="1" si="349"/>
        <v>35.806500000000028</v>
      </c>
      <c r="U775" s="311">
        <f t="shared" ca="1" si="350"/>
        <v>0</v>
      </c>
      <c r="V775" s="306">
        <f t="shared" ca="1" si="351"/>
        <v>1.2263753115958662</v>
      </c>
      <c r="W775" s="304">
        <f t="shared" ca="1" si="352"/>
        <v>36.014362493401528</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-6.2910674889495866E-2</v>
      </c>
      <c r="AH775" s="304">
        <f t="shared" ca="1" si="376"/>
        <v>-9.8669402647352094</v>
      </c>
    </row>
    <row r="776" spans="1:34" x14ac:dyDescent="0.2">
      <c r="A776" s="347">
        <f t="shared" ca="1" si="354"/>
        <v>1E-4</v>
      </c>
      <c r="B776" s="304">
        <f t="shared" ca="1" si="355"/>
        <v>38.920300000000957</v>
      </c>
      <c r="D776" s="306">
        <f t="shared" ca="1" si="356"/>
        <v>-0.34418742434358079</v>
      </c>
      <c r="E776" s="307">
        <f t="shared" ca="1" si="357"/>
        <v>5.0943679537510889E-2</v>
      </c>
      <c r="F776" s="304">
        <f t="shared" ca="1" si="358"/>
        <v>0.3479371229993844</v>
      </c>
      <c r="G776" s="306">
        <f t="shared" ca="1" si="359"/>
        <v>3.408068207147243</v>
      </c>
      <c r="H776" s="307">
        <f t="shared" ca="1" si="360"/>
        <v>-97.641877412164945</v>
      </c>
      <c r="I776" s="304">
        <f t="shared" ca="1" si="361"/>
        <v>97.701336497904748</v>
      </c>
      <c r="J776" s="306">
        <f t="shared" ca="1" si="362"/>
        <v>698.25382034761208</v>
      </c>
      <c r="K776" s="307">
        <f t="shared" ca="1" si="363"/>
        <v>-11.230498845480266</v>
      </c>
      <c r="L776" s="304">
        <f t="shared" ca="1" si="348"/>
        <v>698.34412844553481</v>
      </c>
      <c r="M776" s="306">
        <f t="shared" ca="1" si="364"/>
        <v>-1.5359067351222768</v>
      </c>
      <c r="N776" s="304">
        <f t="shared" ca="1" si="365"/>
        <v>-88.000973648224104</v>
      </c>
      <c r="P776" s="310">
        <f t="shared" ca="1" si="366"/>
        <v>23</v>
      </c>
      <c r="Q776" s="304">
        <f t="shared" ca="1" si="367"/>
        <v>0</v>
      </c>
      <c r="R776" s="306">
        <f t="shared" ca="1" si="368"/>
        <v>0</v>
      </c>
      <c r="S776" s="307">
        <f t="shared" ca="1" si="369"/>
        <v>3.650000000000003</v>
      </c>
      <c r="T776" s="304">
        <f t="shared" ca="1" si="349"/>
        <v>35.806500000000028</v>
      </c>
      <c r="U776" s="311">
        <f t="shared" ca="1" si="350"/>
        <v>0</v>
      </c>
      <c r="V776" s="306">
        <f t="shared" ca="1" si="351"/>
        <v>1.2263765090527381</v>
      </c>
      <c r="W776" s="304">
        <f t="shared" ca="1" si="352"/>
        <v>36.01439301993554</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-6.2918918625117115E-2</v>
      </c>
      <c r="AH776" s="304">
        <f t="shared" ca="1" si="376"/>
        <v>-9.8669486283291779</v>
      </c>
    </row>
    <row r="777" spans="1:34" x14ac:dyDescent="0.2">
      <c r="A777" s="347">
        <f t="shared" ca="1" si="354"/>
        <v>1E-4</v>
      </c>
      <c r="B777" s="304">
        <f t="shared" ca="1" si="355"/>
        <v>38.92040000000096</v>
      </c>
      <c r="D777" s="306">
        <f t="shared" ca="1" si="356"/>
        <v>-0.34418426226583243</v>
      </c>
      <c r="E777" s="307">
        <f t="shared" ca="1" si="357"/>
        <v>5.0952158433400285E-2</v>
      </c>
      <c r="F777" s="304">
        <f t="shared" ca="1" si="358"/>
        <v>0.34793523656062436</v>
      </c>
      <c r="G777" s="306">
        <f t="shared" ca="1" si="359"/>
        <v>3.4080337887210166</v>
      </c>
      <c r="H777" s="307">
        <f t="shared" ca="1" si="360"/>
        <v>-97.641872316949105</v>
      </c>
      <c r="I777" s="304">
        <f t="shared" ca="1" si="361"/>
        <v>97.701330205194523</v>
      </c>
      <c r="J777" s="306">
        <f t="shared" ca="1" si="362"/>
        <v>698.25382034761208</v>
      </c>
      <c r="K777" s="307">
        <f t="shared" ca="1" si="363"/>
        <v>-11.240263032966721</v>
      </c>
      <c r="L777" s="304">
        <f t="shared" ca="1" si="348"/>
        <v>698.34428553764621</v>
      </c>
      <c r="M777" s="306">
        <f t="shared" ca="1" si="364"/>
        <v>-1.5359070853707928</v>
      </c>
      <c r="N777" s="304">
        <f t="shared" ca="1" si="365"/>
        <v>-88.000993715985857</v>
      </c>
      <c r="P777" s="310">
        <f t="shared" ca="1" si="366"/>
        <v>23</v>
      </c>
      <c r="Q777" s="304">
        <f t="shared" ca="1" si="367"/>
        <v>0</v>
      </c>
      <c r="R777" s="306">
        <f t="shared" ca="1" si="368"/>
        <v>0</v>
      </c>
      <c r="S777" s="307">
        <f t="shared" ca="1" si="369"/>
        <v>3.650000000000003</v>
      </c>
      <c r="T777" s="304">
        <f t="shared" ca="1" si="349"/>
        <v>35.806500000000028</v>
      </c>
      <c r="U777" s="311">
        <f t="shared" ca="1" si="350"/>
        <v>0</v>
      </c>
      <c r="V777" s="306">
        <f t="shared" ca="1" si="351"/>
        <v>1.2263777065107166</v>
      </c>
      <c r="W777" s="304">
        <f t="shared" ca="1" si="352"/>
        <v>36.014423545885542</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-6.2927162203145315E-2</v>
      </c>
      <c r="AH777" s="304">
        <f t="shared" ca="1" si="376"/>
        <v>-9.8669569917631534</v>
      </c>
    </row>
    <row r="778" spans="1:34" x14ac:dyDescent="0.2">
      <c r="A778" s="347">
        <f t="shared" ca="1" si="354"/>
        <v>1E-4</v>
      </c>
      <c r="B778" s="304">
        <f t="shared" ca="1" si="355"/>
        <v>38.920500000000963</v>
      </c>
      <c r="D778" s="306">
        <f t="shared" ca="1" si="356"/>
        <v>-0.34418110021104314</v>
      </c>
      <c r="E778" s="307">
        <f t="shared" ca="1" si="357"/>
        <v>5.096063716717758E-2</v>
      </c>
      <c r="F778" s="304">
        <f t="shared" ca="1" si="358"/>
        <v>0.34793335034596617</v>
      </c>
      <c r="G778" s="306">
        <f t="shared" ca="1" si="359"/>
        <v>3.4079993706109954</v>
      </c>
      <c r="H778" s="307">
        <f t="shared" ca="1" si="360"/>
        <v>-97.641867220885388</v>
      </c>
      <c r="I778" s="304">
        <f t="shared" ca="1" si="361"/>
        <v>97.701323911659955</v>
      </c>
      <c r="J778" s="306">
        <f t="shared" ca="1" si="362"/>
        <v>698.25382034761208</v>
      </c>
      <c r="K778" s="307">
        <f t="shared" ca="1" si="363"/>
        <v>-11.250027219943613</v>
      </c>
      <c r="L778" s="304">
        <f t="shared" ca="1" si="348"/>
        <v>698.34444276623606</v>
      </c>
      <c r="M778" s="306">
        <f t="shared" ca="1" si="364"/>
        <v>-1.5359074356158169</v>
      </c>
      <c r="N778" s="304">
        <f t="shared" ca="1" si="365"/>
        <v>-88.001013783547535</v>
      </c>
      <c r="P778" s="310">
        <f t="shared" ca="1" si="366"/>
        <v>23</v>
      </c>
      <c r="Q778" s="304">
        <f t="shared" ca="1" si="367"/>
        <v>0</v>
      </c>
      <c r="R778" s="306">
        <f t="shared" ca="1" si="368"/>
        <v>0</v>
      </c>
      <c r="S778" s="307">
        <f t="shared" ca="1" si="369"/>
        <v>3.650000000000003</v>
      </c>
      <c r="T778" s="304">
        <f t="shared" ca="1" si="349"/>
        <v>35.806500000000028</v>
      </c>
      <c r="U778" s="311">
        <f t="shared" ca="1" si="350"/>
        <v>0</v>
      </c>
      <c r="V778" s="306">
        <f t="shared" ca="1" si="351"/>
        <v>1.226378903969803</v>
      </c>
      <c r="W778" s="304">
        <f t="shared" ca="1" si="352"/>
        <v>36.014454071251585</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-6.293540562356803E-2</v>
      </c>
      <c r="AH778" s="304">
        <f t="shared" ca="1" si="376"/>
        <v>-9.8669653550371272</v>
      </c>
    </row>
    <row r="779" spans="1:34" x14ac:dyDescent="0.2">
      <c r="A779" s="347">
        <f t="shared" ca="1" si="354"/>
        <v>1E-4</v>
      </c>
      <c r="B779" s="304">
        <f t="shared" ca="1" si="355"/>
        <v>38.920600000000967</v>
      </c>
      <c r="D779" s="306">
        <f t="shared" ca="1" si="356"/>
        <v>-0.34417793817920933</v>
      </c>
      <c r="E779" s="307">
        <f t="shared" ca="1" si="357"/>
        <v>5.0969115738853432E-2</v>
      </c>
      <c r="F779" s="304">
        <f t="shared" ca="1" si="358"/>
        <v>0.34793146435539896</v>
      </c>
      <c r="G779" s="306">
        <f t="shared" ca="1" si="359"/>
        <v>3.4079649528171774</v>
      </c>
      <c r="H779" s="307">
        <f t="shared" ca="1" si="360"/>
        <v>-97.641862123973809</v>
      </c>
      <c r="I779" s="304">
        <f t="shared" ca="1" si="361"/>
        <v>97.701317617301058</v>
      </c>
      <c r="J779" s="306">
        <f t="shared" ca="1" si="362"/>
        <v>698.25382034761208</v>
      </c>
      <c r="K779" s="307">
        <f t="shared" ca="1" si="363"/>
        <v>-11.259791406410855</v>
      </c>
      <c r="L779" s="304">
        <f t="shared" ca="1" si="348"/>
        <v>698.34460013130422</v>
      </c>
      <c r="M779" s="306">
        <f t="shared" ca="1" si="364"/>
        <v>-1.5359077858573489</v>
      </c>
      <c r="N779" s="304">
        <f t="shared" ca="1" si="365"/>
        <v>-88.001033850909124</v>
      </c>
      <c r="P779" s="310">
        <f t="shared" ca="1" si="366"/>
        <v>23</v>
      </c>
      <c r="Q779" s="304">
        <f t="shared" ca="1" si="367"/>
        <v>0</v>
      </c>
      <c r="R779" s="306">
        <f t="shared" ca="1" si="368"/>
        <v>0</v>
      </c>
      <c r="S779" s="307">
        <f t="shared" ca="1" si="369"/>
        <v>3.650000000000003</v>
      </c>
      <c r="T779" s="304">
        <f t="shared" ca="1" si="349"/>
        <v>35.806500000000028</v>
      </c>
      <c r="U779" s="311">
        <f t="shared" ca="1" si="350"/>
        <v>0</v>
      </c>
      <c r="V779" s="306">
        <f t="shared" ca="1" si="351"/>
        <v>1.2263801014299964</v>
      </c>
      <c r="W779" s="304">
        <f t="shared" ca="1" si="352"/>
        <v>36.014484596033647</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-6.2943648886399473E-2</v>
      </c>
      <c r="AH779" s="304">
        <f t="shared" ca="1" si="376"/>
        <v>-9.8669737181511117</v>
      </c>
    </row>
    <row r="780" spans="1:34" x14ac:dyDescent="0.2">
      <c r="A780" s="347">
        <f t="shared" ca="1" si="354"/>
        <v>1E-4</v>
      </c>
      <c r="B780" s="304">
        <f t="shared" ca="1" si="355"/>
        <v>38.92070000000097</v>
      </c>
      <c r="D780" s="306">
        <f t="shared" ca="1" si="356"/>
        <v>-0.34417477617033321</v>
      </c>
      <c r="E780" s="307">
        <f t="shared" ca="1" si="357"/>
        <v>5.0977594148426064E-2</v>
      </c>
      <c r="F780" s="304">
        <f t="shared" ca="1" si="358"/>
        <v>0.34792957858891588</v>
      </c>
      <c r="G780" s="306">
        <f t="shared" ca="1" si="359"/>
        <v>3.4079305353395601</v>
      </c>
      <c r="H780" s="307">
        <f t="shared" ca="1" si="360"/>
        <v>-97.641857026214396</v>
      </c>
      <c r="I780" s="304">
        <f t="shared" ca="1" si="361"/>
        <v>97.701311322117846</v>
      </c>
      <c r="J780" s="306">
        <f t="shared" ca="1" si="362"/>
        <v>698.25382034761208</v>
      </c>
      <c r="K780" s="307">
        <f t="shared" ca="1" si="363"/>
        <v>-11.269555592368365</v>
      </c>
      <c r="L780" s="304">
        <f t="shared" ca="1" si="348"/>
        <v>698.34475763285059</v>
      </c>
      <c r="M780" s="306">
        <f t="shared" ca="1" si="364"/>
        <v>-1.5359081360953888</v>
      </c>
      <c r="N780" s="304">
        <f t="shared" ca="1" si="365"/>
        <v>-88.001053918070639</v>
      </c>
      <c r="P780" s="310">
        <f t="shared" ca="1" si="366"/>
        <v>23</v>
      </c>
      <c r="Q780" s="304">
        <f t="shared" ca="1" si="367"/>
        <v>0</v>
      </c>
      <c r="R780" s="306">
        <f t="shared" ca="1" si="368"/>
        <v>0</v>
      </c>
      <c r="S780" s="307">
        <f t="shared" ca="1" si="369"/>
        <v>3.650000000000003</v>
      </c>
      <c r="T780" s="304">
        <f t="shared" ca="1" si="349"/>
        <v>35.806500000000028</v>
      </c>
      <c r="U780" s="311">
        <f t="shared" ca="1" si="350"/>
        <v>0</v>
      </c>
      <c r="V780" s="306">
        <f t="shared" ca="1" si="351"/>
        <v>1.2263812988912974</v>
      </c>
      <c r="W780" s="304">
        <f t="shared" ca="1" si="352"/>
        <v>36.014515120231756</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-6.2951891991634312E-2</v>
      </c>
      <c r="AH780" s="304">
        <f t="shared" ca="1" si="376"/>
        <v>-9.8669820811051014</v>
      </c>
    </row>
    <row r="781" spans="1:34" x14ac:dyDescent="0.2">
      <c r="A781" s="347">
        <f t="shared" ca="1" si="354"/>
        <v>1E-4</v>
      </c>
      <c r="B781" s="304">
        <f t="shared" ca="1" si="355"/>
        <v>38.920800000000973</v>
      </c>
      <c r="D781" s="306">
        <f t="shared" ca="1" si="356"/>
        <v>-0.34417161418441522</v>
      </c>
      <c r="E781" s="307">
        <f t="shared" ca="1" si="357"/>
        <v>5.0986072395900806E-2</v>
      </c>
      <c r="F781" s="304">
        <f t="shared" ca="1" si="358"/>
        <v>0.34792769304650933</v>
      </c>
      <c r="G781" s="306">
        <f t="shared" ca="1" si="359"/>
        <v>3.4078961181781415</v>
      </c>
      <c r="H781" s="307">
        <f t="shared" ca="1" si="360"/>
        <v>-97.641851927607149</v>
      </c>
      <c r="I781" s="304">
        <f t="shared" ca="1" si="361"/>
        <v>97.701305026110347</v>
      </c>
      <c r="J781" s="306">
        <f t="shared" ca="1" si="362"/>
        <v>698.25382034761208</v>
      </c>
      <c r="K781" s="307">
        <f t="shared" ca="1" si="363"/>
        <v>-11.279319777816056</v>
      </c>
      <c r="L781" s="304">
        <f t="shared" ca="1" si="348"/>
        <v>698.34491527087494</v>
      </c>
      <c r="M781" s="306">
        <f t="shared" ca="1" si="364"/>
        <v>-1.5359084863299368</v>
      </c>
      <c r="N781" s="304">
        <f t="shared" ca="1" si="365"/>
        <v>-88.001073985032079</v>
      </c>
      <c r="P781" s="310">
        <f t="shared" ca="1" si="366"/>
        <v>23</v>
      </c>
      <c r="Q781" s="304">
        <f t="shared" ca="1" si="367"/>
        <v>0</v>
      </c>
      <c r="R781" s="306">
        <f t="shared" ca="1" si="368"/>
        <v>0</v>
      </c>
      <c r="S781" s="307">
        <f t="shared" ca="1" si="369"/>
        <v>3.650000000000003</v>
      </c>
      <c r="T781" s="304">
        <f t="shared" ca="1" si="349"/>
        <v>35.806500000000028</v>
      </c>
      <c r="U781" s="311">
        <f t="shared" ca="1" si="350"/>
        <v>0</v>
      </c>
      <c r="V781" s="306">
        <f t="shared" ca="1" si="351"/>
        <v>1.2263824963537058</v>
      </c>
      <c r="W781" s="304">
        <f t="shared" ca="1" si="352"/>
        <v>36.014545643845935</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-6.2960134939279655E-2</v>
      </c>
      <c r="AH781" s="304">
        <f t="shared" ca="1" si="376"/>
        <v>-9.8669904438991036</v>
      </c>
    </row>
    <row r="782" spans="1:34" x14ac:dyDescent="0.2">
      <c r="A782" s="347">
        <f t="shared" ca="1" si="354"/>
        <v>1E-4</v>
      </c>
      <c r="B782" s="304">
        <f t="shared" ca="1" si="355"/>
        <v>38.920900000000977</v>
      </c>
      <c r="D782" s="306">
        <f t="shared" ca="1" si="356"/>
        <v>-0.34416845222145381</v>
      </c>
      <c r="E782" s="307">
        <f t="shared" ca="1" si="357"/>
        <v>5.0994550481286538E-2</v>
      </c>
      <c r="F782" s="304">
        <f t="shared" ca="1" si="358"/>
        <v>0.34792580772817017</v>
      </c>
      <c r="G782" s="306">
        <f t="shared" ca="1" si="359"/>
        <v>3.4078617013329193</v>
      </c>
      <c r="H782" s="307">
        <f t="shared" ca="1" si="360"/>
        <v>-97.641846828152097</v>
      </c>
      <c r="I782" s="304">
        <f t="shared" ca="1" si="361"/>
        <v>97.701298729278562</v>
      </c>
      <c r="J782" s="306">
        <f t="shared" ca="1" si="362"/>
        <v>698.25382034761208</v>
      </c>
      <c r="K782" s="307">
        <f t="shared" ca="1" si="363"/>
        <v>-11.289083962753844</v>
      </c>
      <c r="L782" s="304">
        <f t="shared" ca="1" si="348"/>
        <v>698.34507304537738</v>
      </c>
      <c r="M782" s="306">
        <f t="shared" ca="1" si="364"/>
        <v>-1.5359088365609928</v>
      </c>
      <c r="N782" s="304">
        <f t="shared" ca="1" si="365"/>
        <v>-88.00109405179343</v>
      </c>
      <c r="P782" s="310">
        <f t="shared" ca="1" si="366"/>
        <v>23</v>
      </c>
      <c r="Q782" s="304">
        <f t="shared" ca="1" si="367"/>
        <v>0</v>
      </c>
      <c r="R782" s="306">
        <f t="shared" ca="1" si="368"/>
        <v>0</v>
      </c>
      <c r="S782" s="307">
        <f t="shared" ca="1" si="369"/>
        <v>3.650000000000003</v>
      </c>
      <c r="T782" s="304">
        <f t="shared" ca="1" si="349"/>
        <v>35.806500000000028</v>
      </c>
      <c r="U782" s="311">
        <f t="shared" ca="1" si="350"/>
        <v>0</v>
      </c>
      <c r="V782" s="306">
        <f t="shared" ca="1" si="351"/>
        <v>1.2263836938172217</v>
      </c>
      <c r="W782" s="304">
        <f t="shared" ca="1" si="352"/>
        <v>36.014576166876161</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-6.2968377729337277E-2</v>
      </c>
      <c r="AH782" s="304">
        <f t="shared" ca="1" si="376"/>
        <v>-9.8669988065331253</v>
      </c>
    </row>
    <row r="783" spans="1:34" x14ac:dyDescent="0.2">
      <c r="A783" s="347">
        <f t="shared" ca="1" si="354"/>
        <v>1E-4</v>
      </c>
      <c r="B783" s="304">
        <f t="shared" ca="1" si="355"/>
        <v>38.92100000000098</v>
      </c>
      <c r="D783" s="306">
        <f t="shared" ca="1" si="356"/>
        <v>-0.34416529028145115</v>
      </c>
      <c r="E783" s="307">
        <f t="shared" ca="1" si="357"/>
        <v>5.100302840457438E-2</v>
      </c>
      <c r="F783" s="304">
        <f t="shared" ca="1" si="358"/>
        <v>0.34792392263389044</v>
      </c>
      <c r="G783" s="306">
        <f t="shared" ca="1" si="359"/>
        <v>3.4078272848038913</v>
      </c>
      <c r="H783" s="307">
        <f t="shared" ca="1" si="360"/>
        <v>-97.641841727849254</v>
      </c>
      <c r="I783" s="304">
        <f t="shared" ca="1" si="361"/>
        <v>97.70129243162252</v>
      </c>
      <c r="J783" s="306">
        <f t="shared" ca="1" si="362"/>
        <v>698.25382034761208</v>
      </c>
      <c r="K783" s="307">
        <f t="shared" ca="1" si="363"/>
        <v>-11.298848147181644</v>
      </c>
      <c r="L783" s="304">
        <f t="shared" ca="1" si="348"/>
        <v>698.34523095635757</v>
      </c>
      <c r="M783" s="306">
        <f t="shared" ca="1" si="364"/>
        <v>-1.535909186788557</v>
      </c>
      <c r="N783" s="304">
        <f t="shared" ca="1" si="365"/>
        <v>-88.001114118354735</v>
      </c>
      <c r="P783" s="310">
        <f t="shared" ca="1" si="366"/>
        <v>23</v>
      </c>
      <c r="Q783" s="304">
        <f t="shared" ca="1" si="367"/>
        <v>0</v>
      </c>
      <c r="R783" s="306">
        <f t="shared" ca="1" si="368"/>
        <v>0</v>
      </c>
      <c r="S783" s="307">
        <f t="shared" ca="1" si="369"/>
        <v>3.650000000000003</v>
      </c>
      <c r="T783" s="304">
        <f t="shared" ca="1" si="349"/>
        <v>35.806500000000028</v>
      </c>
      <c r="U783" s="311">
        <f t="shared" ca="1" si="350"/>
        <v>0</v>
      </c>
      <c r="V783" s="306">
        <f t="shared" ca="1" si="351"/>
        <v>1.2263848912818445</v>
      </c>
      <c r="W783" s="304">
        <f t="shared" ca="1" si="352"/>
        <v>36.01460668932247</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-6.2976620361808955E-2</v>
      </c>
      <c r="AH783" s="304">
        <f t="shared" ca="1" si="376"/>
        <v>-9.8670071690071595</v>
      </c>
    </row>
    <row r="784" spans="1:34" x14ac:dyDescent="0.2">
      <c r="A784" s="347">
        <f t="shared" ca="1" si="354"/>
        <v>1E-4</v>
      </c>
      <c r="B784" s="304">
        <f t="shared" ca="1" si="355"/>
        <v>38.921100000000983</v>
      </c>
      <c r="D784" s="306">
        <f t="shared" ca="1" si="356"/>
        <v>-0.34416212836440341</v>
      </c>
      <c r="E784" s="307">
        <f t="shared" ca="1" si="357"/>
        <v>5.1011506165776765E-2</v>
      </c>
      <c r="F784" s="304">
        <f t="shared" ca="1" si="358"/>
        <v>0.34792203776365932</v>
      </c>
      <c r="G784" s="306">
        <f t="shared" ca="1" si="359"/>
        <v>3.4077928685910548</v>
      </c>
      <c r="H784" s="307">
        <f t="shared" ca="1" si="360"/>
        <v>-97.641836626698634</v>
      </c>
      <c r="I784" s="304">
        <f t="shared" ca="1" si="361"/>
        <v>97.701286133142219</v>
      </c>
      <c r="J784" s="306">
        <f t="shared" ca="1" si="362"/>
        <v>698.25382034761208</v>
      </c>
      <c r="K784" s="307">
        <f t="shared" ca="1" si="363"/>
        <v>-11.308612331099372</v>
      </c>
      <c r="L784" s="304">
        <f t="shared" ca="1" si="348"/>
        <v>698.34538900381551</v>
      </c>
      <c r="M784" s="306">
        <f t="shared" ca="1" si="364"/>
        <v>-1.5359095370126294</v>
      </c>
      <c r="N784" s="304">
        <f t="shared" ca="1" si="365"/>
        <v>-88.001134184715966</v>
      </c>
      <c r="P784" s="310">
        <f t="shared" ca="1" si="366"/>
        <v>23</v>
      </c>
      <c r="Q784" s="304">
        <f t="shared" ca="1" si="367"/>
        <v>0</v>
      </c>
      <c r="R784" s="306">
        <f t="shared" ca="1" si="368"/>
        <v>0</v>
      </c>
      <c r="S784" s="307">
        <f t="shared" ca="1" si="369"/>
        <v>3.650000000000003</v>
      </c>
      <c r="T784" s="304">
        <f t="shared" ca="1" si="349"/>
        <v>35.806500000000028</v>
      </c>
      <c r="U784" s="311">
        <f t="shared" ca="1" si="350"/>
        <v>0</v>
      </c>
      <c r="V784" s="306">
        <f t="shared" ca="1" si="351"/>
        <v>1.226386088747575</v>
      </c>
      <c r="W784" s="304">
        <f t="shared" ca="1" si="352"/>
        <v>36.014637211184862</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-6.2984862836701794E-2</v>
      </c>
      <c r="AH784" s="304">
        <f t="shared" ca="1" si="376"/>
        <v>-9.8670155313212167</v>
      </c>
    </row>
    <row r="785" spans="1:34" x14ac:dyDescent="0.2">
      <c r="A785" s="347">
        <f t="shared" ca="1" si="354"/>
        <v>1E-4</v>
      </c>
      <c r="B785" s="304">
        <f t="shared" ca="1" si="355"/>
        <v>38.921200000000987</v>
      </c>
      <c r="D785" s="306">
        <f t="shared" ca="1" si="356"/>
        <v>-0.34415896647031302</v>
      </c>
      <c r="E785" s="307">
        <f t="shared" ca="1" si="357"/>
        <v>5.1019983764890142E-2</v>
      </c>
      <c r="F785" s="304">
        <f t="shared" ca="1" si="358"/>
        <v>0.34792015311746988</v>
      </c>
      <c r="G785" s="306">
        <f t="shared" ca="1" si="359"/>
        <v>3.4077584526944076</v>
      </c>
      <c r="H785" s="307">
        <f t="shared" ca="1" si="360"/>
        <v>-97.641831524700251</v>
      </c>
      <c r="I785" s="304">
        <f t="shared" ca="1" si="361"/>
        <v>97.701279833837688</v>
      </c>
      <c r="J785" s="306">
        <f t="shared" ca="1" si="362"/>
        <v>698.25382034761208</v>
      </c>
      <c r="K785" s="307">
        <f t="shared" ca="1" si="363"/>
        <v>-11.318376514506943</v>
      </c>
      <c r="L785" s="304">
        <f t="shared" ca="1" si="348"/>
        <v>698.34554718775098</v>
      </c>
      <c r="M785" s="306">
        <f t="shared" ca="1" si="364"/>
        <v>-1.5359098872332098</v>
      </c>
      <c r="N785" s="304">
        <f t="shared" ca="1" si="365"/>
        <v>-88.001154250877121</v>
      </c>
      <c r="P785" s="310">
        <f t="shared" ca="1" si="366"/>
        <v>23</v>
      </c>
      <c r="Q785" s="304">
        <f t="shared" ca="1" si="367"/>
        <v>0</v>
      </c>
      <c r="R785" s="306">
        <f t="shared" ca="1" si="368"/>
        <v>0</v>
      </c>
      <c r="S785" s="307">
        <f t="shared" ca="1" si="369"/>
        <v>3.650000000000003</v>
      </c>
      <c r="T785" s="304">
        <f t="shared" ca="1" si="349"/>
        <v>35.806500000000028</v>
      </c>
      <c r="U785" s="311">
        <f t="shared" ca="1" si="350"/>
        <v>0</v>
      </c>
      <c r="V785" s="306">
        <f t="shared" ca="1" si="351"/>
        <v>1.2263872862144127</v>
      </c>
      <c r="W785" s="304">
        <f t="shared" ca="1" si="352"/>
        <v>36.01466773246333</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-6.2993105154014017E-2</v>
      </c>
      <c r="AH785" s="304">
        <f t="shared" ca="1" si="376"/>
        <v>-9.867023893475297</v>
      </c>
    </row>
    <row r="786" spans="1:34" x14ac:dyDescent="0.2">
      <c r="A786" s="347">
        <f t="shared" ca="1" si="354"/>
        <v>1E-4</v>
      </c>
      <c r="B786" s="304">
        <f t="shared" ca="1" si="355"/>
        <v>38.92130000000099</v>
      </c>
      <c r="D786" s="306">
        <f t="shared" ca="1" si="356"/>
        <v>-0.34415580459918244</v>
      </c>
      <c r="E786" s="307">
        <f t="shared" ca="1" si="357"/>
        <v>5.102846120191451E-2</v>
      </c>
      <c r="F786" s="304">
        <f t="shared" ca="1" si="358"/>
        <v>0.34791826869531578</v>
      </c>
      <c r="G786" s="306">
        <f t="shared" ca="1" si="359"/>
        <v>3.4077240371139474</v>
      </c>
      <c r="H786" s="307">
        <f t="shared" ca="1" si="360"/>
        <v>-97.641826421854134</v>
      </c>
      <c r="I786" s="304">
        <f t="shared" ca="1" si="361"/>
        <v>97.701273533708942</v>
      </c>
      <c r="J786" s="306">
        <f t="shared" ca="1" si="362"/>
        <v>698.25382034761208</v>
      </c>
      <c r="K786" s="307">
        <f t="shared" ca="1" si="363"/>
        <v>-11.328140697404271</v>
      </c>
      <c r="L786" s="304">
        <f t="shared" ca="1" si="348"/>
        <v>698.34570550816409</v>
      </c>
      <c r="M786" s="306">
        <f t="shared" ca="1" si="364"/>
        <v>-1.5359102374502986</v>
      </c>
      <c r="N786" s="304">
        <f t="shared" ca="1" si="365"/>
        <v>-88.001174316838231</v>
      </c>
      <c r="P786" s="310">
        <f t="shared" ca="1" si="366"/>
        <v>23</v>
      </c>
      <c r="Q786" s="304">
        <f t="shared" ca="1" si="367"/>
        <v>0</v>
      </c>
      <c r="R786" s="306">
        <f t="shared" ca="1" si="368"/>
        <v>0</v>
      </c>
      <c r="S786" s="307">
        <f t="shared" ca="1" si="369"/>
        <v>3.650000000000003</v>
      </c>
      <c r="T786" s="304">
        <f t="shared" ca="1" si="349"/>
        <v>35.806500000000028</v>
      </c>
      <c r="U786" s="311">
        <f t="shared" ca="1" si="350"/>
        <v>0</v>
      </c>
      <c r="V786" s="306">
        <f t="shared" ca="1" si="351"/>
        <v>1.2263884836823578</v>
      </c>
      <c r="W786" s="304">
        <f t="shared" ca="1" si="352"/>
        <v>36.01469825315791</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-6.3001347313742073E-2</v>
      </c>
      <c r="AH786" s="304">
        <f t="shared" ca="1" si="376"/>
        <v>-9.8670322554693968</v>
      </c>
    </row>
    <row r="787" spans="1:34" x14ac:dyDescent="0.2">
      <c r="A787" s="347">
        <f t="shared" ca="1" si="354"/>
        <v>1E-4</v>
      </c>
      <c r="B787" s="304">
        <f t="shared" ca="1" si="355"/>
        <v>38.921400000000993</v>
      </c>
      <c r="D787" s="306">
        <f t="shared" ca="1" si="356"/>
        <v>-0.34415264275100566</v>
      </c>
      <c r="E787" s="307">
        <f t="shared" ca="1" si="357"/>
        <v>5.1036938476862304E-2</v>
      </c>
      <c r="F787" s="304">
        <f t="shared" ca="1" si="358"/>
        <v>0.34791638449718398</v>
      </c>
      <c r="G787" s="306">
        <f t="shared" ca="1" si="359"/>
        <v>3.4076896218496722</v>
      </c>
      <c r="H787" s="307">
        <f t="shared" ca="1" si="360"/>
        <v>-97.641821318160282</v>
      </c>
      <c r="I787" s="304">
        <f t="shared" ca="1" si="361"/>
        <v>97.701267232755995</v>
      </c>
      <c r="J787" s="306">
        <f t="shared" ca="1" si="362"/>
        <v>698.25382034761208</v>
      </c>
      <c r="K787" s="307">
        <f t="shared" ca="1" si="363"/>
        <v>-11.337904879791271</v>
      </c>
      <c r="L787" s="304">
        <f t="shared" ca="1" si="348"/>
        <v>698.3458639650546</v>
      </c>
      <c r="M787" s="306">
        <f t="shared" ca="1" si="364"/>
        <v>-1.5359105876638957</v>
      </c>
      <c r="N787" s="304">
        <f t="shared" ca="1" si="365"/>
        <v>-88.001194382599266</v>
      </c>
      <c r="P787" s="310">
        <f t="shared" ca="1" si="366"/>
        <v>23</v>
      </c>
      <c r="Q787" s="304">
        <f t="shared" ca="1" si="367"/>
        <v>0</v>
      </c>
      <c r="R787" s="306">
        <f t="shared" ca="1" si="368"/>
        <v>0</v>
      </c>
      <c r="S787" s="307">
        <f t="shared" ca="1" si="369"/>
        <v>3.650000000000003</v>
      </c>
      <c r="T787" s="304">
        <f t="shared" ca="1" si="349"/>
        <v>35.806500000000028</v>
      </c>
      <c r="U787" s="311">
        <f t="shared" ca="1" si="350"/>
        <v>0</v>
      </c>
      <c r="V787" s="306">
        <f t="shared" ca="1" si="351"/>
        <v>1.2263896811514099</v>
      </c>
      <c r="W787" s="304">
        <f t="shared" ca="1" si="352"/>
        <v>36.014728773268601</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-6.3009589315900172E-2</v>
      </c>
      <c r="AH787" s="304">
        <f t="shared" ca="1" si="376"/>
        <v>-9.8670406173035285</v>
      </c>
    </row>
    <row r="788" spans="1:34" x14ac:dyDescent="0.2">
      <c r="A788" s="347">
        <f t="shared" ca="1" si="354"/>
        <v>1E-4</v>
      </c>
      <c r="B788" s="304">
        <f t="shared" ca="1" si="355"/>
        <v>38.921500000000997</v>
      </c>
      <c r="D788" s="306">
        <f t="shared" ca="1" si="356"/>
        <v>-0.3441494809257874</v>
      </c>
      <c r="E788" s="307">
        <f t="shared" ca="1" si="357"/>
        <v>5.104541558972997E-2</v>
      </c>
      <c r="F788" s="304">
        <f t="shared" ca="1" si="358"/>
        <v>0.34791450052306983</v>
      </c>
      <c r="G788" s="306">
        <f t="shared" ca="1" si="359"/>
        <v>3.4076552069015795</v>
      </c>
      <c r="H788" s="307">
        <f t="shared" ca="1" si="360"/>
        <v>-97.641816213618725</v>
      </c>
      <c r="I788" s="304">
        <f t="shared" ca="1" si="361"/>
        <v>97.701260930978876</v>
      </c>
      <c r="J788" s="306">
        <f t="shared" ca="1" si="362"/>
        <v>698.25382034761208</v>
      </c>
      <c r="K788" s="307">
        <f t="shared" ca="1" si="363"/>
        <v>-11.34766906166786</v>
      </c>
      <c r="L788" s="304">
        <f t="shared" ca="1" si="348"/>
        <v>698.34602255842231</v>
      </c>
      <c r="M788" s="306">
        <f t="shared" ca="1" si="364"/>
        <v>-1.5359109378740008</v>
      </c>
      <c r="N788" s="304">
        <f t="shared" ca="1" si="365"/>
        <v>-88.001214448160226</v>
      </c>
      <c r="P788" s="310">
        <f t="shared" ca="1" si="366"/>
        <v>23</v>
      </c>
      <c r="Q788" s="304">
        <f t="shared" ca="1" si="367"/>
        <v>0</v>
      </c>
      <c r="R788" s="306">
        <f t="shared" ca="1" si="368"/>
        <v>0</v>
      </c>
      <c r="S788" s="307">
        <f t="shared" ca="1" si="369"/>
        <v>3.650000000000003</v>
      </c>
      <c r="T788" s="304">
        <f t="shared" ca="1" si="349"/>
        <v>35.806500000000028</v>
      </c>
      <c r="U788" s="311">
        <f t="shared" ca="1" si="350"/>
        <v>0</v>
      </c>
      <c r="V788" s="306">
        <f t="shared" ca="1" si="351"/>
        <v>1.2263908786215691</v>
      </c>
      <c r="W788" s="304">
        <f t="shared" ca="1" si="352"/>
        <v>36.014759292795404</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-6.3017831160484761E-2</v>
      </c>
      <c r="AH788" s="304">
        <f t="shared" ca="1" si="376"/>
        <v>-9.8670489789776905</v>
      </c>
    </row>
    <row r="789" spans="1:34" x14ac:dyDescent="0.2">
      <c r="A789" s="347">
        <f t="shared" ca="1" si="354"/>
        <v>1E-4</v>
      </c>
      <c r="B789" s="304">
        <f t="shared" ca="1" si="355"/>
        <v>38.921600000001</v>
      </c>
      <c r="D789" s="306">
        <f t="shared" ca="1" si="356"/>
        <v>-0.34414631912352772</v>
      </c>
      <c r="E789" s="307">
        <f t="shared" ca="1" si="357"/>
        <v>5.1053892540517509E-2</v>
      </c>
      <c r="F789" s="304">
        <f t="shared" ca="1" si="358"/>
        <v>0.34791261677296453</v>
      </c>
      <c r="G789" s="306">
        <f t="shared" ca="1" si="359"/>
        <v>3.4076207922696673</v>
      </c>
      <c r="H789" s="307">
        <f t="shared" ca="1" si="360"/>
        <v>-97.641811108229476</v>
      </c>
      <c r="I789" s="304">
        <f t="shared" ca="1" si="361"/>
        <v>97.701254628377583</v>
      </c>
      <c r="J789" s="306">
        <f t="shared" ca="1" si="362"/>
        <v>698.25382034761208</v>
      </c>
      <c r="K789" s="307">
        <f t="shared" ca="1" si="363"/>
        <v>-11.357433243033952</v>
      </c>
      <c r="L789" s="304">
        <f t="shared" ca="1" si="348"/>
        <v>698.34618128826719</v>
      </c>
      <c r="M789" s="306">
        <f t="shared" ca="1" si="364"/>
        <v>-1.5359112880806145</v>
      </c>
      <c r="N789" s="304">
        <f t="shared" ca="1" si="365"/>
        <v>-88.001234513521155</v>
      </c>
      <c r="P789" s="310">
        <f t="shared" ca="1" si="366"/>
        <v>23</v>
      </c>
      <c r="Q789" s="304">
        <f t="shared" ca="1" si="367"/>
        <v>0</v>
      </c>
      <c r="R789" s="306">
        <f t="shared" ca="1" si="368"/>
        <v>0</v>
      </c>
      <c r="S789" s="307">
        <f t="shared" ca="1" si="369"/>
        <v>3.650000000000003</v>
      </c>
      <c r="T789" s="304">
        <f t="shared" ca="1" si="349"/>
        <v>35.806500000000028</v>
      </c>
      <c r="U789" s="311">
        <f t="shared" ca="1" si="350"/>
        <v>0</v>
      </c>
      <c r="V789" s="306">
        <f t="shared" ca="1" si="351"/>
        <v>1.2263920760928362</v>
      </c>
      <c r="W789" s="304">
        <f t="shared" ca="1" si="352"/>
        <v>36.01478981173836</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-6.3026072847499393E-2</v>
      </c>
      <c r="AH789" s="304">
        <f t="shared" ca="1" si="376"/>
        <v>-9.8670573404918827</v>
      </c>
    </row>
    <row r="790" spans="1:34" x14ac:dyDescent="0.2">
      <c r="A790" s="347">
        <f t="shared" ca="1" si="354"/>
        <v>1E-4</v>
      </c>
      <c r="B790" s="304">
        <f t="shared" ca="1" si="355"/>
        <v>38.921700000001003</v>
      </c>
      <c r="D790" s="306">
        <f t="shared" ca="1" si="356"/>
        <v>-0.34414315734422307</v>
      </c>
      <c r="E790" s="307">
        <f t="shared" ca="1" si="357"/>
        <v>5.1062369329239132E-2</v>
      </c>
      <c r="F790" s="304">
        <f t="shared" ca="1" si="358"/>
        <v>0.3479107332468579</v>
      </c>
      <c r="G790" s="306">
        <f t="shared" ca="1" si="359"/>
        <v>3.4075863779539328</v>
      </c>
      <c r="H790" s="307">
        <f t="shared" ca="1" si="360"/>
        <v>-97.641806001992549</v>
      </c>
      <c r="I790" s="304">
        <f t="shared" ca="1" si="361"/>
        <v>97.701248324952161</v>
      </c>
      <c r="J790" s="306">
        <f t="shared" ca="1" si="362"/>
        <v>698.25382034761208</v>
      </c>
      <c r="K790" s="307">
        <f t="shared" ca="1" si="363"/>
        <v>-11.367197423889463</v>
      </c>
      <c r="L790" s="304">
        <f t="shared" ca="1" si="348"/>
        <v>698.34634015458903</v>
      </c>
      <c r="M790" s="306">
        <f t="shared" ca="1" si="364"/>
        <v>-1.5359116382837366</v>
      </c>
      <c r="N790" s="304">
        <f t="shared" ca="1" si="365"/>
        <v>-88.001254578682023</v>
      </c>
      <c r="P790" s="310">
        <f t="shared" ca="1" si="366"/>
        <v>23</v>
      </c>
      <c r="Q790" s="304">
        <f t="shared" ca="1" si="367"/>
        <v>0</v>
      </c>
      <c r="R790" s="306">
        <f t="shared" ca="1" si="368"/>
        <v>0</v>
      </c>
      <c r="S790" s="307">
        <f t="shared" ca="1" si="369"/>
        <v>3.650000000000003</v>
      </c>
      <c r="T790" s="304">
        <f t="shared" ca="1" si="349"/>
        <v>35.806500000000028</v>
      </c>
      <c r="U790" s="311">
        <f t="shared" ca="1" si="350"/>
        <v>0</v>
      </c>
      <c r="V790" s="306">
        <f t="shared" ca="1" si="351"/>
        <v>1.2263932735652108</v>
      </c>
      <c r="W790" s="304">
        <f t="shared" ca="1" si="352"/>
        <v>36.014820330097471</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-6.3034314376951173E-2</v>
      </c>
      <c r="AH790" s="304">
        <f t="shared" ca="1" si="376"/>
        <v>-9.8670657018461174</v>
      </c>
    </row>
    <row r="791" spans="1:34" x14ac:dyDescent="0.2">
      <c r="A791" s="347">
        <f t="shared" ca="1" si="354"/>
        <v>1E-4</v>
      </c>
      <c r="B791" s="304">
        <f t="shared" ca="1" si="355"/>
        <v>38.921800000001006</v>
      </c>
      <c r="D791" s="306">
        <f t="shared" ca="1" si="356"/>
        <v>-0.34413999558787589</v>
      </c>
      <c r="E791" s="307">
        <f t="shared" ca="1" si="357"/>
        <v>5.1070845955893063E-2</v>
      </c>
      <c r="F791" s="304">
        <f t="shared" ca="1" si="358"/>
        <v>0.34790884994474314</v>
      </c>
      <c r="G791" s="306">
        <f t="shared" ca="1" si="359"/>
        <v>3.4075519639543739</v>
      </c>
      <c r="H791" s="307">
        <f t="shared" ca="1" si="360"/>
        <v>-97.641800894907959</v>
      </c>
      <c r="I791" s="304">
        <f t="shared" ca="1" si="361"/>
        <v>97.70124202070258</v>
      </c>
      <c r="J791" s="306">
        <f t="shared" ca="1" si="362"/>
        <v>698.25382034761208</v>
      </c>
      <c r="K791" s="307">
        <f t="shared" ca="1" si="363"/>
        <v>-11.376961604234308</v>
      </c>
      <c r="L791" s="304">
        <f t="shared" ca="1" si="348"/>
        <v>698.34649915738783</v>
      </c>
      <c r="M791" s="306">
        <f t="shared" ca="1" si="364"/>
        <v>-1.535911988483367</v>
      </c>
      <c r="N791" s="304">
        <f t="shared" ca="1" si="365"/>
        <v>-88.00127464364283</v>
      </c>
      <c r="P791" s="310">
        <f t="shared" ca="1" si="366"/>
        <v>23</v>
      </c>
      <c r="Q791" s="304">
        <f t="shared" ca="1" si="367"/>
        <v>0</v>
      </c>
      <c r="R791" s="306">
        <f t="shared" ca="1" si="368"/>
        <v>0</v>
      </c>
      <c r="S791" s="307">
        <f t="shared" ca="1" si="369"/>
        <v>3.650000000000003</v>
      </c>
      <c r="T791" s="304">
        <f t="shared" ca="1" si="349"/>
        <v>35.806500000000028</v>
      </c>
      <c r="U791" s="311">
        <f t="shared" ca="1" si="350"/>
        <v>0</v>
      </c>
      <c r="V791" s="306">
        <f t="shared" ca="1" si="351"/>
        <v>1.226394471038692</v>
      </c>
      <c r="W791" s="304">
        <f t="shared" ca="1" si="352"/>
        <v>36.014850847872708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-6.3042555748841878E-2</v>
      </c>
      <c r="AH791" s="304">
        <f t="shared" ca="1" si="376"/>
        <v>-9.8670740630403948</v>
      </c>
    </row>
    <row r="792" spans="1:34" x14ac:dyDescent="0.2">
      <c r="A792" s="347">
        <f t="shared" ca="1" si="354"/>
        <v>1E-4</v>
      </c>
      <c r="B792" s="304">
        <f t="shared" ca="1" si="355"/>
        <v>38.92190000000101</v>
      </c>
      <c r="D792" s="306">
        <f t="shared" ca="1" si="356"/>
        <v>-0.34413683385448612</v>
      </c>
      <c r="E792" s="307">
        <f t="shared" ca="1" si="357"/>
        <v>5.1079322420472195E-2</v>
      </c>
      <c r="F792" s="304">
        <f t="shared" ca="1" si="358"/>
        <v>0.34790696686661038</v>
      </c>
      <c r="G792" s="306">
        <f t="shared" ca="1" si="359"/>
        <v>3.4075175502709882</v>
      </c>
      <c r="H792" s="307">
        <f t="shared" ca="1" si="360"/>
        <v>-97.64179578697572</v>
      </c>
      <c r="I792" s="304">
        <f t="shared" ca="1" si="361"/>
        <v>97.701235715628869</v>
      </c>
      <c r="J792" s="306">
        <f t="shared" ca="1" si="362"/>
        <v>698.25382034761208</v>
      </c>
      <c r="K792" s="307">
        <f t="shared" ca="1" si="363"/>
        <v>-11.386725784068403</v>
      </c>
      <c r="L792" s="304">
        <f t="shared" ca="1" si="348"/>
        <v>698.34665829666346</v>
      </c>
      <c r="M792" s="306">
        <f t="shared" ca="1" si="364"/>
        <v>-1.5359123386795059</v>
      </c>
      <c r="N792" s="304">
        <f t="shared" ca="1" si="365"/>
        <v>-88.001294708403591</v>
      </c>
      <c r="P792" s="310">
        <f t="shared" ca="1" si="366"/>
        <v>23</v>
      </c>
      <c r="Q792" s="304">
        <f t="shared" ca="1" si="367"/>
        <v>0</v>
      </c>
      <c r="R792" s="306">
        <f t="shared" ca="1" si="368"/>
        <v>0</v>
      </c>
      <c r="S792" s="307">
        <f t="shared" ca="1" si="369"/>
        <v>3.650000000000003</v>
      </c>
      <c r="T792" s="304">
        <f t="shared" ca="1" si="349"/>
        <v>35.806500000000028</v>
      </c>
      <c r="U792" s="311">
        <f t="shared" ca="1" si="350"/>
        <v>0</v>
      </c>
      <c r="V792" s="306">
        <f t="shared" ca="1" si="351"/>
        <v>1.2263956685132806</v>
      </c>
      <c r="W792" s="304">
        <f t="shared" ca="1" si="352"/>
        <v>36.014881365064106</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-6.3050796963166178E-2</v>
      </c>
      <c r="AH792" s="304">
        <f t="shared" ca="1" si="376"/>
        <v>-9.8670824240747059</v>
      </c>
    </row>
    <row r="793" spans="1:34" x14ac:dyDescent="0.2">
      <c r="A793" s="347">
        <f t="shared" ca="1" si="354"/>
        <v>1E-4</v>
      </c>
      <c r="B793" s="304">
        <f t="shared" ca="1" si="355"/>
        <v>38.922000000001013</v>
      </c>
      <c r="D793" s="306">
        <f t="shared" ca="1" si="356"/>
        <v>-0.34413367214405211</v>
      </c>
      <c r="E793" s="307">
        <f t="shared" ca="1" si="357"/>
        <v>5.1087798722987188E-2</v>
      </c>
      <c r="F793" s="304">
        <f t="shared" ca="1" si="358"/>
        <v>0.34790508401245074</v>
      </c>
      <c r="G793" s="306">
        <f t="shared" ca="1" si="359"/>
        <v>3.4074831369037737</v>
      </c>
      <c r="H793" s="307">
        <f t="shared" ca="1" si="360"/>
        <v>-97.641790678195846</v>
      </c>
      <c r="I793" s="304">
        <f t="shared" ca="1" si="361"/>
        <v>97.701229409731056</v>
      </c>
      <c r="J793" s="306">
        <f t="shared" ca="1" si="362"/>
        <v>698.25382034761208</v>
      </c>
      <c r="K793" s="307">
        <f t="shared" ca="1" si="363"/>
        <v>-11.396489963391662</v>
      </c>
      <c r="L793" s="304">
        <f t="shared" ca="1" si="348"/>
        <v>698.34681757241583</v>
      </c>
      <c r="M793" s="306">
        <f t="shared" ca="1" si="364"/>
        <v>-1.5359126888721533</v>
      </c>
      <c r="N793" s="304">
        <f t="shared" ca="1" si="365"/>
        <v>-88.001314772964307</v>
      </c>
      <c r="P793" s="310">
        <f t="shared" ca="1" si="366"/>
        <v>23</v>
      </c>
      <c r="Q793" s="304">
        <f t="shared" ca="1" si="367"/>
        <v>0</v>
      </c>
      <c r="R793" s="306">
        <f t="shared" ca="1" si="368"/>
        <v>0</v>
      </c>
      <c r="S793" s="307">
        <f t="shared" ca="1" si="369"/>
        <v>3.650000000000003</v>
      </c>
      <c r="T793" s="304">
        <f t="shared" ca="1" si="349"/>
        <v>35.806500000000028</v>
      </c>
      <c r="U793" s="311">
        <f t="shared" ca="1" si="350"/>
        <v>0</v>
      </c>
      <c r="V793" s="306">
        <f t="shared" ca="1" si="351"/>
        <v>1.2263968659889766</v>
      </c>
      <c r="W793" s="304">
        <f t="shared" ca="1" si="352"/>
        <v>36.014911881671672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-6.305903801993118E-2</v>
      </c>
      <c r="AH793" s="304">
        <f t="shared" ca="1" si="376"/>
        <v>-9.8670907849490614</v>
      </c>
    </row>
    <row r="794" spans="1:34" x14ac:dyDescent="0.2">
      <c r="A794" s="347">
        <f t="shared" ca="1" si="354"/>
        <v>1E-4</v>
      </c>
      <c r="B794" s="304">
        <f t="shared" ca="1" si="355"/>
        <v>38.922100000001016</v>
      </c>
      <c r="D794" s="306">
        <f t="shared" ca="1" si="356"/>
        <v>-0.3441305104565765</v>
      </c>
      <c r="E794" s="307">
        <f t="shared" ca="1" si="357"/>
        <v>5.109627486343804E-2</v>
      </c>
      <c r="F794" s="304">
        <f t="shared" ca="1" si="358"/>
        <v>0.34790320138225794</v>
      </c>
      <c r="G794" s="306">
        <f t="shared" ca="1" si="359"/>
        <v>3.407448723852728</v>
      </c>
      <c r="H794" s="307">
        <f t="shared" ca="1" si="360"/>
        <v>-97.641785568568366</v>
      </c>
      <c r="I794" s="304">
        <f t="shared" ca="1" si="361"/>
        <v>97.70122310300917</v>
      </c>
      <c r="J794" s="306">
        <f t="shared" ca="1" si="362"/>
        <v>698.25382034761208</v>
      </c>
      <c r="K794" s="307">
        <f t="shared" ca="1" si="363"/>
        <v>-11.406254142204</v>
      </c>
      <c r="L794" s="304">
        <f t="shared" ca="1" si="348"/>
        <v>698.3469769846447</v>
      </c>
      <c r="M794" s="306">
        <f t="shared" ca="1" si="364"/>
        <v>-1.5359130390613092</v>
      </c>
      <c r="N794" s="304">
        <f t="shared" ca="1" si="365"/>
        <v>-88.001334837324961</v>
      </c>
      <c r="P794" s="310">
        <f t="shared" ca="1" si="366"/>
        <v>23</v>
      </c>
      <c r="Q794" s="304">
        <f t="shared" ca="1" si="367"/>
        <v>0</v>
      </c>
      <c r="R794" s="306">
        <f t="shared" ca="1" si="368"/>
        <v>0</v>
      </c>
      <c r="S794" s="307">
        <f t="shared" ca="1" si="369"/>
        <v>3.650000000000003</v>
      </c>
      <c r="T794" s="304">
        <f t="shared" ca="1" si="349"/>
        <v>35.806500000000028</v>
      </c>
      <c r="U794" s="311">
        <f t="shared" ca="1" si="350"/>
        <v>0</v>
      </c>
      <c r="V794" s="306">
        <f t="shared" ca="1" si="351"/>
        <v>1.2263980634657796</v>
      </c>
      <c r="W794" s="304">
        <f t="shared" ca="1" si="352"/>
        <v>36.014942397695421</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-6.3067278919136882E-2</v>
      </c>
      <c r="AH794" s="304">
        <f t="shared" ca="1" si="376"/>
        <v>-9.8670991456634631</v>
      </c>
    </row>
    <row r="795" spans="1:34" x14ac:dyDescent="0.2">
      <c r="A795" s="347">
        <f t="shared" ca="1" si="354"/>
        <v>1E-4</v>
      </c>
      <c r="B795" s="304">
        <f t="shared" ca="1" si="355"/>
        <v>38.92220000000102</v>
      </c>
      <c r="D795" s="306">
        <f t="shared" ca="1" si="356"/>
        <v>-0.34412734879205736</v>
      </c>
      <c r="E795" s="307">
        <f t="shared" ca="1" si="357"/>
        <v>5.1104750841828306E-2</v>
      </c>
      <c r="F795" s="304">
        <f t="shared" ca="1" si="358"/>
        <v>0.34790131897602178</v>
      </c>
      <c r="G795" s="306">
        <f t="shared" ca="1" si="359"/>
        <v>3.407414311117849</v>
      </c>
      <c r="H795" s="307">
        <f t="shared" ca="1" si="360"/>
        <v>-97.64178045809328</v>
      </c>
      <c r="I795" s="304">
        <f t="shared" ca="1" si="361"/>
        <v>97.701216795463182</v>
      </c>
      <c r="J795" s="306">
        <f t="shared" ca="1" si="362"/>
        <v>698.25382034761208</v>
      </c>
      <c r="K795" s="307">
        <f t="shared" ca="1" si="363"/>
        <v>-11.416018320505334</v>
      </c>
      <c r="L795" s="304">
        <f t="shared" ca="1" si="348"/>
        <v>698.34713653335007</v>
      </c>
      <c r="M795" s="306">
        <f t="shared" ca="1" si="364"/>
        <v>-1.5359133892469736</v>
      </c>
      <c r="N795" s="304">
        <f t="shared" ca="1" si="365"/>
        <v>-88.001354901485584</v>
      </c>
      <c r="P795" s="310">
        <f t="shared" ca="1" si="366"/>
        <v>23</v>
      </c>
      <c r="Q795" s="304">
        <f t="shared" ca="1" si="367"/>
        <v>0</v>
      </c>
      <c r="R795" s="306">
        <f t="shared" ca="1" si="368"/>
        <v>0</v>
      </c>
      <c r="S795" s="307">
        <f t="shared" ca="1" si="369"/>
        <v>3.650000000000003</v>
      </c>
      <c r="T795" s="304">
        <f t="shared" ca="1" si="349"/>
        <v>35.806500000000028</v>
      </c>
      <c r="U795" s="311">
        <f t="shared" ca="1" si="350"/>
        <v>0</v>
      </c>
      <c r="V795" s="306">
        <f t="shared" ca="1" si="351"/>
        <v>1.2263992609436905</v>
      </c>
      <c r="W795" s="304">
        <f t="shared" ca="1" si="352"/>
        <v>36.014972913135367</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-6.3075519660792168E-2</v>
      </c>
      <c r="AH795" s="304">
        <f t="shared" ca="1" si="376"/>
        <v>-9.8671075062179145</v>
      </c>
    </row>
    <row r="796" spans="1:34" x14ac:dyDescent="0.2">
      <c r="A796" s="347">
        <f t="shared" ca="1" si="354"/>
        <v>1E-4</v>
      </c>
      <c r="B796" s="304">
        <f t="shared" ca="1" si="355"/>
        <v>38.922300000001023</v>
      </c>
      <c r="D796" s="306">
        <f t="shared" ca="1" si="356"/>
        <v>-0.3441241871504952</v>
      </c>
      <c r="E796" s="307">
        <f t="shared" ca="1" si="357"/>
        <v>5.111322665816509E-2</v>
      </c>
      <c r="F796" s="304">
        <f t="shared" ca="1" si="358"/>
        <v>0.34789943679373497</v>
      </c>
      <c r="G796" s="306">
        <f t="shared" ca="1" si="359"/>
        <v>3.4073798986991339</v>
      </c>
      <c r="H796" s="307">
        <f t="shared" ca="1" si="360"/>
        <v>-97.641775346770615</v>
      </c>
      <c r="I796" s="304">
        <f t="shared" ca="1" si="361"/>
        <v>97.701210487093149</v>
      </c>
      <c r="J796" s="306">
        <f t="shared" ca="1" si="362"/>
        <v>698.25382034761208</v>
      </c>
      <c r="K796" s="307">
        <f t="shared" ca="1" si="363"/>
        <v>-11.425782498295577</v>
      </c>
      <c r="L796" s="304">
        <f t="shared" ca="1" si="348"/>
        <v>698.34729621853171</v>
      </c>
      <c r="M796" s="306">
        <f t="shared" ca="1" si="364"/>
        <v>-1.5359137394291467</v>
      </c>
      <c r="N796" s="304">
        <f t="shared" ca="1" si="365"/>
        <v>-88.001374965446161</v>
      </c>
      <c r="P796" s="310">
        <f t="shared" ca="1" si="366"/>
        <v>23</v>
      </c>
      <c r="Q796" s="304">
        <f t="shared" ca="1" si="367"/>
        <v>0</v>
      </c>
      <c r="R796" s="306">
        <f t="shared" ca="1" si="368"/>
        <v>0</v>
      </c>
      <c r="S796" s="307">
        <f t="shared" ca="1" si="369"/>
        <v>3.650000000000003</v>
      </c>
      <c r="T796" s="304">
        <f t="shared" ca="1" si="349"/>
        <v>35.806500000000028</v>
      </c>
      <c r="U796" s="311">
        <f t="shared" ca="1" si="350"/>
        <v>0</v>
      </c>
      <c r="V796" s="306">
        <f t="shared" ca="1" si="351"/>
        <v>1.2264004584227082</v>
      </c>
      <c r="W796" s="304">
        <f t="shared" ca="1" si="352"/>
        <v>36.015003427991509</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-6.3083760244897036E-2</v>
      </c>
      <c r="AH796" s="304">
        <f t="shared" ca="1" si="376"/>
        <v>-9.867115866612421</v>
      </c>
    </row>
    <row r="797" spans="1:34" x14ac:dyDescent="0.2">
      <c r="A797" s="347">
        <f t="shared" ca="1" si="354"/>
        <v>1E-4</v>
      </c>
      <c r="B797" s="304">
        <f t="shared" ca="1" si="355"/>
        <v>38.922400000001026</v>
      </c>
      <c r="D797" s="306">
        <f t="shared" ca="1" si="356"/>
        <v>-0.34412102553189022</v>
      </c>
      <c r="E797" s="307">
        <f t="shared" ca="1" si="357"/>
        <v>5.1121702312446615E-2</v>
      </c>
      <c r="F797" s="304">
        <f t="shared" ca="1" si="358"/>
        <v>0.34789755483538864</v>
      </c>
      <c r="G797" s="306">
        <f t="shared" ca="1" si="359"/>
        <v>3.4073454865965807</v>
      </c>
      <c r="H797" s="307">
        <f t="shared" ca="1" si="360"/>
        <v>-97.641770234600386</v>
      </c>
      <c r="I797" s="304">
        <f t="shared" ca="1" si="361"/>
        <v>97.701204177899072</v>
      </c>
      <c r="J797" s="306">
        <f t="shared" ca="1" si="362"/>
        <v>698.25382034761208</v>
      </c>
      <c r="K797" s="307">
        <f t="shared" ca="1" si="363"/>
        <v>-11.435546675574646</v>
      </c>
      <c r="L797" s="304">
        <f t="shared" ca="1" si="348"/>
        <v>698.34745604018963</v>
      </c>
      <c r="M797" s="306">
        <f t="shared" ca="1" si="364"/>
        <v>-1.5359140896078283</v>
      </c>
      <c r="N797" s="304">
        <f t="shared" ca="1" si="365"/>
        <v>-88.001395029206691</v>
      </c>
      <c r="P797" s="310">
        <f t="shared" ca="1" si="366"/>
        <v>23</v>
      </c>
      <c r="Q797" s="304">
        <f t="shared" ca="1" si="367"/>
        <v>0</v>
      </c>
      <c r="R797" s="306">
        <f t="shared" ca="1" si="368"/>
        <v>0</v>
      </c>
      <c r="S797" s="307">
        <f t="shared" ca="1" si="369"/>
        <v>3.650000000000003</v>
      </c>
      <c r="T797" s="304">
        <f t="shared" ca="1" si="349"/>
        <v>35.806500000000028</v>
      </c>
      <c r="U797" s="311">
        <f t="shared" ca="1" si="350"/>
        <v>0</v>
      </c>
      <c r="V797" s="306">
        <f t="shared" ca="1" si="351"/>
        <v>1.2264016559028328</v>
      </c>
      <c r="W797" s="304">
        <f t="shared" ca="1" si="352"/>
        <v>36.015033942263841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-6.3092000671453263E-2</v>
      </c>
      <c r="AH797" s="304">
        <f t="shared" ca="1" si="376"/>
        <v>-9.8671242268469808</v>
      </c>
    </row>
    <row r="798" spans="1:34" x14ac:dyDescent="0.2">
      <c r="A798" s="347">
        <f t="shared" ca="1" si="354"/>
        <v>1E-4</v>
      </c>
      <c r="B798" s="304">
        <f t="shared" ca="1" si="355"/>
        <v>38.92250000000103</v>
      </c>
      <c r="D798" s="306">
        <f t="shared" ca="1" si="356"/>
        <v>-0.34411786393624261</v>
      </c>
      <c r="E798" s="307">
        <f t="shared" ca="1" si="357"/>
        <v>5.1130177804671106E-2</v>
      </c>
      <c r="F798" s="304">
        <f t="shared" ca="1" si="358"/>
        <v>0.34789567310097386</v>
      </c>
      <c r="G798" s="306">
        <f t="shared" ca="1" si="359"/>
        <v>3.4073110748101869</v>
      </c>
      <c r="H798" s="307">
        <f t="shared" ca="1" si="360"/>
        <v>-97.641765121582608</v>
      </c>
      <c r="I798" s="304">
        <f t="shared" ca="1" si="361"/>
        <v>97.701197867880978</v>
      </c>
      <c r="J798" s="306">
        <f t="shared" ca="1" si="362"/>
        <v>698.25382034761208</v>
      </c>
      <c r="K798" s="307">
        <f t="shared" ca="1" si="363"/>
        <v>-11.445310852342455</v>
      </c>
      <c r="L798" s="304">
        <f t="shared" ca="1" si="348"/>
        <v>698.34761599832359</v>
      </c>
      <c r="M798" s="306">
        <f t="shared" ca="1" si="364"/>
        <v>-1.5359144397830187</v>
      </c>
      <c r="N798" s="304">
        <f t="shared" ca="1" si="365"/>
        <v>-88.001415092767189</v>
      </c>
      <c r="P798" s="310">
        <f t="shared" ca="1" si="366"/>
        <v>23</v>
      </c>
      <c r="Q798" s="304">
        <f t="shared" ca="1" si="367"/>
        <v>0</v>
      </c>
      <c r="R798" s="306">
        <f t="shared" ca="1" si="368"/>
        <v>0</v>
      </c>
      <c r="S798" s="307">
        <f t="shared" ca="1" si="369"/>
        <v>3.650000000000003</v>
      </c>
      <c r="T798" s="304">
        <f t="shared" ca="1" si="349"/>
        <v>35.806500000000028</v>
      </c>
      <c r="U798" s="311">
        <f t="shared" ca="1" si="350"/>
        <v>0</v>
      </c>
      <c r="V798" s="306">
        <f t="shared" ca="1" si="351"/>
        <v>1.226402853384065</v>
      </c>
      <c r="W798" s="304">
        <f t="shared" ca="1" si="352"/>
        <v>36.015064455952412</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-6.3100240940455521E-2</v>
      </c>
      <c r="AH798" s="304">
        <f t="shared" ca="1" si="376"/>
        <v>-9.867132586921592</v>
      </c>
    </row>
    <row r="799" spans="1:34" x14ac:dyDescent="0.2">
      <c r="A799" s="347">
        <f t="shared" ca="1" si="354"/>
        <v>1E-4</v>
      </c>
      <c r="B799" s="304">
        <f t="shared" ca="1" si="355"/>
        <v>38.922600000001033</v>
      </c>
      <c r="D799" s="306">
        <f t="shared" ca="1" si="356"/>
        <v>-0.34411470236355091</v>
      </c>
      <c r="E799" s="307">
        <f t="shared" ca="1" si="357"/>
        <v>5.1138653134850998E-2</v>
      </c>
      <c r="F799" s="304">
        <f t="shared" ca="1" si="358"/>
        <v>0.34789379159048217</v>
      </c>
      <c r="G799" s="306">
        <f t="shared" ca="1" si="359"/>
        <v>3.4072766633399505</v>
      </c>
      <c r="H799" s="307">
        <f t="shared" ca="1" si="360"/>
        <v>-97.641760007717295</v>
      </c>
      <c r="I799" s="304">
        <f t="shared" ca="1" si="361"/>
        <v>97.701191557038854</v>
      </c>
      <c r="J799" s="306">
        <f t="shared" ca="1" si="362"/>
        <v>698.25382034761208</v>
      </c>
      <c r="K799" s="307">
        <f t="shared" ca="1" si="363"/>
        <v>-11.45507502859892</v>
      </c>
      <c r="L799" s="304">
        <f t="shared" ca="1" si="348"/>
        <v>698.3477760929336</v>
      </c>
      <c r="M799" s="306">
        <f t="shared" ca="1" si="364"/>
        <v>-1.5359147899547176</v>
      </c>
      <c r="N799" s="304">
        <f t="shared" ca="1" si="365"/>
        <v>-88.001435156127656</v>
      </c>
      <c r="P799" s="310">
        <f t="shared" ca="1" si="366"/>
        <v>23</v>
      </c>
      <c r="Q799" s="304">
        <f t="shared" ca="1" si="367"/>
        <v>0</v>
      </c>
      <c r="R799" s="306">
        <f t="shared" ca="1" si="368"/>
        <v>0</v>
      </c>
      <c r="S799" s="307">
        <f t="shared" ca="1" si="369"/>
        <v>3.650000000000003</v>
      </c>
      <c r="T799" s="304">
        <f t="shared" ca="1" si="349"/>
        <v>35.806500000000028</v>
      </c>
      <c r="U799" s="311">
        <f t="shared" ca="1" si="350"/>
        <v>0</v>
      </c>
      <c r="V799" s="306">
        <f t="shared" ca="1" si="351"/>
        <v>1.2264040508664045</v>
      </c>
      <c r="W799" s="304">
        <f t="shared" ca="1" si="352"/>
        <v>36.015094969057216</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-6.3108481051925125E-2</v>
      </c>
      <c r="AH799" s="304">
        <f t="shared" ca="1" si="376"/>
        <v>-9.867140946836269</v>
      </c>
    </row>
    <row r="800" spans="1:34" x14ac:dyDescent="0.2">
      <c r="A800" s="347">
        <f t="shared" ca="1" si="354"/>
        <v>1E-4</v>
      </c>
      <c r="B800" s="304">
        <f t="shared" ca="1" si="355"/>
        <v>38.922700000001036</v>
      </c>
      <c r="D800" s="306">
        <f t="shared" ca="1" si="356"/>
        <v>-0.34411154081381751</v>
      </c>
      <c r="E800" s="307">
        <f t="shared" ca="1" si="357"/>
        <v>5.1147128302986289E-2</v>
      </c>
      <c r="F800" s="304">
        <f t="shared" ca="1" si="358"/>
        <v>0.34789191030390709</v>
      </c>
      <c r="G800" s="306">
        <f t="shared" ca="1" si="359"/>
        <v>3.4072422521858692</v>
      </c>
      <c r="H800" s="307">
        <f t="shared" ca="1" si="360"/>
        <v>-97.64175489300446</v>
      </c>
      <c r="I800" s="304">
        <f t="shared" ca="1" si="361"/>
        <v>97.701185245372756</v>
      </c>
      <c r="J800" s="306">
        <f t="shared" ca="1" si="362"/>
        <v>698.25382034761208</v>
      </c>
      <c r="K800" s="307">
        <f t="shared" ca="1" si="363"/>
        <v>-11.464839204343956</v>
      </c>
      <c r="L800" s="304">
        <f t="shared" ca="1" si="348"/>
        <v>698.34793632401943</v>
      </c>
      <c r="M800" s="306">
        <f t="shared" ca="1" si="364"/>
        <v>-1.5359151401229256</v>
      </c>
      <c r="N800" s="304">
        <f t="shared" ca="1" si="365"/>
        <v>-88.00145521928809</v>
      </c>
      <c r="P800" s="310">
        <f t="shared" ca="1" si="366"/>
        <v>23</v>
      </c>
      <c r="Q800" s="304">
        <f t="shared" ca="1" si="367"/>
        <v>0</v>
      </c>
      <c r="R800" s="306">
        <f t="shared" ca="1" si="368"/>
        <v>0</v>
      </c>
      <c r="S800" s="307">
        <f t="shared" ca="1" si="369"/>
        <v>3.650000000000003</v>
      </c>
      <c r="T800" s="304">
        <f t="shared" ca="1" si="349"/>
        <v>35.806500000000028</v>
      </c>
      <c r="U800" s="311">
        <f t="shared" ca="1" si="350"/>
        <v>0</v>
      </c>
      <c r="V800" s="306">
        <f t="shared" ca="1" si="351"/>
        <v>1.2264052483498511</v>
      </c>
      <c r="W800" s="304">
        <f t="shared" ca="1" si="352"/>
        <v>36.015125481578252</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-6.3116721005849641E-2</v>
      </c>
      <c r="AH800" s="304">
        <f t="shared" ca="1" si="376"/>
        <v>-9.8671493065910099</v>
      </c>
    </row>
    <row r="801" spans="1:34" x14ac:dyDescent="0.2">
      <c r="A801" s="347">
        <f t="shared" ca="1" si="354"/>
        <v>1E-4</v>
      </c>
      <c r="B801" s="304">
        <f t="shared" ca="1" si="355"/>
        <v>38.92280000000104</v>
      </c>
      <c r="D801" s="306">
        <f t="shared" ca="1" si="356"/>
        <v>-0.34410837928703836</v>
      </c>
      <c r="E801" s="307">
        <f t="shared" ca="1" si="357"/>
        <v>5.1155603309075204E-2</v>
      </c>
      <c r="F801" s="304">
        <f t="shared" ca="1" si="358"/>
        <v>0.34789002924123552</v>
      </c>
      <c r="G801" s="306">
        <f t="shared" ca="1" si="359"/>
        <v>3.4072078413479403</v>
      </c>
      <c r="H801" s="307">
        <f t="shared" ca="1" si="360"/>
        <v>-97.641749777444133</v>
      </c>
      <c r="I801" s="304">
        <f t="shared" ca="1" si="361"/>
        <v>97.701178932882655</v>
      </c>
      <c r="J801" s="306">
        <f t="shared" ca="1" si="362"/>
        <v>698.25382034761208</v>
      </c>
      <c r="K801" s="307">
        <f t="shared" ca="1" si="363"/>
        <v>-11.474603379577479</v>
      </c>
      <c r="L801" s="304">
        <f t="shared" ca="1" si="348"/>
        <v>698.34809669158108</v>
      </c>
      <c r="M801" s="306">
        <f t="shared" ca="1" si="364"/>
        <v>-1.5359154902876422</v>
      </c>
      <c r="N801" s="304">
        <f t="shared" ca="1" si="365"/>
        <v>-88.001475282248478</v>
      </c>
      <c r="P801" s="310">
        <f t="shared" ca="1" si="366"/>
        <v>23</v>
      </c>
      <c r="Q801" s="304">
        <f t="shared" ca="1" si="367"/>
        <v>0</v>
      </c>
      <c r="R801" s="306">
        <f t="shared" ca="1" si="368"/>
        <v>0</v>
      </c>
      <c r="S801" s="307">
        <f t="shared" ca="1" si="369"/>
        <v>3.650000000000003</v>
      </c>
      <c r="T801" s="304">
        <f t="shared" ca="1" si="349"/>
        <v>35.806500000000028</v>
      </c>
      <c r="U801" s="311">
        <f t="shared" ca="1" si="350"/>
        <v>0</v>
      </c>
      <c r="V801" s="306">
        <f t="shared" ca="1" si="351"/>
        <v>1.2264064458344046</v>
      </c>
      <c r="W801" s="304">
        <f t="shared" ca="1" si="352"/>
        <v>36.015155993515521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-6.312496080223795E-2</v>
      </c>
      <c r="AH801" s="304">
        <f t="shared" ca="1" si="376"/>
        <v>-9.8671576661858147</v>
      </c>
    </row>
    <row r="802" spans="1:34" x14ac:dyDescent="0.2">
      <c r="A802" s="347">
        <f t="shared" ca="1" si="354"/>
        <v>1E-4</v>
      </c>
      <c r="B802" s="304">
        <f t="shared" ca="1" si="355"/>
        <v>38.922900000001043</v>
      </c>
      <c r="D802" s="306">
        <f t="shared" ca="1" si="356"/>
        <v>-0.34410521778321795</v>
      </c>
      <c r="E802" s="307">
        <f t="shared" ca="1" si="357"/>
        <v>5.1164078153117742E-2</v>
      </c>
      <c r="F802" s="304">
        <f t="shared" ca="1" si="358"/>
        <v>0.34788814840246313</v>
      </c>
      <c r="G802" s="306">
        <f t="shared" ca="1" si="359"/>
        <v>3.4071734308261621</v>
      </c>
      <c r="H802" s="307">
        <f t="shared" ca="1" si="360"/>
        <v>-97.641744661036313</v>
      </c>
      <c r="I802" s="304">
        <f t="shared" ca="1" si="361"/>
        <v>97.701172619568595</v>
      </c>
      <c r="J802" s="306">
        <f t="shared" ca="1" si="362"/>
        <v>698.25382034761208</v>
      </c>
      <c r="K802" s="307">
        <f t="shared" ca="1" si="363"/>
        <v>-11.484367554299403</v>
      </c>
      <c r="L802" s="304">
        <f t="shared" ca="1" si="348"/>
        <v>698.34825719561843</v>
      </c>
      <c r="M802" s="306">
        <f t="shared" ca="1" si="364"/>
        <v>-1.5359158404488675</v>
      </c>
      <c r="N802" s="304">
        <f t="shared" ca="1" si="365"/>
        <v>-88.001495345008848</v>
      </c>
      <c r="P802" s="310">
        <f t="shared" ca="1" si="366"/>
        <v>23</v>
      </c>
      <c r="Q802" s="304">
        <f t="shared" ca="1" si="367"/>
        <v>0</v>
      </c>
      <c r="R802" s="306">
        <f t="shared" ca="1" si="368"/>
        <v>0</v>
      </c>
      <c r="S802" s="307">
        <f t="shared" ca="1" si="369"/>
        <v>3.650000000000003</v>
      </c>
      <c r="T802" s="304">
        <f t="shared" ca="1" si="349"/>
        <v>35.806500000000028</v>
      </c>
      <c r="U802" s="311">
        <f t="shared" ca="1" si="350"/>
        <v>0</v>
      </c>
      <c r="V802" s="306">
        <f t="shared" ca="1" si="351"/>
        <v>1.2264076433200652</v>
      </c>
      <c r="W802" s="304">
        <f t="shared" ca="1" si="352"/>
        <v>36.015186504869035</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-6.3133200441084725E-2</v>
      </c>
      <c r="AH802" s="304">
        <f t="shared" ca="1" si="376"/>
        <v>-9.8671660256206817</v>
      </c>
    </row>
    <row r="803" spans="1:34" x14ac:dyDescent="0.2">
      <c r="A803" s="347">
        <f t="shared" ca="1" si="354"/>
        <v>1E-4</v>
      </c>
      <c r="B803" s="304">
        <f t="shared" ca="1" si="355"/>
        <v>38.923000000001046</v>
      </c>
      <c r="D803" s="306">
        <f t="shared" ca="1" si="356"/>
        <v>-0.34410205630235458</v>
      </c>
      <c r="E803" s="307">
        <f t="shared" ca="1" si="357"/>
        <v>5.117255283512101E-2</v>
      </c>
      <c r="F803" s="304">
        <f t="shared" ca="1" si="358"/>
        <v>0.34788626778758031</v>
      </c>
      <c r="G803" s="306">
        <f t="shared" ca="1" si="359"/>
        <v>3.4071390206205319</v>
      </c>
      <c r="H803" s="307">
        <f t="shared" ca="1" si="360"/>
        <v>-97.641739543781028</v>
      </c>
      <c r="I803" s="304">
        <f t="shared" ca="1" si="361"/>
        <v>97.701166305430604</v>
      </c>
      <c r="J803" s="306">
        <f t="shared" ca="1" si="362"/>
        <v>698.25382034761208</v>
      </c>
      <c r="K803" s="307">
        <f t="shared" ca="1" si="363"/>
        <v>-11.494131728509645</v>
      </c>
      <c r="L803" s="304">
        <f t="shared" ca="1" si="348"/>
        <v>698.34841783613115</v>
      </c>
      <c r="M803" s="306">
        <f t="shared" ca="1" si="364"/>
        <v>-1.5359161906066019</v>
      </c>
      <c r="N803" s="304">
        <f t="shared" ca="1" si="365"/>
        <v>-88.001515407569187</v>
      </c>
      <c r="P803" s="310">
        <f t="shared" ca="1" si="366"/>
        <v>23</v>
      </c>
      <c r="Q803" s="304">
        <f t="shared" ca="1" si="367"/>
        <v>0</v>
      </c>
      <c r="R803" s="306">
        <f t="shared" ca="1" si="368"/>
        <v>0</v>
      </c>
      <c r="S803" s="307">
        <f t="shared" ca="1" si="369"/>
        <v>3.650000000000003</v>
      </c>
      <c r="T803" s="304">
        <f t="shared" ca="1" si="349"/>
        <v>35.806500000000028</v>
      </c>
      <c r="U803" s="311">
        <f t="shared" ca="1" si="350"/>
        <v>0</v>
      </c>
      <c r="V803" s="306">
        <f t="shared" ca="1" si="351"/>
        <v>1.2264088408068332</v>
      </c>
      <c r="W803" s="304">
        <f t="shared" ca="1" si="352"/>
        <v>36.015217015638854</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-6.3141439922397069E-2</v>
      </c>
      <c r="AH803" s="304">
        <f t="shared" ca="1" si="376"/>
        <v>-9.8671743848956179</v>
      </c>
    </row>
    <row r="804" spans="1:34" x14ac:dyDescent="0.2">
      <c r="A804" s="347">
        <f t="shared" ca="1" si="354"/>
        <v>1E-4</v>
      </c>
      <c r="B804" s="304">
        <f t="shared" ca="1" si="355"/>
        <v>38.92310000000105</v>
      </c>
      <c r="D804" s="306">
        <f t="shared" ca="1" si="356"/>
        <v>-0.34409889484444683</v>
      </c>
      <c r="E804" s="307">
        <f t="shared" ca="1" si="357"/>
        <v>5.1181027355097442E-2</v>
      </c>
      <c r="F804" s="304">
        <f t="shared" ca="1" si="358"/>
        <v>0.34788438739657879</v>
      </c>
      <c r="G804" s="306">
        <f t="shared" ca="1" si="359"/>
        <v>3.4071046107310474</v>
      </c>
      <c r="H804" s="307">
        <f t="shared" ca="1" si="360"/>
        <v>-97.641734425678294</v>
      </c>
      <c r="I804" s="304">
        <f t="shared" ca="1" si="361"/>
        <v>97.701159990468668</v>
      </c>
      <c r="J804" s="306">
        <f t="shared" ca="1" si="362"/>
        <v>698.25382034761208</v>
      </c>
      <c r="K804" s="307">
        <f t="shared" ca="1" si="363"/>
        <v>-11.503895902208118</v>
      </c>
      <c r="L804" s="304">
        <f t="shared" ca="1" si="348"/>
        <v>698.34857861311934</v>
      </c>
      <c r="M804" s="306">
        <f t="shared" ca="1" si="364"/>
        <v>-1.5359165407608451</v>
      </c>
      <c r="N804" s="304">
        <f t="shared" ca="1" si="365"/>
        <v>-88.001535469929493</v>
      </c>
      <c r="P804" s="310">
        <f t="shared" ca="1" si="366"/>
        <v>23</v>
      </c>
      <c r="Q804" s="304">
        <f t="shared" ca="1" si="367"/>
        <v>0</v>
      </c>
      <c r="R804" s="306">
        <f t="shared" ca="1" si="368"/>
        <v>0</v>
      </c>
      <c r="S804" s="307">
        <f t="shared" ca="1" si="369"/>
        <v>3.650000000000003</v>
      </c>
      <c r="T804" s="304">
        <f t="shared" ca="1" si="349"/>
        <v>35.806500000000028</v>
      </c>
      <c r="U804" s="311">
        <f t="shared" ca="1" si="350"/>
        <v>0</v>
      </c>
      <c r="V804" s="306">
        <f t="shared" ca="1" si="351"/>
        <v>1.2264100382947087</v>
      </c>
      <c r="W804" s="304">
        <f t="shared" ca="1" si="352"/>
        <v>36.015247525824932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-6.3149679246185642E-2</v>
      </c>
      <c r="AH804" s="304">
        <f t="shared" ca="1" si="376"/>
        <v>-9.8671827440106359</v>
      </c>
    </row>
    <row r="805" spans="1:34" x14ac:dyDescent="0.2">
      <c r="A805" s="347">
        <f t="shared" ca="1" si="354"/>
        <v>1E-4</v>
      </c>
      <c r="B805" s="304">
        <f t="shared" ca="1" si="355"/>
        <v>38.923200000001053</v>
      </c>
      <c r="D805" s="306">
        <f t="shared" ca="1" si="356"/>
        <v>-0.34409573340949678</v>
      </c>
      <c r="E805" s="307">
        <f t="shared" ca="1" si="357"/>
        <v>5.1189501713036378E-2</v>
      </c>
      <c r="F805" s="304">
        <f t="shared" ca="1" si="358"/>
        <v>0.34788250722945013</v>
      </c>
      <c r="G805" s="306">
        <f t="shared" ca="1" si="359"/>
        <v>3.4070702011577065</v>
      </c>
      <c r="H805" s="307">
        <f t="shared" ca="1" si="360"/>
        <v>-97.641729306728124</v>
      </c>
      <c r="I805" s="304">
        <f t="shared" ca="1" si="361"/>
        <v>97.701153674682814</v>
      </c>
      <c r="J805" s="306">
        <f t="shared" ca="1" si="362"/>
        <v>698.25382034761208</v>
      </c>
      <c r="K805" s="307">
        <f t="shared" ca="1" si="363"/>
        <v>-11.513660075394739</v>
      </c>
      <c r="L805" s="304">
        <f t="shared" ca="1" si="348"/>
        <v>698.34873952658279</v>
      </c>
      <c r="M805" s="306">
        <f t="shared" ca="1" si="364"/>
        <v>-1.5359168909115972</v>
      </c>
      <c r="N805" s="304">
        <f t="shared" ca="1" si="365"/>
        <v>-88.001555532089796</v>
      </c>
      <c r="P805" s="310">
        <f t="shared" ca="1" si="366"/>
        <v>23</v>
      </c>
      <c r="Q805" s="304">
        <f t="shared" ca="1" si="367"/>
        <v>0</v>
      </c>
      <c r="R805" s="306">
        <f t="shared" ca="1" si="368"/>
        <v>0</v>
      </c>
      <c r="S805" s="307">
        <f t="shared" ca="1" si="369"/>
        <v>3.650000000000003</v>
      </c>
      <c r="T805" s="304">
        <f t="shared" ca="1" si="349"/>
        <v>35.806500000000028</v>
      </c>
      <c r="U805" s="311">
        <f t="shared" ca="1" si="350"/>
        <v>0</v>
      </c>
      <c r="V805" s="306">
        <f t="shared" ca="1" si="351"/>
        <v>1.2264112357836909</v>
      </c>
      <c r="W805" s="304">
        <f t="shared" ca="1" si="352"/>
        <v>36.015278035427308</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-6.3157918412445113E-2</v>
      </c>
      <c r="AH805" s="304">
        <f t="shared" ca="1" si="376"/>
        <v>-9.8671911029657267</v>
      </c>
    </row>
    <row r="806" spans="1:34" x14ac:dyDescent="0.2">
      <c r="A806" s="347">
        <f t="shared" ca="1" si="354"/>
        <v>1E-4</v>
      </c>
      <c r="B806" s="304">
        <f t="shared" ca="1" si="355"/>
        <v>38.923300000001056</v>
      </c>
      <c r="D806" s="306">
        <f t="shared" ca="1" si="356"/>
        <v>-0.34409257199750271</v>
      </c>
      <c r="E806" s="307">
        <f t="shared" ca="1" si="357"/>
        <v>5.1197975908946702E-2</v>
      </c>
      <c r="F806" s="304">
        <f t="shared" ca="1" si="358"/>
        <v>0.34788062728618518</v>
      </c>
      <c r="G806" s="306">
        <f t="shared" ca="1" si="359"/>
        <v>3.407035791900507</v>
      </c>
      <c r="H806" s="307">
        <f t="shared" ca="1" si="360"/>
        <v>-97.641724186930531</v>
      </c>
      <c r="I806" s="304">
        <f t="shared" ca="1" si="361"/>
        <v>97.701147358073044</v>
      </c>
      <c r="J806" s="306">
        <f t="shared" ca="1" si="362"/>
        <v>698.25382034761208</v>
      </c>
      <c r="K806" s="307">
        <f t="shared" ca="1" si="363"/>
        <v>-11.523424248069421</v>
      </c>
      <c r="L806" s="304">
        <f t="shared" ca="1" si="348"/>
        <v>698.34890057652149</v>
      </c>
      <c r="M806" s="306">
        <f t="shared" ca="1" si="364"/>
        <v>-1.5359172410588582</v>
      </c>
      <c r="N806" s="304">
        <f t="shared" ca="1" si="365"/>
        <v>-88.001575594050053</v>
      </c>
      <c r="P806" s="310">
        <f t="shared" ca="1" si="366"/>
        <v>23</v>
      </c>
      <c r="Q806" s="304">
        <f t="shared" ca="1" si="367"/>
        <v>0</v>
      </c>
      <c r="R806" s="306">
        <f t="shared" ca="1" si="368"/>
        <v>0</v>
      </c>
      <c r="S806" s="307">
        <f t="shared" ca="1" si="369"/>
        <v>3.650000000000003</v>
      </c>
      <c r="T806" s="304">
        <f t="shared" ca="1" si="349"/>
        <v>35.806500000000028</v>
      </c>
      <c r="U806" s="311">
        <f t="shared" ca="1" si="350"/>
        <v>0</v>
      </c>
      <c r="V806" s="306">
        <f t="shared" ca="1" si="351"/>
        <v>1.2264124332737802</v>
      </c>
      <c r="W806" s="304">
        <f t="shared" ca="1" si="352"/>
        <v>36.015308544445944</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-6.3166157421182589E-2</v>
      </c>
      <c r="AH806" s="304">
        <f t="shared" ca="1" si="376"/>
        <v>-9.8671994617608973</v>
      </c>
    </row>
    <row r="807" spans="1:34" x14ac:dyDescent="0.2">
      <c r="A807" s="347">
        <f t="shared" ca="1" si="354"/>
        <v>1E-4</v>
      </c>
      <c r="B807" s="304">
        <f t="shared" ca="1" si="355"/>
        <v>38.92340000000106</v>
      </c>
      <c r="D807" s="306">
        <f t="shared" ca="1" si="356"/>
        <v>-0.34408941060846698</v>
      </c>
      <c r="E807" s="307">
        <f t="shared" ca="1" si="357"/>
        <v>5.1206449942821308E-2</v>
      </c>
      <c r="F807" s="304">
        <f t="shared" ca="1" si="358"/>
        <v>0.34787874756677628</v>
      </c>
      <c r="G807" s="306">
        <f t="shared" ca="1" si="359"/>
        <v>3.4070013829594461</v>
      </c>
      <c r="H807" s="307">
        <f t="shared" ca="1" si="360"/>
        <v>-97.641719066285532</v>
      </c>
      <c r="I807" s="304">
        <f t="shared" ca="1" si="361"/>
        <v>97.701141040639413</v>
      </c>
      <c r="J807" s="306">
        <f t="shared" ca="1" si="362"/>
        <v>698.25382034761208</v>
      </c>
      <c r="K807" s="307">
        <f t="shared" ca="1" si="363"/>
        <v>-11.533188420232083</v>
      </c>
      <c r="L807" s="304">
        <f t="shared" ca="1" si="348"/>
        <v>698.34906176293521</v>
      </c>
      <c r="M807" s="306">
        <f t="shared" ca="1" si="364"/>
        <v>-1.5359175912026284</v>
      </c>
      <c r="N807" s="304">
        <f t="shared" ca="1" si="365"/>
        <v>-88.001595655810306</v>
      </c>
      <c r="P807" s="310">
        <f t="shared" ca="1" si="366"/>
        <v>23</v>
      </c>
      <c r="Q807" s="304">
        <f t="shared" ca="1" si="367"/>
        <v>0</v>
      </c>
      <c r="R807" s="306">
        <f t="shared" ca="1" si="368"/>
        <v>0</v>
      </c>
      <c r="S807" s="307">
        <f t="shared" ca="1" si="369"/>
        <v>3.650000000000003</v>
      </c>
      <c r="T807" s="304">
        <f t="shared" ca="1" si="349"/>
        <v>35.806500000000028</v>
      </c>
      <c r="U807" s="311">
        <f t="shared" ca="1" si="350"/>
        <v>0</v>
      </c>
      <c r="V807" s="306">
        <f t="shared" ca="1" si="351"/>
        <v>1.2264136307649769</v>
      </c>
      <c r="W807" s="304">
        <f t="shared" ca="1" si="352"/>
        <v>36.015339052880911</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-6.3174396272387412E-2</v>
      </c>
      <c r="AH807" s="304">
        <f t="shared" ca="1" si="376"/>
        <v>-9.8672078203961409</v>
      </c>
    </row>
    <row r="808" spans="1:34" x14ac:dyDescent="0.2">
      <c r="A808" s="347">
        <f t="shared" ca="1" si="354"/>
        <v>1E-4</v>
      </c>
      <c r="B808" s="304">
        <f t="shared" ca="1" si="355"/>
        <v>38.923500000001063</v>
      </c>
      <c r="D808" s="306">
        <f t="shared" ca="1" si="356"/>
        <v>-0.3440862492423859</v>
      </c>
      <c r="E808" s="307">
        <f t="shared" ca="1" si="357"/>
        <v>5.121492381467796E-2</v>
      </c>
      <c r="F808" s="304">
        <f t="shared" ca="1" si="358"/>
        <v>0.34787686807121365</v>
      </c>
      <c r="G808" s="306">
        <f t="shared" ca="1" si="359"/>
        <v>3.4069669743345217</v>
      </c>
      <c r="H808" s="307">
        <f t="shared" ca="1" si="360"/>
        <v>-97.641713944793153</v>
      </c>
      <c r="I808" s="304">
        <f t="shared" ca="1" si="361"/>
        <v>97.701134722381909</v>
      </c>
      <c r="J808" s="306">
        <f t="shared" ca="1" si="362"/>
        <v>698.25382034761208</v>
      </c>
      <c r="K808" s="307">
        <f t="shared" ca="1" si="363"/>
        <v>-11.542952591882637</v>
      </c>
      <c r="L808" s="304">
        <f t="shared" ca="1" si="348"/>
        <v>698.34922308582384</v>
      </c>
      <c r="M808" s="306">
        <f t="shared" ca="1" si="364"/>
        <v>-1.5359179413429076</v>
      </c>
      <c r="N808" s="304">
        <f t="shared" ca="1" si="365"/>
        <v>-88.001615717370541</v>
      </c>
      <c r="P808" s="310">
        <f t="shared" ca="1" si="366"/>
        <v>23</v>
      </c>
      <c r="Q808" s="304">
        <f t="shared" ca="1" si="367"/>
        <v>0</v>
      </c>
      <c r="R808" s="306">
        <f t="shared" ca="1" si="368"/>
        <v>0</v>
      </c>
      <c r="S808" s="307">
        <f t="shared" ca="1" si="369"/>
        <v>3.650000000000003</v>
      </c>
      <c r="T808" s="304">
        <f t="shared" ca="1" si="349"/>
        <v>35.806500000000028</v>
      </c>
      <c r="U808" s="311">
        <f t="shared" ca="1" si="350"/>
        <v>0</v>
      </c>
      <c r="V808" s="306">
        <f t="shared" ca="1" si="351"/>
        <v>1.2264148282572809</v>
      </c>
      <c r="W808" s="304">
        <f t="shared" ca="1" si="352"/>
        <v>36.015369560732211</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-6.3182634966077345E-2</v>
      </c>
      <c r="AH808" s="304">
        <f t="shared" ca="1" si="376"/>
        <v>-9.867216178871475</v>
      </c>
    </row>
    <row r="809" spans="1:34" x14ac:dyDescent="0.2">
      <c r="A809" s="347">
        <f t="shared" ca="1" si="354"/>
        <v>1E-4</v>
      </c>
      <c r="B809" s="304">
        <f t="shared" ca="1" si="355"/>
        <v>38.923600000001066</v>
      </c>
      <c r="D809" s="306">
        <f t="shared" ca="1" si="356"/>
        <v>-0.34408308789926195</v>
      </c>
      <c r="E809" s="307">
        <f t="shared" ca="1" si="357"/>
        <v>5.1223397524516656E-2</v>
      </c>
      <c r="F809" s="304">
        <f t="shared" ca="1" si="358"/>
        <v>0.34787498879949086</v>
      </c>
      <c r="G809" s="306">
        <f t="shared" ca="1" si="359"/>
        <v>3.4069325660257319</v>
      </c>
      <c r="H809" s="307">
        <f t="shared" ca="1" si="360"/>
        <v>-97.641708822453396</v>
      </c>
      <c r="I809" s="304">
        <f t="shared" ca="1" si="361"/>
        <v>97.701128403300544</v>
      </c>
      <c r="J809" s="306">
        <f t="shared" ca="1" si="362"/>
        <v>698.25382034761208</v>
      </c>
      <c r="K809" s="307">
        <f t="shared" ca="1" si="363"/>
        <v>-11.552716763020999</v>
      </c>
      <c r="L809" s="304">
        <f t="shared" ca="1" si="348"/>
        <v>698.34938454518726</v>
      </c>
      <c r="M809" s="306">
        <f t="shared" ca="1" si="364"/>
        <v>-1.5359182914796958</v>
      </c>
      <c r="N809" s="304">
        <f t="shared" ca="1" si="365"/>
        <v>-88.001635778730758</v>
      </c>
      <c r="P809" s="310">
        <f t="shared" ca="1" si="366"/>
        <v>23</v>
      </c>
      <c r="Q809" s="304">
        <f t="shared" ca="1" si="367"/>
        <v>0</v>
      </c>
      <c r="R809" s="306">
        <f t="shared" ca="1" si="368"/>
        <v>0</v>
      </c>
      <c r="S809" s="307">
        <f t="shared" ca="1" si="369"/>
        <v>3.650000000000003</v>
      </c>
      <c r="T809" s="304">
        <f t="shared" ca="1" si="349"/>
        <v>35.806500000000028</v>
      </c>
      <c r="U809" s="311">
        <f t="shared" ca="1" si="350"/>
        <v>0</v>
      </c>
      <c r="V809" s="306">
        <f t="shared" ca="1" si="351"/>
        <v>1.2264160257506915</v>
      </c>
      <c r="W809" s="304">
        <f t="shared" ca="1" si="352"/>
        <v>36.015400067999806</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-6.319087350225594E-2</v>
      </c>
      <c r="AH809" s="304">
        <f t="shared" ca="1" si="376"/>
        <v>-9.8672245371868996</v>
      </c>
    </row>
    <row r="810" spans="1:34" x14ac:dyDescent="0.2">
      <c r="A810" s="347">
        <f t="shared" ca="1" si="354"/>
        <v>1E-4</v>
      </c>
      <c r="B810" s="304">
        <f t="shared" ca="1" si="355"/>
        <v>38.92370000000107</v>
      </c>
      <c r="D810" s="306">
        <f t="shared" ca="1" si="356"/>
        <v>-0.34407992657909514</v>
      </c>
      <c r="E810" s="307">
        <f t="shared" ca="1" si="357"/>
        <v>5.1231871072324964E-2</v>
      </c>
      <c r="F810" s="304">
        <f t="shared" ca="1" si="358"/>
        <v>0.34787310975159724</v>
      </c>
      <c r="G810" s="306">
        <f t="shared" ca="1" si="359"/>
        <v>3.4068981580330742</v>
      </c>
      <c r="H810" s="307">
        <f t="shared" ca="1" si="360"/>
        <v>-97.641703699266287</v>
      </c>
      <c r="I810" s="304">
        <f t="shared" ca="1" si="361"/>
        <v>97.701122083395333</v>
      </c>
      <c r="J810" s="306">
        <f t="shared" ca="1" si="362"/>
        <v>698.25382034761208</v>
      </c>
      <c r="K810" s="307">
        <f t="shared" ca="1" si="363"/>
        <v>-11.562480933647086</v>
      </c>
      <c r="L810" s="304">
        <f t="shared" ca="1" si="348"/>
        <v>698.34954614102548</v>
      </c>
      <c r="M810" s="306">
        <f t="shared" ca="1" si="364"/>
        <v>-1.5359186416129933</v>
      </c>
      <c r="N810" s="304">
        <f t="shared" ca="1" si="365"/>
        <v>-88.001655839890972</v>
      </c>
      <c r="P810" s="310">
        <f t="shared" ca="1" si="366"/>
        <v>23</v>
      </c>
      <c r="Q810" s="304">
        <f t="shared" ca="1" si="367"/>
        <v>0</v>
      </c>
      <c r="R810" s="306">
        <f t="shared" ca="1" si="368"/>
        <v>0</v>
      </c>
      <c r="S810" s="307">
        <f t="shared" ca="1" si="369"/>
        <v>3.650000000000003</v>
      </c>
      <c r="T810" s="304">
        <f t="shared" ca="1" si="349"/>
        <v>35.806500000000028</v>
      </c>
      <c r="U810" s="311">
        <f t="shared" ca="1" si="350"/>
        <v>0</v>
      </c>
      <c r="V810" s="306">
        <f t="shared" ca="1" si="351"/>
        <v>1.2264172232452095</v>
      </c>
      <c r="W810" s="304">
        <f t="shared" ca="1" si="352"/>
        <v>36.015430574683734</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-6.3199111880910763E-2</v>
      </c>
      <c r="AH810" s="304">
        <f t="shared" ca="1" si="376"/>
        <v>-9.8672328953424042</v>
      </c>
    </row>
    <row r="811" spans="1:34" x14ac:dyDescent="0.2">
      <c r="A811" s="347">
        <f t="shared" ca="1" si="354"/>
        <v>1E-4</v>
      </c>
      <c r="B811" s="304">
        <f t="shared" ca="1" si="355"/>
        <v>38.923800000001073</v>
      </c>
      <c r="D811" s="306">
        <f t="shared" ca="1" si="356"/>
        <v>-0.34407676528188386</v>
      </c>
      <c r="E811" s="307">
        <f t="shared" ca="1" si="357"/>
        <v>5.1240344458118869E-2</v>
      </c>
      <c r="F811" s="304">
        <f t="shared" ca="1" si="358"/>
        <v>0.34787123092752475</v>
      </c>
      <c r="G811" s="306">
        <f t="shared" ca="1" si="359"/>
        <v>3.4068637503565458</v>
      </c>
      <c r="H811" s="307">
        <f t="shared" ca="1" si="360"/>
        <v>-97.641698575231842</v>
      </c>
      <c r="I811" s="304">
        <f t="shared" ca="1" si="361"/>
        <v>97.701115762666333</v>
      </c>
      <c r="J811" s="306">
        <f t="shared" ca="1" si="362"/>
        <v>698.25382034761208</v>
      </c>
      <c r="K811" s="307">
        <f t="shared" ca="1" si="363"/>
        <v>-11.57224510376081</v>
      </c>
      <c r="L811" s="304">
        <f t="shared" ca="1" si="348"/>
        <v>698.34970787333828</v>
      </c>
      <c r="M811" s="306">
        <f t="shared" ca="1" si="364"/>
        <v>-1.5359189917427998</v>
      </c>
      <c r="N811" s="304">
        <f t="shared" ca="1" si="365"/>
        <v>-88.001675900851168</v>
      </c>
      <c r="P811" s="310">
        <f t="shared" ca="1" si="366"/>
        <v>23</v>
      </c>
      <c r="Q811" s="304">
        <f t="shared" ca="1" si="367"/>
        <v>0</v>
      </c>
      <c r="R811" s="306">
        <f t="shared" ca="1" si="368"/>
        <v>0</v>
      </c>
      <c r="S811" s="307">
        <f t="shared" ca="1" si="369"/>
        <v>3.650000000000003</v>
      </c>
      <c r="T811" s="304">
        <f t="shared" ca="1" si="349"/>
        <v>35.806500000000028</v>
      </c>
      <c r="U811" s="311">
        <f t="shared" ca="1" si="350"/>
        <v>0</v>
      </c>
      <c r="V811" s="306">
        <f t="shared" ca="1" si="351"/>
        <v>1.2264184207408346</v>
      </c>
      <c r="W811" s="304">
        <f t="shared" ca="1" si="352"/>
        <v>36.015461080784043</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-6.3207350102054249E-2</v>
      </c>
      <c r="AH811" s="304">
        <f t="shared" ca="1" si="376"/>
        <v>-9.8672412533380012</v>
      </c>
    </row>
    <row r="812" spans="1:34" x14ac:dyDescent="0.2">
      <c r="A812" s="347">
        <f t="shared" ca="1" si="354"/>
        <v>1E-4</v>
      </c>
      <c r="B812" s="304">
        <f t="shared" ca="1" si="355"/>
        <v>38.923900000001076</v>
      </c>
      <c r="D812" s="306">
        <f t="shared" ca="1" si="356"/>
        <v>-0.34407360400763098</v>
      </c>
      <c r="E812" s="307">
        <f t="shared" ca="1" si="357"/>
        <v>5.1248817681907255E-2</v>
      </c>
      <c r="F812" s="304">
        <f t="shared" ca="1" si="358"/>
        <v>0.34786935232726873</v>
      </c>
      <c r="G812" s="306">
        <f t="shared" ca="1" si="359"/>
        <v>3.4068293429961449</v>
      </c>
      <c r="H812" s="307">
        <f t="shared" ca="1" si="360"/>
        <v>-97.641693450350076</v>
      </c>
      <c r="I812" s="304">
        <f t="shared" ca="1" si="361"/>
        <v>97.701109441113488</v>
      </c>
      <c r="J812" s="306">
        <f t="shared" ca="1" si="362"/>
        <v>698.25382034761208</v>
      </c>
      <c r="K812" s="307">
        <f t="shared" ca="1" si="363"/>
        <v>-11.58200927336209</v>
      </c>
      <c r="L812" s="304">
        <f t="shared" ca="1" si="348"/>
        <v>698.34986974212541</v>
      </c>
      <c r="M812" s="306">
        <f t="shared" ca="1" si="364"/>
        <v>-1.5359193418691155</v>
      </c>
      <c r="N812" s="304">
        <f t="shared" ca="1" si="365"/>
        <v>-88.001695961611347</v>
      </c>
      <c r="P812" s="310">
        <f t="shared" ca="1" si="366"/>
        <v>23</v>
      </c>
      <c r="Q812" s="304">
        <f t="shared" ca="1" si="367"/>
        <v>0</v>
      </c>
      <c r="R812" s="306">
        <f t="shared" ca="1" si="368"/>
        <v>0</v>
      </c>
      <c r="S812" s="307">
        <f t="shared" ca="1" si="369"/>
        <v>3.650000000000003</v>
      </c>
      <c r="T812" s="304">
        <f t="shared" ca="1" si="349"/>
        <v>35.806500000000028</v>
      </c>
      <c r="U812" s="311">
        <f t="shared" ca="1" si="350"/>
        <v>0</v>
      </c>
      <c r="V812" s="306">
        <f t="shared" ca="1" si="351"/>
        <v>1.2264196182375666</v>
      </c>
      <c r="W812" s="304">
        <f t="shared" ca="1" si="352"/>
        <v>36.015491586300662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-6.3215588165697056E-2</v>
      </c>
      <c r="AH812" s="304">
        <f t="shared" ca="1" si="376"/>
        <v>-9.8672496111737029</v>
      </c>
    </row>
    <row r="813" spans="1:34" x14ac:dyDescent="0.2">
      <c r="A813" s="347">
        <f t="shared" ca="1" si="354"/>
        <v>1E-4</v>
      </c>
      <c r="B813" s="304">
        <f t="shared" ca="1" si="355"/>
        <v>38.92400000000108</v>
      </c>
      <c r="D813" s="306">
        <f t="shared" ca="1" si="356"/>
        <v>-0.34407044275633392</v>
      </c>
      <c r="E813" s="307">
        <f t="shared" ca="1" si="357"/>
        <v>5.125729074367058E-2</v>
      </c>
      <c r="F813" s="304">
        <f t="shared" ca="1" si="358"/>
        <v>0.3478674739508148</v>
      </c>
      <c r="G813" s="306">
        <f t="shared" ca="1" si="359"/>
        <v>3.4067949359518694</v>
      </c>
      <c r="H813" s="307">
        <f t="shared" ca="1" si="360"/>
        <v>-97.641688324621001</v>
      </c>
      <c r="I813" s="304">
        <f t="shared" ca="1" si="361"/>
        <v>97.701103118736867</v>
      </c>
      <c r="J813" s="306">
        <f t="shared" ca="1" si="362"/>
        <v>698.25382034761208</v>
      </c>
      <c r="K813" s="307">
        <f t="shared" ca="1" si="363"/>
        <v>-11.591773442450839</v>
      </c>
      <c r="L813" s="304">
        <f t="shared" ca="1" si="348"/>
        <v>698.35003174738699</v>
      </c>
      <c r="M813" s="306">
        <f t="shared" ca="1" si="364"/>
        <v>-1.5359196919919405</v>
      </c>
      <c r="N813" s="304">
        <f t="shared" ca="1" si="365"/>
        <v>-88.001716022171536</v>
      </c>
      <c r="P813" s="310">
        <f t="shared" ca="1" si="366"/>
        <v>23</v>
      </c>
      <c r="Q813" s="304">
        <f t="shared" ca="1" si="367"/>
        <v>0</v>
      </c>
      <c r="R813" s="306">
        <f t="shared" ca="1" si="368"/>
        <v>0</v>
      </c>
      <c r="S813" s="307">
        <f t="shared" ca="1" si="369"/>
        <v>3.650000000000003</v>
      </c>
      <c r="T813" s="304">
        <f t="shared" ca="1" si="349"/>
        <v>35.806500000000028</v>
      </c>
      <c r="U813" s="311">
        <f t="shared" ca="1" si="350"/>
        <v>0</v>
      </c>
      <c r="V813" s="306">
        <f t="shared" ca="1" si="351"/>
        <v>1.2264208157354057</v>
      </c>
      <c r="W813" s="304">
        <f t="shared" ca="1" si="352"/>
        <v>36.015522091233663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-6.3223826071821421E-2</v>
      </c>
      <c r="AH813" s="304">
        <f t="shared" ca="1" si="376"/>
        <v>-9.8672579688494881</v>
      </c>
    </row>
    <row r="814" spans="1:34" x14ac:dyDescent="0.2">
      <c r="A814" s="347">
        <f t="shared" ca="1" si="354"/>
        <v>1E-4</v>
      </c>
      <c r="B814" s="304">
        <f t="shared" ca="1" si="355"/>
        <v>38.924100000001083</v>
      </c>
      <c r="D814" s="306">
        <f t="shared" ca="1" si="356"/>
        <v>-0.34406728152799365</v>
      </c>
      <c r="E814" s="307">
        <f t="shared" ca="1" si="357"/>
        <v>5.1265763643431939E-2</v>
      </c>
      <c r="F814" s="304">
        <f t="shared" ca="1" si="358"/>
        <v>0.34786559579815862</v>
      </c>
      <c r="G814" s="306">
        <f t="shared" ca="1" si="359"/>
        <v>3.4067605292237166</v>
      </c>
      <c r="H814" s="307">
        <f t="shared" ca="1" si="360"/>
        <v>-97.641683198044632</v>
      </c>
      <c r="I814" s="304">
        <f t="shared" ca="1" si="361"/>
        <v>97.701096795536472</v>
      </c>
      <c r="J814" s="306">
        <f t="shared" ca="1" si="362"/>
        <v>698.25382034761208</v>
      </c>
      <c r="K814" s="307">
        <f t="shared" ca="1" si="363"/>
        <v>-11.601537611026972</v>
      </c>
      <c r="L814" s="304">
        <f t="shared" ca="1" si="348"/>
        <v>698.35019388912281</v>
      </c>
      <c r="M814" s="306">
        <f t="shared" ca="1" si="364"/>
        <v>-1.5359200421112746</v>
      </c>
      <c r="N814" s="304">
        <f t="shared" ca="1" si="365"/>
        <v>-88.001736082531707</v>
      </c>
      <c r="P814" s="310">
        <f t="shared" ca="1" si="366"/>
        <v>23</v>
      </c>
      <c r="Q814" s="304">
        <f t="shared" ca="1" si="367"/>
        <v>0</v>
      </c>
      <c r="R814" s="306">
        <f t="shared" ca="1" si="368"/>
        <v>0</v>
      </c>
      <c r="S814" s="307">
        <f t="shared" ca="1" si="369"/>
        <v>3.650000000000003</v>
      </c>
      <c r="T814" s="304">
        <f t="shared" ca="1" si="349"/>
        <v>35.806500000000028</v>
      </c>
      <c r="U814" s="311">
        <f t="shared" ca="1" si="350"/>
        <v>0</v>
      </c>
      <c r="V814" s="306">
        <f t="shared" ca="1" si="351"/>
        <v>1.226422013234352</v>
      </c>
      <c r="W814" s="304">
        <f t="shared" ca="1" si="352"/>
        <v>36.015552595583038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-6.3232063820445106E-2</v>
      </c>
      <c r="AH814" s="304">
        <f t="shared" ca="1" si="376"/>
        <v>-9.8672663263653781</v>
      </c>
    </row>
    <row r="815" spans="1:34" x14ac:dyDescent="0.2">
      <c r="A815" s="347">
        <f t="shared" ca="1" si="354"/>
        <v>1E-4</v>
      </c>
      <c r="B815" s="304">
        <f t="shared" ca="1" si="355"/>
        <v>38.924200000001086</v>
      </c>
      <c r="D815" s="306">
        <f t="shared" ca="1" si="356"/>
        <v>-0.3440641203226103</v>
      </c>
      <c r="E815" s="307">
        <f t="shared" ca="1" si="357"/>
        <v>5.1274236381187777E-2</v>
      </c>
      <c r="F815" s="304">
        <f t="shared" ca="1" si="358"/>
        <v>0.34786371786929088</v>
      </c>
      <c r="G815" s="306">
        <f t="shared" ca="1" si="359"/>
        <v>3.4067261228116843</v>
      </c>
      <c r="H815" s="307">
        <f t="shared" ca="1" si="360"/>
        <v>-97.641678070620998</v>
      </c>
      <c r="I815" s="304">
        <f t="shared" ca="1" si="361"/>
        <v>97.70109047151233</v>
      </c>
      <c r="J815" s="306">
        <f t="shared" ca="1" si="362"/>
        <v>698.25382034761208</v>
      </c>
      <c r="K815" s="307">
        <f t="shared" ca="1" si="363"/>
        <v>-11.611301779090406</v>
      </c>
      <c r="L815" s="304">
        <f t="shared" ca="1" si="348"/>
        <v>698.35035616733262</v>
      </c>
      <c r="M815" s="306">
        <f t="shared" ca="1" si="364"/>
        <v>-1.5359203922271183</v>
      </c>
      <c r="N815" s="304">
        <f t="shared" ca="1" si="365"/>
        <v>-88.001756142691889</v>
      </c>
      <c r="P815" s="310">
        <f t="shared" ca="1" si="366"/>
        <v>23</v>
      </c>
      <c r="Q815" s="304">
        <f t="shared" ca="1" si="367"/>
        <v>0</v>
      </c>
      <c r="R815" s="306">
        <f t="shared" ca="1" si="368"/>
        <v>0</v>
      </c>
      <c r="S815" s="307">
        <f t="shared" ca="1" si="369"/>
        <v>3.650000000000003</v>
      </c>
      <c r="T815" s="304">
        <f t="shared" ca="1" si="349"/>
        <v>35.806500000000028</v>
      </c>
      <c r="U815" s="311">
        <f t="shared" ca="1" si="350"/>
        <v>0</v>
      </c>
      <c r="V815" s="306">
        <f t="shared" ca="1" si="351"/>
        <v>1.2264232107344055</v>
      </c>
      <c r="W815" s="304">
        <f t="shared" ca="1" si="352"/>
        <v>36.01558309934881</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-6.3240301411569888E-2</v>
      </c>
      <c r="AH815" s="304">
        <f t="shared" ca="1" si="376"/>
        <v>-9.867274683721373</v>
      </c>
    </row>
    <row r="816" spans="1:34" x14ac:dyDescent="0.2">
      <c r="A816" s="347">
        <f t="shared" ca="1" si="354"/>
        <v>1E-4</v>
      </c>
      <c r="B816" s="304">
        <f t="shared" ca="1" si="355"/>
        <v>38.924300000001089</v>
      </c>
      <c r="D816" s="306">
        <f t="shared" ca="1" si="356"/>
        <v>-0.3440609591401822</v>
      </c>
      <c r="E816" s="307">
        <f t="shared" ca="1" si="357"/>
        <v>5.1282708956941647E-2</v>
      </c>
      <c r="F816" s="304">
        <f t="shared" ca="1" si="358"/>
        <v>0.34786184016420152</v>
      </c>
      <c r="G816" s="306">
        <f t="shared" ca="1" si="359"/>
        <v>3.4066917167157702</v>
      </c>
      <c r="H816" s="307">
        <f t="shared" ca="1" si="360"/>
        <v>-97.641672942350098</v>
      </c>
      <c r="I816" s="304">
        <f t="shared" ca="1" si="361"/>
        <v>97.701084146664428</v>
      </c>
      <c r="J816" s="306">
        <f t="shared" ca="1" si="362"/>
        <v>698.25382034761208</v>
      </c>
      <c r="K816" s="307">
        <f t="shared" ca="1" si="363"/>
        <v>-11.621065946641053</v>
      </c>
      <c r="L816" s="304">
        <f t="shared" ca="1" si="348"/>
        <v>698.35051858201655</v>
      </c>
      <c r="M816" s="306">
        <f t="shared" ca="1" si="364"/>
        <v>-1.5359207423394712</v>
      </c>
      <c r="N816" s="304">
        <f t="shared" ca="1" si="365"/>
        <v>-88.001776202652067</v>
      </c>
      <c r="P816" s="310">
        <f t="shared" ca="1" si="366"/>
        <v>23</v>
      </c>
      <c r="Q816" s="304">
        <f t="shared" ca="1" si="367"/>
        <v>0</v>
      </c>
      <c r="R816" s="306">
        <f t="shared" ca="1" si="368"/>
        <v>0</v>
      </c>
      <c r="S816" s="307">
        <f t="shared" ca="1" si="369"/>
        <v>3.650000000000003</v>
      </c>
      <c r="T816" s="304">
        <f t="shared" ca="1" si="349"/>
        <v>35.806500000000028</v>
      </c>
      <c r="U816" s="311">
        <f t="shared" ca="1" si="350"/>
        <v>0</v>
      </c>
      <c r="V816" s="306">
        <f t="shared" ca="1" si="351"/>
        <v>1.2264244082355655</v>
      </c>
      <c r="W816" s="304">
        <f t="shared" ca="1" si="352"/>
        <v>36.015613602530948</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-6.3248538845195768E-2</v>
      </c>
      <c r="AH816" s="304">
        <f t="shared" ca="1" si="376"/>
        <v>-9.8672830409174743</v>
      </c>
    </row>
    <row r="817" spans="1:34" x14ac:dyDescent="0.2">
      <c r="A817" s="347">
        <f t="shared" ca="1" si="354"/>
        <v>1E-4</v>
      </c>
      <c r="B817" s="304">
        <f t="shared" ca="1" si="355"/>
        <v>38.924400000001093</v>
      </c>
      <c r="D817" s="306">
        <f t="shared" ca="1" si="356"/>
        <v>-0.3440577979807114</v>
      </c>
      <c r="E817" s="307">
        <f t="shared" ca="1" si="357"/>
        <v>5.1291181370688221E-2</v>
      </c>
      <c r="F817" s="304">
        <f t="shared" ca="1" si="358"/>
        <v>0.34785996268288316</v>
      </c>
      <c r="G817" s="306">
        <f t="shared" ca="1" si="359"/>
        <v>3.4066573109359721</v>
      </c>
      <c r="H817" s="307">
        <f t="shared" ca="1" si="360"/>
        <v>-97.641667813231962</v>
      </c>
      <c r="I817" s="304">
        <f t="shared" ca="1" si="361"/>
        <v>97.701077820992808</v>
      </c>
      <c r="J817" s="306">
        <f t="shared" ca="1" si="362"/>
        <v>698.25382034761208</v>
      </c>
      <c r="K817" s="307">
        <f t="shared" ca="1" si="363"/>
        <v>-11.630830113678833</v>
      </c>
      <c r="L817" s="304">
        <f t="shared" ca="1" si="348"/>
        <v>698.35068113317436</v>
      </c>
      <c r="M817" s="306">
        <f t="shared" ca="1" si="364"/>
        <v>-1.5359210924483335</v>
      </c>
      <c r="N817" s="304">
        <f t="shared" ca="1" si="365"/>
        <v>-88.001796262412242</v>
      </c>
      <c r="P817" s="310">
        <f t="shared" ca="1" si="366"/>
        <v>23</v>
      </c>
      <c r="Q817" s="304">
        <f t="shared" ca="1" si="367"/>
        <v>0</v>
      </c>
      <c r="R817" s="306">
        <f t="shared" ca="1" si="368"/>
        <v>0</v>
      </c>
      <c r="S817" s="307">
        <f t="shared" ca="1" si="369"/>
        <v>3.650000000000003</v>
      </c>
      <c r="T817" s="304">
        <f t="shared" ca="1" si="349"/>
        <v>35.806500000000028</v>
      </c>
      <c r="U817" s="311">
        <f t="shared" ca="1" si="350"/>
        <v>0</v>
      </c>
      <c r="V817" s="306">
        <f t="shared" ca="1" si="351"/>
        <v>1.2264256057378329</v>
      </c>
      <c r="W817" s="304">
        <f t="shared" ca="1" si="352"/>
        <v>36.015644105129503</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-6.3256776121320968E-2</v>
      </c>
      <c r="AH817" s="304">
        <f t="shared" ca="1" si="376"/>
        <v>-9.8672913979536769</v>
      </c>
    </row>
    <row r="818" spans="1:34" x14ac:dyDescent="0.2">
      <c r="A818" s="347">
        <f t="shared" ca="1" si="354"/>
        <v>1E-4</v>
      </c>
      <c r="B818" s="304">
        <f t="shared" ca="1" si="355"/>
        <v>38.924500000001096</v>
      </c>
      <c r="D818" s="306">
        <f t="shared" ca="1" si="356"/>
        <v>-0.34405463684419657</v>
      </c>
      <c r="E818" s="307">
        <f t="shared" ca="1" si="357"/>
        <v>5.1299653622439934E-2</v>
      </c>
      <c r="F818" s="304">
        <f t="shared" ca="1" si="358"/>
        <v>0.34785808542532731</v>
      </c>
      <c r="G818" s="306">
        <f t="shared" ca="1" si="359"/>
        <v>3.4066229054722879</v>
      </c>
      <c r="H818" s="307">
        <f t="shared" ca="1" si="360"/>
        <v>-97.641662683266603</v>
      </c>
      <c r="I818" s="304">
        <f t="shared" ca="1" si="361"/>
        <v>97.701071494497484</v>
      </c>
      <c r="J818" s="306">
        <f t="shared" ca="1" si="362"/>
        <v>698.25382034761208</v>
      </c>
      <c r="K818" s="307">
        <f t="shared" ca="1" si="363"/>
        <v>-11.640594280203658</v>
      </c>
      <c r="L818" s="304">
        <f t="shared" ca="1" si="348"/>
        <v>698.35084382080584</v>
      </c>
      <c r="M818" s="306">
        <f t="shared" ca="1" si="364"/>
        <v>-1.5359214425537051</v>
      </c>
      <c r="N818" s="304">
        <f t="shared" ca="1" si="365"/>
        <v>-88.001816321972427</v>
      </c>
      <c r="P818" s="310">
        <f t="shared" ca="1" si="366"/>
        <v>23</v>
      </c>
      <c r="Q818" s="304">
        <f t="shared" ca="1" si="367"/>
        <v>0</v>
      </c>
      <c r="R818" s="306">
        <f t="shared" ca="1" si="368"/>
        <v>0</v>
      </c>
      <c r="S818" s="307">
        <f t="shared" ca="1" si="369"/>
        <v>3.650000000000003</v>
      </c>
      <c r="T818" s="304">
        <f t="shared" ca="1" si="349"/>
        <v>35.806500000000028</v>
      </c>
      <c r="U818" s="311">
        <f t="shared" ca="1" si="350"/>
        <v>0</v>
      </c>
      <c r="V818" s="306">
        <f t="shared" ca="1" si="351"/>
        <v>1.2264268032412076</v>
      </c>
      <c r="W818" s="304">
        <f t="shared" ca="1" si="352"/>
        <v>36.01567460714449</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-6.3265013239952594E-2</v>
      </c>
      <c r="AH818" s="304">
        <f t="shared" ca="1" si="376"/>
        <v>-9.8672997548299932</v>
      </c>
    </row>
    <row r="819" spans="1:34" x14ac:dyDescent="0.2">
      <c r="A819" s="347">
        <f t="shared" ca="1" si="354"/>
        <v>1E-4</v>
      </c>
      <c r="B819" s="304">
        <f t="shared" ca="1" si="355"/>
        <v>38.924600000001099</v>
      </c>
      <c r="D819" s="306">
        <f t="shared" ca="1" si="356"/>
        <v>-0.34405147573064027</v>
      </c>
      <c r="E819" s="307">
        <f t="shared" ca="1" si="357"/>
        <v>5.1308125712202113E-2</v>
      </c>
      <c r="F819" s="304">
        <f t="shared" ca="1" si="358"/>
        <v>0.34785620839152848</v>
      </c>
      <c r="G819" s="306">
        <f t="shared" ca="1" si="359"/>
        <v>3.4065885003247147</v>
      </c>
      <c r="H819" s="307">
        <f t="shared" ca="1" si="360"/>
        <v>-97.641657552454035</v>
      </c>
      <c r="I819" s="304">
        <f t="shared" ca="1" si="361"/>
        <v>97.701065167178442</v>
      </c>
      <c r="J819" s="306">
        <f t="shared" ca="1" si="362"/>
        <v>698.25382034761208</v>
      </c>
      <c r="K819" s="307">
        <f t="shared" ca="1" si="363"/>
        <v>-11.650358446215444</v>
      </c>
      <c r="L819" s="304">
        <f t="shared" ca="1" si="348"/>
        <v>698.35100664491108</v>
      </c>
      <c r="M819" s="306">
        <f t="shared" ca="1" si="364"/>
        <v>-1.5359217926555864</v>
      </c>
      <c r="N819" s="304">
        <f t="shared" ca="1" si="365"/>
        <v>-88.001836381332623</v>
      </c>
      <c r="P819" s="310">
        <f t="shared" ca="1" si="366"/>
        <v>23</v>
      </c>
      <c r="Q819" s="304">
        <f t="shared" ca="1" si="367"/>
        <v>0</v>
      </c>
      <c r="R819" s="306">
        <f t="shared" ca="1" si="368"/>
        <v>0</v>
      </c>
      <c r="S819" s="307">
        <f t="shared" ca="1" si="369"/>
        <v>3.650000000000003</v>
      </c>
      <c r="T819" s="304">
        <f t="shared" ca="1" si="349"/>
        <v>35.806500000000028</v>
      </c>
      <c r="U819" s="311">
        <f t="shared" ca="1" si="350"/>
        <v>0</v>
      </c>
      <c r="V819" s="306">
        <f t="shared" ca="1" si="351"/>
        <v>1.2264280007456889</v>
      </c>
      <c r="W819" s="304">
        <f t="shared" ca="1" si="352"/>
        <v>36.015705108575858</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-6.3273250201099529E-2</v>
      </c>
      <c r="AH819" s="304">
        <f t="shared" ca="1" si="376"/>
        <v>-9.8673081115464267</v>
      </c>
    </row>
    <row r="820" spans="1:34" x14ac:dyDescent="0.2">
      <c r="A820" s="347">
        <f t="shared" ca="1" si="354"/>
        <v>1E-4</v>
      </c>
      <c r="B820" s="304">
        <f t="shared" ca="1" si="355"/>
        <v>38.924700000001103</v>
      </c>
      <c r="D820" s="306">
        <f t="shared" ca="1" si="356"/>
        <v>-0.34404831464003793</v>
      </c>
      <c r="E820" s="307">
        <f t="shared" ca="1" si="357"/>
        <v>5.1316597639962325E-2</v>
      </c>
      <c r="F820" s="304">
        <f t="shared" ca="1" si="358"/>
        <v>0.3478543315814715</v>
      </c>
      <c r="G820" s="306">
        <f t="shared" ca="1" si="359"/>
        <v>3.4065540954932505</v>
      </c>
      <c r="H820" s="307">
        <f t="shared" ca="1" si="360"/>
        <v>-97.641652420794273</v>
      </c>
      <c r="I820" s="304">
        <f t="shared" ca="1" si="361"/>
        <v>97.701058839035738</v>
      </c>
      <c r="J820" s="306">
        <f t="shared" ca="1" si="362"/>
        <v>698.25382034761208</v>
      </c>
      <c r="K820" s="307">
        <f t="shared" ca="1" si="363"/>
        <v>-11.660122611714106</v>
      </c>
      <c r="L820" s="304">
        <f t="shared" ca="1" si="348"/>
        <v>698.35116960548976</v>
      </c>
      <c r="M820" s="306">
        <f t="shared" ca="1" si="364"/>
        <v>-1.5359221427539771</v>
      </c>
      <c r="N820" s="304">
        <f t="shared" ca="1" si="365"/>
        <v>-88.00185644049283</v>
      </c>
      <c r="P820" s="310">
        <f t="shared" ca="1" si="366"/>
        <v>23</v>
      </c>
      <c r="Q820" s="304">
        <f t="shared" ca="1" si="367"/>
        <v>0</v>
      </c>
      <c r="R820" s="306">
        <f t="shared" ca="1" si="368"/>
        <v>0</v>
      </c>
      <c r="S820" s="307">
        <f t="shared" ca="1" si="369"/>
        <v>3.650000000000003</v>
      </c>
      <c r="T820" s="304">
        <f t="shared" ca="1" si="349"/>
        <v>35.806500000000028</v>
      </c>
      <c r="U820" s="311">
        <f t="shared" ca="1" si="350"/>
        <v>0</v>
      </c>
      <c r="V820" s="306">
        <f t="shared" ca="1" si="351"/>
        <v>1.2264291982512774</v>
      </c>
      <c r="W820" s="304">
        <f t="shared" ca="1" si="352"/>
        <v>36.015735609423693</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-6.3281487004749337E-2</v>
      </c>
      <c r="AH820" s="304">
        <f t="shared" ca="1" si="376"/>
        <v>-9.8673164681029668</v>
      </c>
    </row>
    <row r="821" spans="1:34" x14ac:dyDescent="0.2">
      <c r="A821" s="347">
        <f t="shared" ca="1" si="354"/>
        <v>1E-4</v>
      </c>
      <c r="B821" s="304">
        <f t="shared" ca="1" si="355"/>
        <v>38.924800000001106</v>
      </c>
      <c r="D821" s="306">
        <f t="shared" ca="1" si="356"/>
        <v>-0.34404515357239268</v>
      </c>
      <c r="E821" s="307">
        <f t="shared" ca="1" si="357"/>
        <v>5.1325069405738333E-2</v>
      </c>
      <c r="F821" s="304">
        <f t="shared" ca="1" si="358"/>
        <v>0.34785245499515327</v>
      </c>
      <c r="G821" s="306">
        <f t="shared" ca="1" si="359"/>
        <v>3.4065196909778934</v>
      </c>
      <c r="H821" s="307">
        <f t="shared" ca="1" si="360"/>
        <v>-97.641647288287331</v>
      </c>
      <c r="I821" s="304">
        <f t="shared" ca="1" si="361"/>
        <v>97.70105251006936</v>
      </c>
      <c r="J821" s="306">
        <f t="shared" ca="1" si="362"/>
        <v>698.25382034761208</v>
      </c>
      <c r="K821" s="307">
        <f t="shared" ca="1" si="363"/>
        <v>-11.66988677669956</v>
      </c>
      <c r="L821" s="304">
        <f t="shared" ca="1" si="348"/>
        <v>698.35133270254187</v>
      </c>
      <c r="M821" s="306">
        <f t="shared" ca="1" si="364"/>
        <v>-1.5359224928488773</v>
      </c>
      <c r="N821" s="304">
        <f t="shared" ca="1" si="365"/>
        <v>-88.001876499453033</v>
      </c>
      <c r="P821" s="310">
        <f t="shared" ca="1" si="366"/>
        <v>23</v>
      </c>
      <c r="Q821" s="304">
        <f t="shared" ca="1" si="367"/>
        <v>0</v>
      </c>
      <c r="R821" s="306">
        <f t="shared" ca="1" si="368"/>
        <v>0</v>
      </c>
      <c r="S821" s="307">
        <f t="shared" ca="1" si="369"/>
        <v>3.650000000000003</v>
      </c>
      <c r="T821" s="304">
        <f t="shared" ca="1" si="349"/>
        <v>35.806500000000028</v>
      </c>
      <c r="U821" s="311">
        <f t="shared" ca="1" si="350"/>
        <v>0</v>
      </c>
      <c r="V821" s="306">
        <f t="shared" ca="1" si="351"/>
        <v>1.226430395757973</v>
      </c>
      <c r="W821" s="304">
        <f t="shared" ca="1" si="352"/>
        <v>36.015766109687952</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-6.3289723650919782E-2</v>
      </c>
      <c r="AH821" s="304">
        <f t="shared" ca="1" si="376"/>
        <v>-9.867324824499633</v>
      </c>
    </row>
    <row r="822" spans="1:34" x14ac:dyDescent="0.2">
      <c r="A822" s="347">
        <f t="shared" ca="1" si="354"/>
        <v>1E-4</v>
      </c>
      <c r="B822" s="304">
        <f t="shared" ca="1" si="355"/>
        <v>38.924900000001109</v>
      </c>
      <c r="D822" s="306">
        <f t="shared" ca="1" si="356"/>
        <v>-0.34404199252770451</v>
      </c>
      <c r="E822" s="307">
        <f t="shared" ca="1" si="357"/>
        <v>5.1333541009524808E-2</v>
      </c>
      <c r="F822" s="304">
        <f t="shared" ca="1" si="358"/>
        <v>0.34785057863256408</v>
      </c>
      <c r="G822" s="306">
        <f t="shared" ca="1" si="359"/>
        <v>3.4064852867786408</v>
      </c>
      <c r="H822" s="307">
        <f t="shared" ca="1" si="360"/>
        <v>-97.641642154933223</v>
      </c>
      <c r="I822" s="304">
        <f t="shared" ca="1" si="361"/>
        <v>97.70104618027932</v>
      </c>
      <c r="J822" s="306">
        <f t="shared" ca="1" si="362"/>
        <v>698.25382034761208</v>
      </c>
      <c r="K822" s="307">
        <f t="shared" ca="1" si="363"/>
        <v>-11.679650941171721</v>
      </c>
      <c r="L822" s="304">
        <f t="shared" ca="1" si="348"/>
        <v>698.35149593606718</v>
      </c>
      <c r="M822" s="306">
        <f t="shared" ca="1" si="364"/>
        <v>-1.5359228429402871</v>
      </c>
      <c r="N822" s="304">
        <f t="shared" ca="1" si="365"/>
        <v>-88.001896558213261</v>
      </c>
      <c r="P822" s="310">
        <f t="shared" ca="1" si="366"/>
        <v>23</v>
      </c>
      <c r="Q822" s="304">
        <f t="shared" ca="1" si="367"/>
        <v>0</v>
      </c>
      <c r="R822" s="306">
        <f t="shared" ca="1" si="368"/>
        <v>0</v>
      </c>
      <c r="S822" s="307">
        <f t="shared" ca="1" si="369"/>
        <v>3.650000000000003</v>
      </c>
      <c r="T822" s="304">
        <f t="shared" ca="1" si="349"/>
        <v>35.806500000000028</v>
      </c>
      <c r="U822" s="311">
        <f t="shared" ca="1" si="350"/>
        <v>0</v>
      </c>
      <c r="V822" s="306">
        <f t="shared" ca="1" si="351"/>
        <v>1.2264315932657754</v>
      </c>
      <c r="W822" s="304">
        <f t="shared" ca="1" si="352"/>
        <v>36.01579660936865</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-6.3297960139603759E-2</v>
      </c>
      <c r="AH822" s="304">
        <f t="shared" ca="1" si="376"/>
        <v>-9.8673331807364164</v>
      </c>
    </row>
    <row r="823" spans="1:34" x14ac:dyDescent="0.2">
      <c r="A823" s="347">
        <f t="shared" ca="1" si="354"/>
        <v>1E-4</v>
      </c>
      <c r="B823" s="304">
        <f t="shared" ca="1" si="355"/>
        <v>38.925000000001113</v>
      </c>
      <c r="D823" s="306">
        <f t="shared" ca="1" si="356"/>
        <v>-0.34403883150597153</v>
      </c>
      <c r="E823" s="307">
        <f t="shared" ca="1" si="357"/>
        <v>5.134201245132175E-2</v>
      </c>
      <c r="F823" s="304">
        <f t="shared" ca="1" si="358"/>
        <v>0.34784870249369332</v>
      </c>
      <c r="G823" s="306">
        <f t="shared" ca="1" si="359"/>
        <v>3.40645088289549</v>
      </c>
      <c r="H823" s="307">
        <f t="shared" ca="1" si="360"/>
        <v>-97.641637020731977</v>
      </c>
      <c r="I823" s="304">
        <f t="shared" ca="1" si="361"/>
        <v>97.701039849665662</v>
      </c>
      <c r="J823" s="306">
        <f t="shared" ca="1" si="362"/>
        <v>698.25382034761208</v>
      </c>
      <c r="K823" s="307">
        <f t="shared" ca="1" si="363"/>
        <v>-11.689415105130504</v>
      </c>
      <c r="L823" s="304">
        <f t="shared" ca="1" si="348"/>
        <v>698.3516593060657</v>
      </c>
      <c r="M823" s="306">
        <f t="shared" ca="1" si="364"/>
        <v>-1.5359231930282065</v>
      </c>
      <c r="N823" s="304">
        <f t="shared" ca="1" si="365"/>
        <v>-88.001916616773499</v>
      </c>
      <c r="P823" s="310">
        <f t="shared" ca="1" si="366"/>
        <v>23</v>
      </c>
      <c r="Q823" s="304">
        <f t="shared" ca="1" si="367"/>
        <v>0</v>
      </c>
      <c r="R823" s="306">
        <f t="shared" ca="1" si="368"/>
        <v>0</v>
      </c>
      <c r="S823" s="307">
        <f t="shared" ca="1" si="369"/>
        <v>3.650000000000003</v>
      </c>
      <c r="T823" s="304">
        <f t="shared" ca="1" si="349"/>
        <v>35.806500000000028</v>
      </c>
      <c r="U823" s="311">
        <f t="shared" ca="1" si="350"/>
        <v>0</v>
      </c>
      <c r="V823" s="306">
        <f t="shared" ca="1" si="351"/>
        <v>1.226432790774685</v>
      </c>
      <c r="W823" s="304">
        <f t="shared" ca="1" si="352"/>
        <v>36.015827108465821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-6.3306196470801268E-2</v>
      </c>
      <c r="AH823" s="304">
        <f t="shared" ca="1" si="376"/>
        <v>-9.8673415368133206</v>
      </c>
    </row>
    <row r="824" spans="1:34" x14ac:dyDescent="0.2">
      <c r="A824" s="347">
        <f t="shared" ca="1" si="354"/>
        <v>1E-4</v>
      </c>
      <c r="B824" s="304">
        <f t="shared" ca="1" si="355"/>
        <v>38.925100000001116</v>
      </c>
      <c r="D824" s="306">
        <f t="shared" ca="1" si="356"/>
        <v>-0.34403567050719663</v>
      </c>
      <c r="E824" s="307">
        <f t="shared" ca="1" si="357"/>
        <v>5.1350483731141594E-2</v>
      </c>
      <c r="F824" s="304">
        <f t="shared" ca="1" si="358"/>
        <v>0.34784682657853672</v>
      </c>
      <c r="G824" s="306">
        <f t="shared" ca="1" si="359"/>
        <v>3.4064164793284393</v>
      </c>
      <c r="H824" s="307">
        <f t="shared" ca="1" si="360"/>
        <v>-97.641631885683609</v>
      </c>
      <c r="I824" s="304">
        <f t="shared" ca="1" si="361"/>
        <v>97.701033518228385</v>
      </c>
      <c r="J824" s="306">
        <f t="shared" ca="1" si="362"/>
        <v>698.25382034761208</v>
      </c>
      <c r="K824" s="307">
        <f t="shared" ca="1" si="363"/>
        <v>-11.699179268575824</v>
      </c>
      <c r="L824" s="304">
        <f t="shared" ca="1" si="348"/>
        <v>698.35182281253731</v>
      </c>
      <c r="M824" s="306">
        <f t="shared" ca="1" si="364"/>
        <v>-1.5359235431126355</v>
      </c>
      <c r="N824" s="304">
        <f t="shared" ca="1" si="365"/>
        <v>-88.001936675133749</v>
      </c>
      <c r="P824" s="310">
        <f t="shared" ca="1" si="366"/>
        <v>23</v>
      </c>
      <c r="Q824" s="304">
        <f t="shared" ca="1" si="367"/>
        <v>0</v>
      </c>
      <c r="R824" s="306">
        <f t="shared" ca="1" si="368"/>
        <v>0</v>
      </c>
      <c r="S824" s="307">
        <f t="shared" ca="1" si="369"/>
        <v>3.650000000000003</v>
      </c>
      <c r="T824" s="304">
        <f t="shared" ca="1" si="349"/>
        <v>35.806500000000028</v>
      </c>
      <c r="U824" s="311">
        <f t="shared" ca="1" si="350"/>
        <v>0</v>
      </c>
      <c r="V824" s="306">
        <f t="shared" ca="1" si="351"/>
        <v>1.2264339882847013</v>
      </c>
      <c r="W824" s="304">
        <f t="shared" ca="1" si="352"/>
        <v>36.015857606979466</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-6.3314432644526519E-2</v>
      </c>
      <c r="AH824" s="304">
        <f t="shared" ca="1" si="376"/>
        <v>-9.8673498927303545</v>
      </c>
    </row>
    <row r="825" spans="1:34" x14ac:dyDescent="0.2">
      <c r="A825" s="347">
        <f t="shared" ca="1" si="354"/>
        <v>1E-4</v>
      </c>
      <c r="B825" s="304">
        <f t="shared" ca="1" si="355"/>
        <v>38.925200000001119</v>
      </c>
      <c r="D825" s="306">
        <f t="shared" ca="1" si="356"/>
        <v>-0.34403250953137776</v>
      </c>
      <c r="E825" s="307">
        <f t="shared" ca="1" si="357"/>
        <v>5.1358954848980787E-2</v>
      </c>
      <c r="F825" s="304">
        <f t="shared" ca="1" si="358"/>
        <v>0.347844950887083</v>
      </c>
      <c r="G825" s="306">
        <f t="shared" ca="1" si="359"/>
        <v>3.4063820760774863</v>
      </c>
      <c r="H825" s="307">
        <f t="shared" ca="1" si="360"/>
        <v>-97.641626749788117</v>
      </c>
      <c r="I825" s="304">
        <f t="shared" ca="1" si="361"/>
        <v>97.70102718596749</v>
      </c>
      <c r="J825" s="306">
        <f t="shared" ca="1" si="362"/>
        <v>698.25382034761208</v>
      </c>
      <c r="K825" s="307">
        <f t="shared" ca="1" si="363"/>
        <v>-11.708943431507597</v>
      </c>
      <c r="L825" s="304">
        <f t="shared" ca="1" si="348"/>
        <v>698.35198645548189</v>
      </c>
      <c r="M825" s="306">
        <f t="shared" ca="1" si="364"/>
        <v>-1.5359238931935744</v>
      </c>
      <c r="N825" s="304">
        <f t="shared" ca="1" si="365"/>
        <v>-88.001956733294037</v>
      </c>
      <c r="P825" s="310">
        <f t="shared" ca="1" si="366"/>
        <v>23</v>
      </c>
      <c r="Q825" s="304">
        <f t="shared" ca="1" si="367"/>
        <v>0</v>
      </c>
      <c r="R825" s="306">
        <f t="shared" ca="1" si="368"/>
        <v>0</v>
      </c>
      <c r="S825" s="307">
        <f t="shared" ca="1" si="369"/>
        <v>3.650000000000003</v>
      </c>
      <c r="T825" s="304">
        <f t="shared" ca="1" si="349"/>
        <v>35.806500000000028</v>
      </c>
      <c r="U825" s="311">
        <f t="shared" ca="1" si="350"/>
        <v>0</v>
      </c>
      <c r="V825" s="306">
        <f t="shared" ca="1" si="351"/>
        <v>1.2264351857958249</v>
      </c>
      <c r="W825" s="304">
        <f t="shared" ca="1" si="352"/>
        <v>36.015888104909571</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-6.332266866077596E-2</v>
      </c>
      <c r="AH825" s="304">
        <f t="shared" ca="1" si="376"/>
        <v>-9.8673582484875162</v>
      </c>
    </row>
    <row r="826" spans="1:34" x14ac:dyDescent="0.2">
      <c r="A826" s="347">
        <f t="shared" ca="1" si="354"/>
        <v>1E-4</v>
      </c>
      <c r="B826" s="304">
        <f t="shared" ca="1" si="355"/>
        <v>38.925300000001123</v>
      </c>
      <c r="D826" s="306">
        <f t="shared" ca="1" si="356"/>
        <v>-0.34402934857851297</v>
      </c>
      <c r="E826" s="307">
        <f t="shared" ca="1" si="357"/>
        <v>5.1367425804839328E-2</v>
      </c>
      <c r="F826" s="304">
        <f t="shared" ca="1" si="358"/>
        <v>0.3478430754193213</v>
      </c>
      <c r="G826" s="306">
        <f t="shared" ca="1" si="359"/>
        <v>3.4063476731426285</v>
      </c>
      <c r="H826" s="307">
        <f t="shared" ca="1" si="360"/>
        <v>-97.64162161304553</v>
      </c>
      <c r="I826" s="304">
        <f t="shared" ca="1" si="361"/>
        <v>97.701020852883019</v>
      </c>
      <c r="J826" s="306">
        <f t="shared" ca="1" si="362"/>
        <v>698.25382034761208</v>
      </c>
      <c r="K826" s="307">
        <f t="shared" ca="1" si="363"/>
        <v>-11.718707593925739</v>
      </c>
      <c r="L826" s="304">
        <f t="shared" ca="1" si="348"/>
        <v>698.35215023489923</v>
      </c>
      <c r="M826" s="306">
        <f t="shared" ca="1" si="364"/>
        <v>-1.5359242432710227</v>
      </c>
      <c r="N826" s="304">
        <f t="shared" ca="1" si="365"/>
        <v>-88.001976791254336</v>
      </c>
      <c r="P826" s="310">
        <f t="shared" ca="1" si="366"/>
        <v>23</v>
      </c>
      <c r="Q826" s="304">
        <f t="shared" ca="1" si="367"/>
        <v>0</v>
      </c>
      <c r="R826" s="306">
        <f t="shared" ca="1" si="368"/>
        <v>0</v>
      </c>
      <c r="S826" s="307">
        <f t="shared" ca="1" si="369"/>
        <v>3.650000000000003</v>
      </c>
      <c r="T826" s="304">
        <f t="shared" ca="1" si="349"/>
        <v>35.806500000000028</v>
      </c>
      <c r="U826" s="311">
        <f t="shared" ca="1" si="350"/>
        <v>0</v>
      </c>
      <c r="V826" s="306">
        <f t="shared" ca="1" si="351"/>
        <v>1.2264363833080549</v>
      </c>
      <c r="W826" s="304">
        <f t="shared" ca="1" si="352"/>
        <v>36.015918602256171</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-6.3330904519546039E-2</v>
      </c>
      <c r="AH826" s="304">
        <f t="shared" ca="1" si="376"/>
        <v>-9.8673666040848058</v>
      </c>
    </row>
    <row r="827" spans="1:34" x14ac:dyDescent="0.2">
      <c r="A827" s="347">
        <f t="shared" ca="1" si="354"/>
        <v>1E-4</v>
      </c>
      <c r="B827" s="304">
        <f t="shared" ca="1" si="355"/>
        <v>38.925400000001126</v>
      </c>
      <c r="D827" s="306">
        <f t="shared" ca="1" si="356"/>
        <v>-0.34402618764860704</v>
      </c>
      <c r="E827" s="307">
        <f t="shared" ca="1" si="357"/>
        <v>5.1375896598726101E-2</v>
      </c>
      <c r="F827" s="304">
        <f t="shared" ca="1" si="358"/>
        <v>0.34784120017524894</v>
      </c>
      <c r="G827" s="306">
        <f t="shared" ca="1" si="359"/>
        <v>3.4063132705238637</v>
      </c>
      <c r="H827" s="307">
        <f t="shared" ca="1" si="360"/>
        <v>-97.641616475455876</v>
      </c>
      <c r="I827" s="304">
        <f t="shared" ca="1" si="361"/>
        <v>97.701014518975001</v>
      </c>
      <c r="J827" s="306">
        <f t="shared" ca="1" si="362"/>
        <v>698.25382034761208</v>
      </c>
      <c r="K827" s="307">
        <f t="shared" ca="1" si="363"/>
        <v>-11.728471755830164</v>
      </c>
      <c r="L827" s="304">
        <f t="shared" ca="1" si="348"/>
        <v>698.3523141507892</v>
      </c>
      <c r="M827" s="306">
        <f t="shared" ca="1" si="364"/>
        <v>-1.535924593344981</v>
      </c>
      <c r="N827" s="304">
        <f t="shared" ca="1" si="365"/>
        <v>-88.00199684901466</v>
      </c>
      <c r="P827" s="310">
        <f t="shared" ca="1" si="366"/>
        <v>23</v>
      </c>
      <c r="Q827" s="304">
        <f t="shared" ca="1" si="367"/>
        <v>0</v>
      </c>
      <c r="R827" s="306">
        <f t="shared" ca="1" si="368"/>
        <v>0</v>
      </c>
      <c r="S827" s="307">
        <f t="shared" ca="1" si="369"/>
        <v>3.650000000000003</v>
      </c>
      <c r="T827" s="304">
        <f t="shared" ca="1" si="349"/>
        <v>35.806500000000028</v>
      </c>
      <c r="U827" s="311">
        <f t="shared" ca="1" si="350"/>
        <v>0</v>
      </c>
      <c r="V827" s="306">
        <f t="shared" ca="1" si="351"/>
        <v>1.2264375808213921</v>
      </c>
      <c r="W827" s="304">
        <f t="shared" ca="1" si="352"/>
        <v>36.015949099019288</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-6.3339140220847412E-2</v>
      </c>
      <c r="AH827" s="304">
        <f t="shared" ca="1" si="376"/>
        <v>-9.8673749595222304</v>
      </c>
    </row>
    <row r="828" spans="1:34" x14ac:dyDescent="0.2">
      <c r="A828" s="347">
        <f t="shared" ca="1" si="354"/>
        <v>1E-4</v>
      </c>
      <c r="B828" s="304">
        <f t="shared" ca="1" si="355"/>
        <v>38.925500000001129</v>
      </c>
      <c r="D828" s="306">
        <f t="shared" ca="1" si="356"/>
        <v>-0.34402302674165636</v>
      </c>
      <c r="E828" s="307">
        <f t="shared" ca="1" si="357"/>
        <v>5.1384367230646433E-2</v>
      </c>
      <c r="F828" s="304">
        <f t="shared" ca="1" si="358"/>
        <v>0.34783932515485411</v>
      </c>
      <c r="G828" s="306">
        <f t="shared" ca="1" si="359"/>
        <v>3.4062788682211895</v>
      </c>
      <c r="H828" s="307">
        <f t="shared" ca="1" si="360"/>
        <v>-97.641611337019157</v>
      </c>
      <c r="I828" s="304">
        <f t="shared" ca="1" si="361"/>
        <v>97.70100818424342</v>
      </c>
      <c r="J828" s="306">
        <f t="shared" ca="1" si="362"/>
        <v>698.25382034761208</v>
      </c>
      <c r="K828" s="307">
        <f t="shared" ca="1" si="363"/>
        <v>-11.738235917220788</v>
      </c>
      <c r="L828" s="304">
        <f t="shared" ca="1" si="348"/>
        <v>698.3524782031518</v>
      </c>
      <c r="M828" s="306">
        <f t="shared" ca="1" si="364"/>
        <v>-1.5359249434154489</v>
      </c>
      <c r="N828" s="304">
        <f t="shared" ca="1" si="365"/>
        <v>-88.002016906575008</v>
      </c>
      <c r="P828" s="310">
        <f t="shared" ca="1" si="366"/>
        <v>23</v>
      </c>
      <c r="Q828" s="304">
        <f t="shared" ca="1" si="367"/>
        <v>0</v>
      </c>
      <c r="R828" s="306">
        <f t="shared" ca="1" si="368"/>
        <v>0</v>
      </c>
      <c r="S828" s="307">
        <f t="shared" ca="1" si="369"/>
        <v>3.650000000000003</v>
      </c>
      <c r="T828" s="304">
        <f t="shared" ca="1" si="349"/>
        <v>35.806500000000028</v>
      </c>
      <c r="U828" s="311">
        <f t="shared" ca="1" si="350"/>
        <v>0</v>
      </c>
      <c r="V828" s="306">
        <f t="shared" ca="1" si="351"/>
        <v>1.2264387783358368</v>
      </c>
      <c r="W828" s="304">
        <f t="shared" ca="1" si="352"/>
        <v>36.015979595198928</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-6.334737576468541E-2</v>
      </c>
      <c r="AH828" s="304">
        <f t="shared" ca="1" si="376"/>
        <v>-9.8673833147997971</v>
      </c>
    </row>
    <row r="829" spans="1:34" x14ac:dyDescent="0.2">
      <c r="A829" s="347">
        <f t="shared" ca="1" si="354"/>
        <v>1E-4</v>
      </c>
      <c r="B829" s="304">
        <f t="shared" ca="1" si="355"/>
        <v>38.925600000001133</v>
      </c>
      <c r="D829" s="306">
        <f t="shared" ca="1" si="356"/>
        <v>-0.34401986585766303</v>
      </c>
      <c r="E829" s="307">
        <f t="shared" ca="1" si="357"/>
        <v>5.1392837700600325E-2</v>
      </c>
      <c r="F829" s="304">
        <f t="shared" ca="1" si="358"/>
        <v>0.34783745035813024</v>
      </c>
      <c r="G829" s="306">
        <f t="shared" ca="1" si="359"/>
        <v>3.4062444662346039</v>
      </c>
      <c r="H829" s="307">
        <f t="shared" ca="1" si="360"/>
        <v>-97.641606197735385</v>
      </c>
      <c r="I829" s="304">
        <f t="shared" ca="1" si="361"/>
        <v>97.701001848688279</v>
      </c>
      <c r="J829" s="306">
        <f t="shared" ca="1" si="362"/>
        <v>698.25382034761208</v>
      </c>
      <c r="K829" s="307">
        <f t="shared" ca="1" si="363"/>
        <v>-11.748000078097526</v>
      </c>
      <c r="L829" s="304">
        <f t="shared" ca="1" si="348"/>
        <v>698.35264239198682</v>
      </c>
      <c r="M829" s="306">
        <f t="shared" ca="1" si="364"/>
        <v>-1.5359252934824268</v>
      </c>
      <c r="N829" s="304">
        <f t="shared" ca="1" si="365"/>
        <v>-88.002036963935382</v>
      </c>
      <c r="P829" s="310">
        <f t="shared" ca="1" si="366"/>
        <v>23</v>
      </c>
      <c r="Q829" s="304">
        <f t="shared" ca="1" si="367"/>
        <v>0</v>
      </c>
      <c r="R829" s="306">
        <f t="shared" ca="1" si="368"/>
        <v>0</v>
      </c>
      <c r="S829" s="307">
        <f t="shared" ca="1" si="369"/>
        <v>3.650000000000003</v>
      </c>
      <c r="T829" s="304">
        <f t="shared" ca="1" si="349"/>
        <v>35.806500000000028</v>
      </c>
      <c r="U829" s="311">
        <f t="shared" ca="1" si="350"/>
        <v>0</v>
      </c>
      <c r="V829" s="306">
        <f t="shared" ca="1" si="351"/>
        <v>1.2264399758513878</v>
      </c>
      <c r="W829" s="304">
        <f t="shared" ca="1" si="352"/>
        <v>36.016010090795049</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-6.3355611151061808E-2</v>
      </c>
      <c r="AH829" s="304">
        <f t="shared" ca="1" si="376"/>
        <v>-9.8673916699175059</v>
      </c>
    </row>
    <row r="830" spans="1:34" x14ac:dyDescent="0.2">
      <c r="A830" s="347">
        <f t="shared" ca="1" si="354"/>
        <v>1E-4</v>
      </c>
      <c r="B830" s="304">
        <f t="shared" ca="1" si="355"/>
        <v>38.925700000001136</v>
      </c>
      <c r="D830" s="306">
        <f t="shared" ca="1" si="356"/>
        <v>-0.34401670499662518</v>
      </c>
      <c r="E830" s="307">
        <f t="shared" ca="1" si="357"/>
        <v>5.1401308008578894E-2</v>
      </c>
      <c r="F830" s="304">
        <f t="shared" ca="1" si="358"/>
        <v>0.34783557578506519</v>
      </c>
      <c r="G830" s="306">
        <f t="shared" ca="1" si="359"/>
        <v>3.406210064564104</v>
      </c>
      <c r="H830" s="307">
        <f t="shared" ca="1" si="360"/>
        <v>-97.641601057604589</v>
      </c>
      <c r="I830" s="304">
        <f t="shared" ca="1" si="361"/>
        <v>97.700995512309632</v>
      </c>
      <c r="J830" s="306">
        <f t="shared" ca="1" si="362"/>
        <v>698.25382034761208</v>
      </c>
      <c r="K830" s="307">
        <f t="shared" ca="1" si="363"/>
        <v>-11.757764238460293</v>
      </c>
      <c r="L830" s="304">
        <f t="shared" ca="1" si="348"/>
        <v>698.35280671729424</v>
      </c>
      <c r="M830" s="306">
        <f t="shared" ca="1" si="364"/>
        <v>-1.5359256435459145</v>
      </c>
      <c r="N830" s="304">
        <f t="shared" ca="1" si="365"/>
        <v>-88.002057021095794</v>
      </c>
      <c r="P830" s="310">
        <f t="shared" ca="1" si="366"/>
        <v>23</v>
      </c>
      <c r="Q830" s="304">
        <f t="shared" ca="1" si="367"/>
        <v>0</v>
      </c>
      <c r="R830" s="306">
        <f t="shared" ca="1" si="368"/>
        <v>0</v>
      </c>
      <c r="S830" s="307">
        <f t="shared" ca="1" si="369"/>
        <v>3.650000000000003</v>
      </c>
      <c r="T830" s="304">
        <f t="shared" ca="1" si="349"/>
        <v>35.806500000000028</v>
      </c>
      <c r="U830" s="311">
        <f t="shared" ca="1" si="350"/>
        <v>0</v>
      </c>
      <c r="V830" s="306">
        <f t="shared" ca="1" si="351"/>
        <v>1.226441173368046</v>
      </c>
      <c r="W830" s="304">
        <f t="shared" ca="1" si="352"/>
        <v>36.016040585807716</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-6.3363846379965949E-2</v>
      </c>
      <c r="AH830" s="304">
        <f t="shared" ca="1" si="376"/>
        <v>-9.867400024875348</v>
      </c>
    </row>
    <row r="831" spans="1:34" x14ac:dyDescent="0.2">
      <c r="A831" s="347">
        <f t="shared" ca="1" si="354"/>
        <v>1E-4</v>
      </c>
      <c r="B831" s="304">
        <f t="shared" ca="1" si="355"/>
        <v>38.925800000001139</v>
      </c>
      <c r="D831" s="306">
        <f t="shared" ca="1" si="356"/>
        <v>-0.34401354415854329</v>
      </c>
      <c r="E831" s="307">
        <f t="shared" ca="1" si="357"/>
        <v>5.1409778154599906E-2</v>
      </c>
      <c r="F831" s="304">
        <f t="shared" ca="1" si="358"/>
        <v>0.34783370143565329</v>
      </c>
      <c r="G831" s="306">
        <f t="shared" ca="1" si="359"/>
        <v>3.4061756632096882</v>
      </c>
      <c r="H831" s="307">
        <f t="shared" ca="1" si="360"/>
        <v>-97.64159591662677</v>
      </c>
      <c r="I831" s="304">
        <f t="shared" ca="1" si="361"/>
        <v>97.700989175107466</v>
      </c>
      <c r="J831" s="306">
        <f t="shared" ca="1" si="362"/>
        <v>698.25382034761208</v>
      </c>
      <c r="K831" s="307">
        <f t="shared" ca="1" si="363"/>
        <v>-11.767528398309004</v>
      </c>
      <c r="L831" s="304">
        <f t="shared" ca="1" si="348"/>
        <v>698.35297117907385</v>
      </c>
      <c r="M831" s="306">
        <f t="shared" ca="1" si="364"/>
        <v>-1.5359259936059122</v>
      </c>
      <c r="N831" s="304">
        <f t="shared" ca="1" si="365"/>
        <v>-88.002077078056232</v>
      </c>
      <c r="P831" s="310">
        <f t="shared" ca="1" si="366"/>
        <v>23</v>
      </c>
      <c r="Q831" s="304">
        <f t="shared" ca="1" si="367"/>
        <v>0</v>
      </c>
      <c r="R831" s="306">
        <f t="shared" ca="1" si="368"/>
        <v>0</v>
      </c>
      <c r="S831" s="307">
        <f t="shared" ca="1" si="369"/>
        <v>3.650000000000003</v>
      </c>
      <c r="T831" s="304">
        <f t="shared" ca="1" si="349"/>
        <v>35.806500000000028</v>
      </c>
      <c r="U831" s="311">
        <f t="shared" ca="1" si="350"/>
        <v>0</v>
      </c>
      <c r="V831" s="306">
        <f t="shared" ca="1" si="351"/>
        <v>1.2264423708858108</v>
      </c>
      <c r="W831" s="304">
        <f t="shared" ca="1" si="352"/>
        <v>36.016071080236905</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-6.3372081451415596E-2</v>
      </c>
      <c r="AH831" s="304">
        <f t="shared" ca="1" si="376"/>
        <v>-9.8674083796733392</v>
      </c>
    </row>
    <row r="832" spans="1:34" x14ac:dyDescent="0.2">
      <c r="A832" s="347">
        <f t="shared" ca="1" si="354"/>
        <v>1E-4</v>
      </c>
      <c r="B832" s="304">
        <f t="shared" ca="1" si="355"/>
        <v>38.925900000001143</v>
      </c>
      <c r="D832" s="306">
        <f t="shared" ca="1" si="356"/>
        <v>-0.3440103833434176</v>
      </c>
      <c r="E832" s="307">
        <f t="shared" ca="1" si="357"/>
        <v>5.14182481386527E-2</v>
      </c>
      <c r="F832" s="304">
        <f t="shared" ca="1" si="358"/>
        <v>0.34783182730988432</v>
      </c>
      <c r="G832" s="306">
        <f t="shared" ca="1" si="359"/>
        <v>3.4061412621713538</v>
      </c>
      <c r="H832" s="307">
        <f t="shared" ca="1" si="360"/>
        <v>-97.641590774801955</v>
      </c>
      <c r="I832" s="304">
        <f t="shared" ca="1" si="361"/>
        <v>97.700982837081824</v>
      </c>
      <c r="J832" s="306">
        <f t="shared" ca="1" si="362"/>
        <v>698.25382034761208</v>
      </c>
      <c r="K832" s="307">
        <f t="shared" ca="1" si="363"/>
        <v>-11.777292557643575</v>
      </c>
      <c r="L832" s="304">
        <f t="shared" ca="1" si="348"/>
        <v>698.35313577732552</v>
      </c>
      <c r="M832" s="306">
        <f t="shared" ca="1" si="364"/>
        <v>-1.5359263436624198</v>
      </c>
      <c r="N832" s="304">
        <f t="shared" ca="1" si="365"/>
        <v>-88.002097134816708</v>
      </c>
      <c r="P832" s="310">
        <f t="shared" ca="1" si="366"/>
        <v>23</v>
      </c>
      <c r="Q832" s="304">
        <f t="shared" ca="1" si="367"/>
        <v>0</v>
      </c>
      <c r="R832" s="306">
        <f t="shared" ca="1" si="368"/>
        <v>0</v>
      </c>
      <c r="S832" s="307">
        <f t="shared" ca="1" si="369"/>
        <v>3.650000000000003</v>
      </c>
      <c r="T832" s="304">
        <f t="shared" ca="1" si="349"/>
        <v>35.806500000000028</v>
      </c>
      <c r="U832" s="311">
        <f t="shared" ca="1" si="350"/>
        <v>0</v>
      </c>
      <c r="V832" s="306">
        <f t="shared" ca="1" si="351"/>
        <v>1.2264435684046828</v>
      </c>
      <c r="W832" s="304">
        <f t="shared" ca="1" si="352"/>
        <v>36.016101574082676</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-6.3380316365400091E-2</v>
      </c>
      <c r="AH832" s="304">
        <f t="shared" ca="1" si="376"/>
        <v>-9.8674167343114725</v>
      </c>
    </row>
    <row r="833" spans="1:34" x14ac:dyDescent="0.2">
      <c r="A833" s="347">
        <f t="shared" ca="1" si="354"/>
        <v>1E-4</v>
      </c>
      <c r="B833" s="304">
        <f t="shared" ca="1" si="355"/>
        <v>38.926000000001146</v>
      </c>
      <c r="D833" s="306">
        <f t="shared" ca="1" si="356"/>
        <v>-0.34400722255124888</v>
      </c>
      <c r="E833" s="307">
        <f t="shared" ca="1" si="357"/>
        <v>5.1426717960758594E-2</v>
      </c>
      <c r="F833" s="304">
        <f t="shared" ca="1" si="358"/>
        <v>0.34782995340775336</v>
      </c>
      <c r="G833" s="306">
        <f t="shared" ca="1" si="359"/>
        <v>3.4061068614490986</v>
      </c>
      <c r="H833" s="307">
        <f t="shared" ca="1" si="360"/>
        <v>-97.641585632130159</v>
      </c>
      <c r="I833" s="304">
        <f t="shared" ca="1" si="361"/>
        <v>97.700976498232691</v>
      </c>
      <c r="J833" s="306">
        <f t="shared" ca="1" si="362"/>
        <v>698.25382034761208</v>
      </c>
      <c r="K833" s="307">
        <f t="shared" ca="1" si="363"/>
        <v>-11.787056716463921</v>
      </c>
      <c r="L833" s="304">
        <f t="shared" ca="1" si="348"/>
        <v>698.35330051204915</v>
      </c>
      <c r="M833" s="306">
        <f t="shared" ca="1" si="364"/>
        <v>-1.5359266937154374</v>
      </c>
      <c r="N833" s="304">
        <f t="shared" ca="1" si="365"/>
        <v>-88.002117191377224</v>
      </c>
      <c r="P833" s="310">
        <f t="shared" ca="1" si="366"/>
        <v>23</v>
      </c>
      <c r="Q833" s="304">
        <f t="shared" ca="1" si="367"/>
        <v>0</v>
      </c>
      <c r="R833" s="306">
        <f t="shared" ca="1" si="368"/>
        <v>0</v>
      </c>
      <c r="S833" s="307">
        <f t="shared" ca="1" si="369"/>
        <v>3.650000000000003</v>
      </c>
      <c r="T833" s="304">
        <f t="shared" ca="1" si="349"/>
        <v>35.806500000000028</v>
      </c>
      <c r="U833" s="311">
        <f t="shared" ca="1" si="350"/>
        <v>0</v>
      </c>
      <c r="V833" s="306">
        <f t="shared" ca="1" si="351"/>
        <v>1.2264447659246618</v>
      </c>
      <c r="W833" s="304">
        <f t="shared" ca="1" si="352"/>
        <v>36.016132067344969</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-6.3388551121942527E-2</v>
      </c>
      <c r="AH833" s="304">
        <f t="shared" ca="1" si="376"/>
        <v>-9.8674250887897657</v>
      </c>
    </row>
    <row r="834" spans="1:34" x14ac:dyDescent="0.2">
      <c r="A834" s="347">
        <f t="shared" ca="1" si="354"/>
        <v>1E-4</v>
      </c>
      <c r="B834" s="304">
        <f t="shared" ca="1" si="355"/>
        <v>38.926100000001149</v>
      </c>
      <c r="D834" s="306">
        <f t="shared" ca="1" si="356"/>
        <v>-0.34400406178203474</v>
      </c>
      <c r="E834" s="307">
        <f t="shared" ca="1" si="357"/>
        <v>5.1435187620901601E-2</v>
      </c>
      <c r="F834" s="304">
        <f t="shared" ca="1" si="358"/>
        <v>0.3478280797292469</v>
      </c>
      <c r="G834" s="306">
        <f t="shared" ca="1" si="359"/>
        <v>3.4060724610429203</v>
      </c>
      <c r="H834" s="307">
        <f t="shared" ca="1" si="360"/>
        <v>-97.641580488611396</v>
      </c>
      <c r="I834" s="304">
        <f t="shared" ca="1" si="361"/>
        <v>97.700970158560111</v>
      </c>
      <c r="J834" s="306">
        <f t="shared" ca="1" si="362"/>
        <v>698.25382034761208</v>
      </c>
      <c r="K834" s="307">
        <f t="shared" ca="1" si="363"/>
        <v>-11.796820874769958</v>
      </c>
      <c r="L834" s="304">
        <f t="shared" ca="1" si="348"/>
        <v>698.35346538324472</v>
      </c>
      <c r="M834" s="306">
        <f t="shared" ca="1" si="364"/>
        <v>-1.535927043764965</v>
      </c>
      <c r="N834" s="304">
        <f t="shared" ca="1" si="365"/>
        <v>-88.002137247737778</v>
      </c>
      <c r="P834" s="310">
        <f t="shared" ca="1" si="366"/>
        <v>23</v>
      </c>
      <c r="Q834" s="304">
        <f t="shared" ca="1" si="367"/>
        <v>0</v>
      </c>
      <c r="R834" s="306">
        <f t="shared" ca="1" si="368"/>
        <v>0</v>
      </c>
      <c r="S834" s="307">
        <f t="shared" ca="1" si="369"/>
        <v>3.650000000000003</v>
      </c>
      <c r="T834" s="304">
        <f t="shared" ca="1" si="349"/>
        <v>35.806500000000028</v>
      </c>
      <c r="U834" s="311">
        <f t="shared" ca="1" si="350"/>
        <v>0</v>
      </c>
      <c r="V834" s="306">
        <f t="shared" ca="1" si="351"/>
        <v>1.2264459634457474</v>
      </c>
      <c r="W834" s="304">
        <f t="shared" ca="1" si="352"/>
        <v>36.016162560023844</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-6.3396785721021587E-2</v>
      </c>
      <c r="AH834" s="304">
        <f t="shared" ca="1" si="376"/>
        <v>-9.8674334431082027</v>
      </c>
    </row>
    <row r="835" spans="1:34" x14ac:dyDescent="0.2">
      <c r="A835" s="347">
        <f t="shared" ca="1" si="354"/>
        <v>1E-4</v>
      </c>
      <c r="B835" s="304">
        <f t="shared" ca="1" si="355"/>
        <v>38.926200000001153</v>
      </c>
      <c r="D835" s="306">
        <f t="shared" ca="1" si="356"/>
        <v>-0.34400090103577791</v>
      </c>
      <c r="E835" s="307">
        <f t="shared" ca="1" si="357"/>
        <v>5.1443657119094155E-2</v>
      </c>
      <c r="F835" s="304">
        <f t="shared" ca="1" si="358"/>
        <v>0.34782620627436051</v>
      </c>
      <c r="G835" s="306">
        <f t="shared" ca="1" si="359"/>
        <v>3.4060380609528167</v>
      </c>
      <c r="H835" s="307">
        <f t="shared" ca="1" si="360"/>
        <v>-97.64157534424568</v>
      </c>
      <c r="I835" s="304">
        <f t="shared" ca="1" si="361"/>
        <v>97.700963818064068</v>
      </c>
      <c r="J835" s="306">
        <f t="shared" ca="1" si="362"/>
        <v>698.25382034761208</v>
      </c>
      <c r="K835" s="307">
        <f t="shared" ca="1" si="363"/>
        <v>-11.806585032561602</v>
      </c>
      <c r="L835" s="304">
        <f t="shared" ca="1" si="348"/>
        <v>698.35363039091192</v>
      </c>
      <c r="M835" s="306">
        <f t="shared" ca="1" si="364"/>
        <v>-1.5359273938110027</v>
      </c>
      <c r="N835" s="304">
        <f t="shared" ca="1" si="365"/>
        <v>-88.002157303898372</v>
      </c>
      <c r="P835" s="310">
        <f t="shared" ca="1" si="366"/>
        <v>23</v>
      </c>
      <c r="Q835" s="304">
        <f t="shared" ca="1" si="367"/>
        <v>0</v>
      </c>
      <c r="R835" s="306">
        <f t="shared" ca="1" si="368"/>
        <v>0</v>
      </c>
      <c r="S835" s="307">
        <f t="shared" ca="1" si="369"/>
        <v>3.650000000000003</v>
      </c>
      <c r="T835" s="304">
        <f t="shared" ca="1" si="349"/>
        <v>35.806500000000028</v>
      </c>
      <c r="U835" s="311">
        <f t="shared" ca="1" si="350"/>
        <v>0</v>
      </c>
      <c r="V835" s="306">
        <f t="shared" ca="1" si="351"/>
        <v>1.2264471609679402</v>
      </c>
      <c r="W835" s="304">
        <f t="shared" ca="1" si="352"/>
        <v>36.016193052119291</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-6.3405020162655035E-2</v>
      </c>
      <c r="AH835" s="304">
        <f t="shared" ca="1" si="376"/>
        <v>-9.8674417972667978</v>
      </c>
    </row>
    <row r="836" spans="1:34" x14ac:dyDescent="0.2">
      <c r="A836" s="347">
        <f t="shared" ca="1" si="354"/>
        <v>1E-4</v>
      </c>
      <c r="B836" s="304">
        <f t="shared" ca="1" si="355"/>
        <v>38.926300000001156</v>
      </c>
      <c r="D836" s="306">
        <f t="shared" ca="1" si="356"/>
        <v>-0.34399774031247671</v>
      </c>
      <c r="E836" s="307">
        <f t="shared" ca="1" si="357"/>
        <v>5.1452126455336256E-2</v>
      </c>
      <c r="F836" s="304">
        <f t="shared" ca="1" si="358"/>
        <v>0.3478243330430838</v>
      </c>
      <c r="G836" s="306">
        <f t="shared" ca="1" si="359"/>
        <v>3.4060036611787856</v>
      </c>
      <c r="H836" s="307">
        <f t="shared" ca="1" si="360"/>
        <v>-97.64157019903304</v>
      </c>
      <c r="I836" s="304">
        <f t="shared" ca="1" si="361"/>
        <v>97.70095747674462</v>
      </c>
      <c r="J836" s="306">
        <f t="shared" ca="1" si="362"/>
        <v>698.25382034761208</v>
      </c>
      <c r="K836" s="307">
        <f t="shared" ca="1" si="363"/>
        <v>-11.816349189838766</v>
      </c>
      <c r="L836" s="304">
        <f t="shared" ref="L836:L899" ca="1" si="377">SQRT(pos_x^2+pos_z^2)</f>
        <v>698.35379553505072</v>
      </c>
      <c r="M836" s="306">
        <f t="shared" ca="1" si="364"/>
        <v>-1.5359277438535506</v>
      </c>
      <c r="N836" s="304">
        <f t="shared" ca="1" si="365"/>
        <v>-88.002177359859019</v>
      </c>
      <c r="P836" s="310">
        <f t="shared" ca="1" si="366"/>
        <v>23</v>
      </c>
      <c r="Q836" s="304">
        <f t="shared" ca="1" si="367"/>
        <v>0</v>
      </c>
      <c r="R836" s="306">
        <f t="shared" ca="1" si="368"/>
        <v>0</v>
      </c>
      <c r="S836" s="307">
        <f t="shared" ca="1" si="369"/>
        <v>3.650000000000003</v>
      </c>
      <c r="T836" s="304">
        <f t="shared" ref="T836:T899" ca="1" si="378">m*g</f>
        <v>35.806500000000028</v>
      </c>
      <c r="U836" s="311">
        <f t="shared" ref="U836:U899" ca="1" si="379">IF(pos_xz&lt;L_rampe,Poids*COS(Beta),0)</f>
        <v>0</v>
      </c>
      <c r="V836" s="306">
        <f t="shared" ref="V836:V899" ca="1" si="380">Rho_moyen*(20000-Alt_rampe-pos_z)/(20000+Alt_rampe+pos_z)</f>
        <v>1.2264483584912393</v>
      </c>
      <c r="W836" s="304">
        <f t="shared" ref="W836:W899" ca="1" si="381">1/2*Rho*Sref*Cx*vit_xz^2</f>
        <v>36.016223543631327</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-6.3413254446839318E-2</v>
      </c>
      <c r="AH836" s="304">
        <f t="shared" ca="1" si="376"/>
        <v>-9.867450151265551</v>
      </c>
    </row>
    <row r="837" spans="1:34" x14ac:dyDescent="0.2">
      <c r="A837" s="347">
        <f t="shared" ref="A837:A900" ca="1" si="383">IF(B836+0.01&lt;=T_ini+ROUNDUP(Temps_fin_propu,0), 0.01, IF(K836&gt;0, 0.1, 0.0001))</f>
        <v>1E-4</v>
      </c>
      <c r="B837" s="304">
        <f t="shared" ref="B837:B900" ca="1" si="384">B836+pas</f>
        <v>38.926400000001159</v>
      </c>
      <c r="D837" s="306">
        <f t="shared" ref="D837:D900" ca="1" si="385">IF(AND(L836&lt;L_rampe,Poussee&lt;Poids*SIN(M836)),0,(-W836+Poussee)/m*COS(M836)-U836/m*SIN(M836))</f>
        <v>-0.34399457961213126</v>
      </c>
      <c r="E837" s="307">
        <f t="shared" ref="E837:E900" ca="1" si="386">IF(AND(L836&lt;L_rampe,Poussee&lt;Poids*SIN(M836)),0,(-W836+Poussee)/m*SIN(M836)+U836/m*COS(M836)-Poids/m)</f>
        <v>5.1460595629631456E-2</v>
      </c>
      <c r="F837" s="304">
        <f t="shared" ref="F837:F900" ca="1" si="387">SQRT(acc_x^2+acc_z^2)</f>
        <v>0.34782246003540851</v>
      </c>
      <c r="G837" s="306">
        <f t="shared" ref="G837:G900" ca="1" si="388">G836+acc_x*pas</f>
        <v>3.4059692617208244</v>
      </c>
      <c r="H837" s="307">
        <f t="shared" ref="H837:H900" ca="1" si="389">H836+acc_z*pas</f>
        <v>-97.641565052973476</v>
      </c>
      <c r="I837" s="304">
        <f t="shared" ref="I837:I900" ca="1" si="390">SQRT(vit_x^2+vit_z^2)</f>
        <v>97.700951134601752</v>
      </c>
      <c r="J837" s="306">
        <f t="shared" ref="J837:J900" ca="1" si="391">J836+0.5*(vit_x+G836)*pas*(K836&gt;=0)</f>
        <v>698.25382034761208</v>
      </c>
      <c r="K837" s="307">
        <f t="shared" ref="K837:K900" ca="1" si="392">K836+0.5*(vit_z+H836)*pas</f>
        <v>-11.826113346601366</v>
      </c>
      <c r="L837" s="304">
        <f t="shared" ca="1" si="377"/>
        <v>698.35396081566114</v>
      </c>
      <c r="M837" s="306">
        <f t="shared" ref="M837:M900" ca="1" si="393">IF(AND(L836&gt;L_rampe,G837&gt;0),ATAN2(G837,H837),$M$4)</f>
        <v>-1.5359280938926083</v>
      </c>
      <c r="N837" s="304">
        <f t="shared" ref="N837:N900" ca="1" si="394">DEGREES(Beta)</f>
        <v>-88.00219741561969</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3.650000000000003</v>
      </c>
      <c r="T837" s="304">
        <f t="shared" ca="1" si="378"/>
        <v>35.806500000000028</v>
      </c>
      <c r="U837" s="311">
        <f t="shared" ca="1" si="379"/>
        <v>0</v>
      </c>
      <c r="V837" s="306">
        <f t="shared" ca="1" si="380"/>
        <v>1.2264495560156459</v>
      </c>
      <c r="W837" s="304">
        <f t="shared" ca="1" si="381"/>
        <v>36.016254034559964</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-6.3421488573579765E-2</v>
      </c>
      <c r="AH837" s="304">
        <f t="shared" ref="AH837:AH900" ca="1" si="405">IF(AND(L836&lt;L_rampe,Poussee&lt;Poids*SIN(M836)), g*SIN(M836), (-W836+Poussee)/m)</f>
        <v>-9.8674585051044641</v>
      </c>
    </row>
    <row r="838" spans="1:34" x14ac:dyDescent="0.2">
      <c r="A838" s="347">
        <f t="shared" ca="1" si="383"/>
        <v>1E-4</v>
      </c>
      <c r="B838" s="304">
        <f t="shared" ca="1" si="384"/>
        <v>38.926500000001163</v>
      </c>
      <c r="D838" s="306">
        <f t="shared" ca="1" si="385"/>
        <v>-0.34399141893474439</v>
      </c>
      <c r="E838" s="307">
        <f t="shared" ca="1" si="386"/>
        <v>5.1469064641985085E-2</v>
      </c>
      <c r="F838" s="304">
        <f t="shared" ca="1" si="387"/>
        <v>0.34782058725132942</v>
      </c>
      <c r="G838" s="306">
        <f t="shared" ca="1" si="388"/>
        <v>3.4059348625789307</v>
      </c>
      <c r="H838" s="307">
        <f t="shared" ca="1" si="389"/>
        <v>-97.641559906067016</v>
      </c>
      <c r="I838" s="304">
        <f t="shared" ca="1" si="390"/>
        <v>97.700944791635479</v>
      </c>
      <c r="J838" s="306">
        <f t="shared" ca="1" si="391"/>
        <v>698.25382034761208</v>
      </c>
      <c r="K838" s="307">
        <f t="shared" ca="1" si="392"/>
        <v>-11.835877502849318</v>
      </c>
      <c r="L838" s="304">
        <f t="shared" ca="1" si="377"/>
        <v>698.35412623274283</v>
      </c>
      <c r="M838" s="306">
        <f t="shared" ca="1" si="393"/>
        <v>-1.5359284439281764</v>
      </c>
      <c r="N838" s="304">
        <f t="shared" ca="1" si="394"/>
        <v>-88.002217471180415</v>
      </c>
      <c r="P838" s="310">
        <f t="shared" ca="1" si="395"/>
        <v>23</v>
      </c>
      <c r="Q838" s="304">
        <f t="shared" ca="1" si="396"/>
        <v>0</v>
      </c>
      <c r="R838" s="306">
        <f t="shared" ca="1" si="397"/>
        <v>0</v>
      </c>
      <c r="S838" s="307">
        <f t="shared" ca="1" si="398"/>
        <v>3.650000000000003</v>
      </c>
      <c r="T838" s="304">
        <f t="shared" ca="1" si="378"/>
        <v>35.806500000000028</v>
      </c>
      <c r="U838" s="311">
        <f t="shared" ca="1" si="379"/>
        <v>0</v>
      </c>
      <c r="V838" s="306">
        <f t="shared" ca="1" si="380"/>
        <v>1.2264507535411593</v>
      </c>
      <c r="W838" s="304">
        <f t="shared" ca="1" si="381"/>
        <v>36.016284524905203</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-6.3429722542881706E-2</v>
      </c>
      <c r="AH838" s="304">
        <f t="shared" ca="1" si="405"/>
        <v>-9.8674668587835441</v>
      </c>
    </row>
    <row r="839" spans="1:34" x14ac:dyDescent="0.2">
      <c r="A839" s="347">
        <f t="shared" ca="1" si="383"/>
        <v>1E-4</v>
      </c>
      <c r="B839" s="304">
        <f t="shared" ca="1" si="384"/>
        <v>38.926600000001166</v>
      </c>
      <c r="D839" s="306">
        <f t="shared" ca="1" si="385"/>
        <v>-0.34398825828031176</v>
      </c>
      <c r="E839" s="307">
        <f t="shared" ca="1" si="386"/>
        <v>5.1477533492395366E-2</v>
      </c>
      <c r="F839" s="304">
        <f t="shared" ca="1" si="387"/>
        <v>0.34781871469083309</v>
      </c>
      <c r="G839" s="306">
        <f t="shared" ca="1" si="388"/>
        <v>3.4059004637531025</v>
      </c>
      <c r="H839" s="307">
        <f t="shared" ca="1" si="389"/>
        <v>-97.64155475831366</v>
      </c>
      <c r="I839" s="304">
        <f t="shared" ca="1" si="390"/>
        <v>97.700938447845814</v>
      </c>
      <c r="J839" s="306">
        <f t="shared" ca="1" si="391"/>
        <v>698.25382034761208</v>
      </c>
      <c r="K839" s="307">
        <f t="shared" ca="1" si="392"/>
        <v>-11.845641658582537</v>
      </c>
      <c r="L839" s="304">
        <f t="shared" ca="1" si="377"/>
        <v>698.3542917862959</v>
      </c>
      <c r="M839" s="306">
        <f t="shared" ca="1" si="393"/>
        <v>-1.5359287939602548</v>
      </c>
      <c r="N839" s="304">
        <f t="shared" ca="1" si="394"/>
        <v>-88.002237526541208</v>
      </c>
      <c r="P839" s="310">
        <f t="shared" ca="1" si="395"/>
        <v>23</v>
      </c>
      <c r="Q839" s="304">
        <f t="shared" ca="1" si="396"/>
        <v>0</v>
      </c>
      <c r="R839" s="306">
        <f t="shared" ca="1" si="397"/>
        <v>0</v>
      </c>
      <c r="S839" s="307">
        <f t="shared" ca="1" si="398"/>
        <v>3.650000000000003</v>
      </c>
      <c r="T839" s="304">
        <f t="shared" ca="1" si="378"/>
        <v>35.806500000000028</v>
      </c>
      <c r="U839" s="311">
        <f t="shared" ca="1" si="379"/>
        <v>0</v>
      </c>
      <c r="V839" s="306">
        <f t="shared" ca="1" si="380"/>
        <v>1.2264519510677792</v>
      </c>
      <c r="W839" s="304">
        <f t="shared" ca="1" si="381"/>
        <v>36.01631501466705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-6.3437956354743363E-2</v>
      </c>
      <c r="AH839" s="304">
        <f t="shared" ca="1" si="405"/>
        <v>-9.8674752123027876</v>
      </c>
    </row>
    <row r="840" spans="1:34" x14ac:dyDescent="0.2">
      <c r="A840" s="347">
        <f t="shared" ca="1" si="383"/>
        <v>1E-4</v>
      </c>
      <c r="B840" s="304">
        <f t="shared" ca="1" si="384"/>
        <v>38.926700000001169</v>
      </c>
      <c r="D840" s="306">
        <f t="shared" ca="1" si="385"/>
        <v>-0.34398509764883378</v>
      </c>
      <c r="E840" s="307">
        <f t="shared" ca="1" si="386"/>
        <v>5.1486002180864077E-2</v>
      </c>
      <c r="F840" s="304">
        <f t="shared" ca="1" si="387"/>
        <v>0.34781684235391142</v>
      </c>
      <c r="G840" s="306">
        <f t="shared" ca="1" si="388"/>
        <v>3.4058660652433375</v>
      </c>
      <c r="H840" s="307">
        <f t="shared" ca="1" si="389"/>
        <v>-97.641549609713437</v>
      </c>
      <c r="I840" s="304">
        <f t="shared" ca="1" si="390"/>
        <v>97.700932103232802</v>
      </c>
      <c r="J840" s="306">
        <f t="shared" ca="1" si="391"/>
        <v>698.25382034761208</v>
      </c>
      <c r="K840" s="307">
        <f t="shared" ca="1" si="392"/>
        <v>-11.855405813800939</v>
      </c>
      <c r="L840" s="304">
        <f t="shared" ca="1" si="377"/>
        <v>698.35445747632002</v>
      </c>
      <c r="M840" s="306">
        <f t="shared" ca="1" si="393"/>
        <v>-1.5359291439888434</v>
      </c>
      <c r="N840" s="304">
        <f t="shared" ca="1" si="394"/>
        <v>-88.00225758170204</v>
      </c>
      <c r="P840" s="310">
        <f t="shared" ca="1" si="395"/>
        <v>23</v>
      </c>
      <c r="Q840" s="304">
        <f t="shared" ca="1" si="396"/>
        <v>0</v>
      </c>
      <c r="R840" s="306">
        <f t="shared" ca="1" si="397"/>
        <v>0</v>
      </c>
      <c r="S840" s="307">
        <f t="shared" ca="1" si="398"/>
        <v>3.650000000000003</v>
      </c>
      <c r="T840" s="304">
        <f t="shared" ca="1" si="378"/>
        <v>35.806500000000028</v>
      </c>
      <c r="U840" s="311">
        <f t="shared" ca="1" si="379"/>
        <v>0</v>
      </c>
      <c r="V840" s="306">
        <f t="shared" ca="1" si="380"/>
        <v>1.2264531485955059</v>
      </c>
      <c r="W840" s="304">
        <f t="shared" ca="1" si="381"/>
        <v>36.016345503845521</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-6.3446190009164738E-2</v>
      </c>
      <c r="AH840" s="304">
        <f t="shared" ca="1" si="405"/>
        <v>-9.867483565662198</v>
      </c>
    </row>
    <row r="841" spans="1:34" x14ac:dyDescent="0.2">
      <c r="A841" s="347">
        <f t="shared" ca="1" si="383"/>
        <v>1E-4</v>
      </c>
      <c r="B841" s="304">
        <f t="shared" ca="1" si="384"/>
        <v>38.926800000001172</v>
      </c>
      <c r="D841" s="306">
        <f t="shared" ca="1" si="385"/>
        <v>-0.34398193704031316</v>
      </c>
      <c r="E841" s="307">
        <f t="shared" ca="1" si="386"/>
        <v>5.1494470707396545E-2</v>
      </c>
      <c r="F841" s="304">
        <f t="shared" ca="1" si="387"/>
        <v>0.34781497024055891</v>
      </c>
      <c r="G841" s="306">
        <f t="shared" ca="1" si="388"/>
        <v>3.4058316670496334</v>
      </c>
      <c r="H841" s="307">
        <f t="shared" ca="1" si="389"/>
        <v>-97.64154446026636</v>
      </c>
      <c r="I841" s="304">
        <f t="shared" ca="1" si="390"/>
        <v>97.700925757796441</v>
      </c>
      <c r="J841" s="306">
        <f t="shared" ca="1" si="391"/>
        <v>698.25382034761208</v>
      </c>
      <c r="K841" s="307">
        <f t="shared" ca="1" si="392"/>
        <v>-11.865169968504437</v>
      </c>
      <c r="L841" s="304">
        <f t="shared" ca="1" si="377"/>
        <v>698.35462330281507</v>
      </c>
      <c r="M841" s="306">
        <f t="shared" ca="1" si="393"/>
        <v>-1.5359294940139421</v>
      </c>
      <c r="N841" s="304">
        <f t="shared" ca="1" si="394"/>
        <v>-88.002277636662924</v>
      </c>
      <c r="P841" s="310">
        <f t="shared" ca="1" si="395"/>
        <v>23</v>
      </c>
      <c r="Q841" s="304">
        <f t="shared" ca="1" si="396"/>
        <v>0</v>
      </c>
      <c r="R841" s="306">
        <f t="shared" ca="1" si="397"/>
        <v>0</v>
      </c>
      <c r="S841" s="307">
        <f t="shared" ca="1" si="398"/>
        <v>3.650000000000003</v>
      </c>
      <c r="T841" s="304">
        <f t="shared" ca="1" si="378"/>
        <v>35.806500000000028</v>
      </c>
      <c r="U841" s="311">
        <f t="shared" ca="1" si="379"/>
        <v>0</v>
      </c>
      <c r="V841" s="306">
        <f t="shared" ca="1" si="380"/>
        <v>1.2264543461243398</v>
      </c>
      <c r="W841" s="304">
        <f t="shared" ca="1" si="381"/>
        <v>36.016375992440643</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-6.3454423506151159E-2</v>
      </c>
      <c r="AH841" s="304">
        <f t="shared" ca="1" si="405"/>
        <v>-9.8674919188617789</v>
      </c>
    </row>
    <row r="842" spans="1:34" x14ac:dyDescent="0.2">
      <c r="A842" s="347">
        <f t="shared" ca="1" si="383"/>
        <v>1E-4</v>
      </c>
      <c r="B842" s="304">
        <f t="shared" ca="1" si="384"/>
        <v>38.926900000001176</v>
      </c>
      <c r="D842" s="306">
        <f t="shared" ca="1" si="385"/>
        <v>-0.34397877645475017</v>
      </c>
      <c r="E842" s="307">
        <f t="shared" ca="1" si="386"/>
        <v>5.1502939071996323E-2</v>
      </c>
      <c r="F842" s="304">
        <f t="shared" ca="1" si="387"/>
        <v>0.34781309835076762</v>
      </c>
      <c r="G842" s="306">
        <f t="shared" ca="1" si="388"/>
        <v>3.405797269171988</v>
      </c>
      <c r="H842" s="307">
        <f t="shared" ca="1" si="389"/>
        <v>-97.641539309972458</v>
      </c>
      <c r="I842" s="304">
        <f t="shared" ca="1" si="390"/>
        <v>97.700919411536745</v>
      </c>
      <c r="J842" s="306">
        <f t="shared" ca="1" si="391"/>
        <v>698.25382034761208</v>
      </c>
      <c r="K842" s="307">
        <f t="shared" ca="1" si="392"/>
        <v>-11.874934122692949</v>
      </c>
      <c r="L842" s="304">
        <f t="shared" ca="1" si="377"/>
        <v>698.35478926578116</v>
      </c>
      <c r="M842" s="306">
        <f t="shared" ca="1" si="393"/>
        <v>-1.5359298440355513</v>
      </c>
      <c r="N842" s="304">
        <f t="shared" ca="1" si="394"/>
        <v>-88.002297691423863</v>
      </c>
      <c r="P842" s="310">
        <f t="shared" ca="1" si="395"/>
        <v>23</v>
      </c>
      <c r="Q842" s="304">
        <f t="shared" ca="1" si="396"/>
        <v>0</v>
      </c>
      <c r="R842" s="306">
        <f t="shared" ca="1" si="397"/>
        <v>0</v>
      </c>
      <c r="S842" s="307">
        <f t="shared" ca="1" si="398"/>
        <v>3.650000000000003</v>
      </c>
      <c r="T842" s="304">
        <f t="shared" ca="1" si="378"/>
        <v>35.806500000000028</v>
      </c>
      <c r="U842" s="311">
        <f t="shared" ca="1" si="379"/>
        <v>0</v>
      </c>
      <c r="V842" s="306">
        <f t="shared" ca="1" si="380"/>
        <v>1.2264555436542806</v>
      </c>
      <c r="W842" s="304">
        <f t="shared" ca="1" si="381"/>
        <v>36.016406480452403</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-6.3462656845709731E-2</v>
      </c>
      <c r="AH842" s="304">
        <f t="shared" ca="1" si="405"/>
        <v>-9.8675002719015374</v>
      </c>
    </row>
    <row r="843" spans="1:34" x14ac:dyDescent="0.2">
      <c r="A843" s="347">
        <f t="shared" ca="1" si="383"/>
        <v>1E-4</v>
      </c>
      <c r="B843" s="304">
        <f t="shared" ca="1" si="384"/>
        <v>38.927000000001179</v>
      </c>
      <c r="D843" s="306">
        <f t="shared" ca="1" si="385"/>
        <v>-0.34397561589214065</v>
      </c>
      <c r="E843" s="307">
        <f t="shared" ca="1" si="386"/>
        <v>5.1511407274666965E-2</v>
      </c>
      <c r="F843" s="304">
        <f t="shared" ca="1" si="387"/>
        <v>0.34781122668452508</v>
      </c>
      <c r="G843" s="306">
        <f t="shared" ca="1" si="388"/>
        <v>3.4057628716103987</v>
      </c>
      <c r="H843" s="307">
        <f t="shared" ca="1" si="389"/>
        <v>-97.641534158831732</v>
      </c>
      <c r="I843" s="304">
        <f t="shared" ca="1" si="390"/>
        <v>97.700913064453729</v>
      </c>
      <c r="J843" s="306">
        <f t="shared" ca="1" si="391"/>
        <v>698.25382034761208</v>
      </c>
      <c r="K843" s="307">
        <f t="shared" ca="1" si="392"/>
        <v>-11.88469827636639</v>
      </c>
      <c r="L843" s="304">
        <f t="shared" ca="1" si="377"/>
        <v>698.35495536521796</v>
      </c>
      <c r="M843" s="306">
        <f t="shared" ca="1" si="393"/>
        <v>-1.5359301940536709</v>
      </c>
      <c r="N843" s="304">
        <f t="shared" ca="1" si="394"/>
        <v>-88.002317745984868</v>
      </c>
      <c r="P843" s="310">
        <f t="shared" ca="1" si="395"/>
        <v>23</v>
      </c>
      <c r="Q843" s="304">
        <f t="shared" ca="1" si="396"/>
        <v>0</v>
      </c>
      <c r="R843" s="306">
        <f t="shared" ca="1" si="397"/>
        <v>0</v>
      </c>
      <c r="S843" s="307">
        <f t="shared" ca="1" si="398"/>
        <v>3.650000000000003</v>
      </c>
      <c r="T843" s="304">
        <f t="shared" ca="1" si="378"/>
        <v>35.806500000000028</v>
      </c>
      <c r="U843" s="311">
        <f t="shared" ca="1" si="379"/>
        <v>0</v>
      </c>
      <c r="V843" s="306">
        <f t="shared" ca="1" si="380"/>
        <v>1.226456741185328</v>
      </c>
      <c r="W843" s="304">
        <f t="shared" ca="1" si="381"/>
        <v>36.016436967880821</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-6.3470890027838678E-2</v>
      </c>
      <c r="AH843" s="304">
        <f t="shared" ca="1" si="405"/>
        <v>-9.8675086247814718</v>
      </c>
    </row>
    <row r="844" spans="1:34" x14ac:dyDescent="0.2">
      <c r="A844" s="347">
        <f t="shared" ca="1" si="383"/>
        <v>1E-4</v>
      </c>
      <c r="B844" s="304">
        <f t="shared" ca="1" si="384"/>
        <v>38.927100000001182</v>
      </c>
      <c r="D844" s="306">
        <f t="shared" ca="1" si="385"/>
        <v>-0.34397245535248738</v>
      </c>
      <c r="E844" s="307">
        <f t="shared" ca="1" si="386"/>
        <v>5.1519875315410246E-2</v>
      </c>
      <c r="F844" s="304">
        <f t="shared" ca="1" si="387"/>
        <v>0.34780935524182549</v>
      </c>
      <c r="G844" s="306">
        <f t="shared" ca="1" si="388"/>
        <v>3.4057284743648633</v>
      </c>
      <c r="H844" s="307">
        <f t="shared" ca="1" si="389"/>
        <v>-97.641529006844195</v>
      </c>
      <c r="I844" s="304">
        <f t="shared" ca="1" si="390"/>
        <v>97.700906716547394</v>
      </c>
      <c r="J844" s="306">
        <f t="shared" ca="1" si="391"/>
        <v>698.25382034761208</v>
      </c>
      <c r="K844" s="307">
        <f t="shared" ca="1" si="392"/>
        <v>-11.894462429524673</v>
      </c>
      <c r="L844" s="304">
        <f t="shared" ca="1" si="377"/>
        <v>698.35512160112546</v>
      </c>
      <c r="M844" s="306">
        <f t="shared" ca="1" si="393"/>
        <v>-1.5359305440683007</v>
      </c>
      <c r="N844" s="304">
        <f t="shared" ca="1" si="394"/>
        <v>-88.002337800345927</v>
      </c>
      <c r="P844" s="310">
        <f t="shared" ca="1" si="395"/>
        <v>23</v>
      </c>
      <c r="Q844" s="304">
        <f t="shared" ca="1" si="396"/>
        <v>0</v>
      </c>
      <c r="R844" s="306">
        <f t="shared" ca="1" si="397"/>
        <v>0</v>
      </c>
      <c r="S844" s="307">
        <f t="shared" ca="1" si="398"/>
        <v>3.650000000000003</v>
      </c>
      <c r="T844" s="304">
        <f t="shared" ca="1" si="378"/>
        <v>35.806500000000028</v>
      </c>
      <c r="U844" s="311">
        <f t="shared" ca="1" si="379"/>
        <v>0</v>
      </c>
      <c r="V844" s="306">
        <f t="shared" ca="1" si="380"/>
        <v>1.2264579387174819</v>
      </c>
      <c r="W844" s="304">
        <f t="shared" ca="1" si="381"/>
        <v>36.016467454725877</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-6.3479123052545106E-2</v>
      </c>
      <c r="AH844" s="304">
        <f t="shared" ca="1" si="405"/>
        <v>-9.8675169775015874</v>
      </c>
    </row>
    <row r="845" spans="1:34" x14ac:dyDescent="0.2">
      <c r="A845" s="347">
        <f t="shared" ca="1" si="383"/>
        <v>1E-4</v>
      </c>
      <c r="B845" s="304">
        <f t="shared" ca="1" si="384"/>
        <v>38.927200000001186</v>
      </c>
      <c r="D845" s="306">
        <f t="shared" ca="1" si="385"/>
        <v>-0.34396929483579253</v>
      </c>
      <c r="E845" s="307">
        <f t="shared" ca="1" si="386"/>
        <v>5.1528343194219062E-2</v>
      </c>
      <c r="F845" s="304">
        <f t="shared" ca="1" si="387"/>
        <v>0.34780748402266098</v>
      </c>
      <c r="G845" s="306">
        <f t="shared" ca="1" si="388"/>
        <v>3.4056940774353799</v>
      </c>
      <c r="H845" s="307">
        <f t="shared" ca="1" si="389"/>
        <v>-97.641523854009876</v>
      </c>
      <c r="I845" s="304">
        <f t="shared" ca="1" si="390"/>
        <v>97.700900367817795</v>
      </c>
      <c r="J845" s="306">
        <f t="shared" ca="1" si="391"/>
        <v>698.25382034761208</v>
      </c>
      <c r="K845" s="307">
        <f t="shared" ca="1" si="392"/>
        <v>-11.904226582167714</v>
      </c>
      <c r="L845" s="304">
        <f t="shared" ca="1" si="377"/>
        <v>698.35528797350344</v>
      </c>
      <c r="M845" s="306">
        <f t="shared" ca="1" si="393"/>
        <v>-1.5359308940794412</v>
      </c>
      <c r="N845" s="304">
        <f t="shared" ca="1" si="394"/>
        <v>-88.002357854507054</v>
      </c>
      <c r="P845" s="310">
        <f t="shared" ca="1" si="395"/>
        <v>23</v>
      </c>
      <c r="Q845" s="304">
        <f t="shared" ca="1" si="396"/>
        <v>0</v>
      </c>
      <c r="R845" s="306">
        <f t="shared" ca="1" si="397"/>
        <v>0</v>
      </c>
      <c r="S845" s="307">
        <f t="shared" ca="1" si="398"/>
        <v>3.650000000000003</v>
      </c>
      <c r="T845" s="304">
        <f t="shared" ca="1" si="378"/>
        <v>35.806500000000028</v>
      </c>
      <c r="U845" s="311">
        <f t="shared" ca="1" si="379"/>
        <v>0</v>
      </c>
      <c r="V845" s="306">
        <f t="shared" ca="1" si="380"/>
        <v>1.2264591362507424</v>
      </c>
      <c r="W845" s="304">
        <f t="shared" ca="1" si="381"/>
        <v>36.016497940987612</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-6.3487355919816579E-2</v>
      </c>
      <c r="AH845" s="304">
        <f t="shared" ca="1" si="405"/>
        <v>-9.8675253300618753</v>
      </c>
    </row>
    <row r="846" spans="1:34" x14ac:dyDescent="0.2">
      <c r="A846" s="347">
        <f t="shared" ca="1" si="383"/>
        <v>1E-4</v>
      </c>
      <c r="B846" s="304">
        <f t="shared" ca="1" si="384"/>
        <v>38.927300000001189</v>
      </c>
      <c r="D846" s="306">
        <f t="shared" ca="1" si="385"/>
        <v>-0.34396613434205009</v>
      </c>
      <c r="E846" s="307">
        <f t="shared" ca="1" si="386"/>
        <v>5.1536810911107622E-2</v>
      </c>
      <c r="F846" s="304">
        <f t="shared" ca="1" si="387"/>
        <v>0.34780561302701907</v>
      </c>
      <c r="G846" s="306">
        <f t="shared" ca="1" si="388"/>
        <v>3.4056596808219455</v>
      </c>
      <c r="H846" s="307">
        <f t="shared" ca="1" si="389"/>
        <v>-97.641518700328788</v>
      </c>
      <c r="I846" s="304">
        <f t="shared" ca="1" si="390"/>
        <v>97.700894018264918</v>
      </c>
      <c r="J846" s="306">
        <f t="shared" ca="1" si="391"/>
        <v>698.25382034761208</v>
      </c>
      <c r="K846" s="307">
        <f t="shared" ca="1" si="392"/>
        <v>-11.913990734295432</v>
      </c>
      <c r="L846" s="304">
        <f t="shared" ca="1" si="377"/>
        <v>698.35545448235189</v>
      </c>
      <c r="M846" s="306">
        <f t="shared" ca="1" si="393"/>
        <v>-1.5359312440870918</v>
      </c>
      <c r="N846" s="304">
        <f t="shared" ca="1" si="394"/>
        <v>-88.002377908468233</v>
      </c>
      <c r="P846" s="310">
        <f t="shared" ca="1" si="395"/>
        <v>23</v>
      </c>
      <c r="Q846" s="304">
        <f t="shared" ca="1" si="396"/>
        <v>0</v>
      </c>
      <c r="R846" s="306">
        <f t="shared" ca="1" si="397"/>
        <v>0</v>
      </c>
      <c r="S846" s="307">
        <f t="shared" ca="1" si="398"/>
        <v>3.650000000000003</v>
      </c>
      <c r="T846" s="304">
        <f t="shared" ca="1" si="378"/>
        <v>35.806500000000028</v>
      </c>
      <c r="U846" s="311">
        <f t="shared" ca="1" si="379"/>
        <v>0</v>
      </c>
      <c r="V846" s="306">
        <f t="shared" ca="1" si="380"/>
        <v>1.2264603337851103</v>
      </c>
      <c r="W846" s="304">
        <f t="shared" ca="1" si="381"/>
        <v>36.016528426666056</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-6.3495588629670863E-2</v>
      </c>
      <c r="AH846" s="304">
        <f t="shared" ca="1" si="405"/>
        <v>-9.8675336824623514</v>
      </c>
    </row>
    <row r="847" spans="1:34" x14ac:dyDescent="0.2">
      <c r="A847" s="347">
        <f t="shared" ca="1" si="383"/>
        <v>1E-4</v>
      </c>
      <c r="B847" s="304">
        <f t="shared" ca="1" si="384"/>
        <v>38.927400000001192</v>
      </c>
      <c r="D847" s="306">
        <f t="shared" ca="1" si="385"/>
        <v>-0.34396297387126734</v>
      </c>
      <c r="E847" s="307">
        <f t="shared" ca="1" si="386"/>
        <v>5.1545278466083033E-2</v>
      </c>
      <c r="F847" s="304">
        <f t="shared" ca="1" si="387"/>
        <v>0.34780374225489896</v>
      </c>
      <c r="G847" s="306">
        <f t="shared" ca="1" si="388"/>
        <v>3.4056252845245583</v>
      </c>
      <c r="H847" s="307">
        <f t="shared" ca="1" si="389"/>
        <v>-97.641513545800947</v>
      </c>
      <c r="I847" s="304">
        <f t="shared" ca="1" si="390"/>
        <v>97.700887667888779</v>
      </c>
      <c r="J847" s="306">
        <f t="shared" ca="1" si="391"/>
        <v>698.25382034761208</v>
      </c>
      <c r="K847" s="307">
        <f t="shared" ca="1" si="392"/>
        <v>-11.923754885907739</v>
      </c>
      <c r="L847" s="304">
        <f t="shared" ca="1" si="377"/>
        <v>698.35562112767047</v>
      </c>
      <c r="M847" s="306">
        <f t="shared" ca="1" si="393"/>
        <v>-1.5359315940912532</v>
      </c>
      <c r="N847" s="304">
        <f t="shared" ca="1" si="394"/>
        <v>-88.002397962229495</v>
      </c>
      <c r="P847" s="310">
        <f t="shared" ca="1" si="395"/>
        <v>23</v>
      </c>
      <c r="Q847" s="304">
        <f t="shared" ca="1" si="396"/>
        <v>0</v>
      </c>
      <c r="R847" s="306">
        <f t="shared" ca="1" si="397"/>
        <v>0</v>
      </c>
      <c r="S847" s="307">
        <f t="shared" ca="1" si="398"/>
        <v>3.650000000000003</v>
      </c>
      <c r="T847" s="304">
        <f t="shared" ca="1" si="378"/>
        <v>35.806500000000028</v>
      </c>
      <c r="U847" s="311">
        <f t="shared" ca="1" si="379"/>
        <v>0</v>
      </c>
      <c r="V847" s="306">
        <f t="shared" ca="1" si="380"/>
        <v>1.2264615313205853</v>
      </c>
      <c r="W847" s="304">
        <f t="shared" ca="1" si="381"/>
        <v>36.016558911761187</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-6.3503821182115061E-2</v>
      </c>
      <c r="AH847" s="304">
        <f t="shared" ca="1" si="405"/>
        <v>-9.8675420347030212</v>
      </c>
    </row>
    <row r="848" spans="1:34" x14ac:dyDescent="0.2">
      <c r="A848" s="347">
        <f t="shared" ca="1" si="383"/>
        <v>1E-4</v>
      </c>
      <c r="B848" s="304">
        <f t="shared" ca="1" si="384"/>
        <v>38.927500000001196</v>
      </c>
      <c r="D848" s="306">
        <f t="shared" ca="1" si="385"/>
        <v>-0.34395981342343757</v>
      </c>
      <c r="E848" s="307">
        <f t="shared" ca="1" si="386"/>
        <v>5.1553745859139966E-2</v>
      </c>
      <c r="F848" s="304">
        <f t="shared" ca="1" si="387"/>
        <v>0.34780187170628452</v>
      </c>
      <c r="G848" s="306">
        <f t="shared" ca="1" si="388"/>
        <v>3.405590888543216</v>
      </c>
      <c r="H848" s="307">
        <f t="shared" ca="1" si="389"/>
        <v>-97.641508390426367</v>
      </c>
      <c r="I848" s="304">
        <f t="shared" ca="1" si="390"/>
        <v>97.700881316689419</v>
      </c>
      <c r="J848" s="306">
        <f t="shared" ca="1" si="391"/>
        <v>698.25382034761208</v>
      </c>
      <c r="K848" s="307">
        <f t="shared" ca="1" si="392"/>
        <v>-11.933519037004551</v>
      </c>
      <c r="L848" s="304">
        <f t="shared" ca="1" si="377"/>
        <v>698.35578790945942</v>
      </c>
      <c r="M848" s="306">
        <f t="shared" ca="1" si="393"/>
        <v>-1.535931944091925</v>
      </c>
      <c r="N848" s="304">
        <f t="shared" ca="1" si="394"/>
        <v>-88.002418015790823</v>
      </c>
      <c r="P848" s="310">
        <f t="shared" ca="1" si="395"/>
        <v>23</v>
      </c>
      <c r="Q848" s="304">
        <f t="shared" ca="1" si="396"/>
        <v>0</v>
      </c>
      <c r="R848" s="306">
        <f t="shared" ca="1" si="397"/>
        <v>0</v>
      </c>
      <c r="S848" s="307">
        <f t="shared" ca="1" si="398"/>
        <v>3.650000000000003</v>
      </c>
      <c r="T848" s="304">
        <f t="shared" ca="1" si="378"/>
        <v>35.806500000000028</v>
      </c>
      <c r="U848" s="311">
        <f t="shared" ca="1" si="379"/>
        <v>0</v>
      </c>
      <c r="V848" s="306">
        <f t="shared" ca="1" si="380"/>
        <v>1.2264627288571661</v>
      </c>
      <c r="W848" s="304">
        <f t="shared" ca="1" si="381"/>
        <v>36.016589396273005</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-6.3512053577140293E-2</v>
      </c>
      <c r="AH848" s="304">
        <f t="shared" ca="1" si="405"/>
        <v>-9.8675503867838792</v>
      </c>
    </row>
    <row r="849" spans="1:34" x14ac:dyDescent="0.2">
      <c r="A849" s="347">
        <f t="shared" ca="1" si="383"/>
        <v>1E-4</v>
      </c>
      <c r="B849" s="304">
        <f t="shared" ca="1" si="384"/>
        <v>38.927600000001199</v>
      </c>
      <c r="D849" s="306">
        <f t="shared" ca="1" si="385"/>
        <v>-0.34395665299856559</v>
      </c>
      <c r="E849" s="307">
        <f t="shared" ca="1" si="386"/>
        <v>5.1562213090276643E-2</v>
      </c>
      <c r="F849" s="304">
        <f t="shared" ca="1" si="387"/>
        <v>0.34780000138117129</v>
      </c>
      <c r="G849" s="306">
        <f t="shared" ca="1" si="388"/>
        <v>3.4055564928779161</v>
      </c>
      <c r="H849" s="307">
        <f t="shared" ca="1" si="389"/>
        <v>-97.641503234205061</v>
      </c>
      <c r="I849" s="304">
        <f t="shared" ca="1" si="390"/>
        <v>97.700874964666824</v>
      </c>
      <c r="J849" s="306">
        <f t="shared" ca="1" si="391"/>
        <v>698.25382034761208</v>
      </c>
      <c r="K849" s="307">
        <f t="shared" ca="1" si="392"/>
        <v>-11.943283187585783</v>
      </c>
      <c r="L849" s="304">
        <f t="shared" ca="1" si="377"/>
        <v>698.35595482771828</v>
      </c>
      <c r="M849" s="306">
        <f t="shared" ca="1" si="393"/>
        <v>-1.5359322940891076</v>
      </c>
      <c r="N849" s="304">
        <f t="shared" ca="1" si="394"/>
        <v>-88.00243806915222</v>
      </c>
      <c r="P849" s="310">
        <f t="shared" ca="1" si="395"/>
        <v>23</v>
      </c>
      <c r="Q849" s="304">
        <f t="shared" ca="1" si="396"/>
        <v>0</v>
      </c>
      <c r="R849" s="306">
        <f t="shared" ca="1" si="397"/>
        <v>0</v>
      </c>
      <c r="S849" s="307">
        <f t="shared" ca="1" si="398"/>
        <v>3.650000000000003</v>
      </c>
      <c r="T849" s="304">
        <f t="shared" ca="1" si="378"/>
        <v>35.806500000000028</v>
      </c>
      <c r="U849" s="311">
        <f t="shared" ca="1" si="379"/>
        <v>0</v>
      </c>
      <c r="V849" s="306">
        <f t="shared" ca="1" si="380"/>
        <v>1.2264639263948542</v>
      </c>
      <c r="W849" s="304">
        <f t="shared" ca="1" si="381"/>
        <v>36.016619880201546</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-6.3520285814746558E-2</v>
      </c>
      <c r="AH849" s="304">
        <f t="shared" ca="1" si="405"/>
        <v>-9.8675587387049255</v>
      </c>
    </row>
    <row r="850" spans="1:34" x14ac:dyDescent="0.2">
      <c r="A850" s="347">
        <f t="shared" ca="1" si="383"/>
        <v>1E-4</v>
      </c>
      <c r="B850" s="304">
        <f t="shared" ca="1" si="384"/>
        <v>38.927700000001202</v>
      </c>
      <c r="D850" s="306">
        <f t="shared" ca="1" si="385"/>
        <v>-0.34395349259664748</v>
      </c>
      <c r="E850" s="307">
        <f t="shared" ca="1" si="386"/>
        <v>5.1570680159503723E-2</v>
      </c>
      <c r="F850" s="304">
        <f t="shared" ca="1" si="387"/>
        <v>0.34779813127954823</v>
      </c>
      <c r="G850" s="306">
        <f t="shared" ca="1" si="388"/>
        <v>3.4055220975286562</v>
      </c>
      <c r="H850" s="307">
        <f t="shared" ca="1" si="389"/>
        <v>-97.641498077137044</v>
      </c>
      <c r="I850" s="304">
        <f t="shared" ca="1" si="390"/>
        <v>97.700868611821008</v>
      </c>
      <c r="J850" s="306">
        <f t="shared" ca="1" si="391"/>
        <v>698.25382034761208</v>
      </c>
      <c r="K850" s="307">
        <f t="shared" ca="1" si="392"/>
        <v>-11.95304733765135</v>
      </c>
      <c r="L850" s="304">
        <f t="shared" ca="1" si="377"/>
        <v>698.35612188244716</v>
      </c>
      <c r="M850" s="306">
        <f t="shared" ca="1" si="393"/>
        <v>-1.5359326440828007</v>
      </c>
      <c r="N850" s="304">
        <f t="shared" ca="1" si="394"/>
        <v>-88.002458122313698</v>
      </c>
      <c r="P850" s="310">
        <f t="shared" ca="1" si="395"/>
        <v>23</v>
      </c>
      <c r="Q850" s="304">
        <f t="shared" ca="1" si="396"/>
        <v>0</v>
      </c>
      <c r="R850" s="306">
        <f t="shared" ca="1" si="397"/>
        <v>0</v>
      </c>
      <c r="S850" s="307">
        <f t="shared" ca="1" si="398"/>
        <v>3.650000000000003</v>
      </c>
      <c r="T850" s="304">
        <f t="shared" ca="1" si="378"/>
        <v>35.806500000000028</v>
      </c>
      <c r="U850" s="311">
        <f t="shared" ca="1" si="379"/>
        <v>0</v>
      </c>
      <c r="V850" s="306">
        <f t="shared" ca="1" si="380"/>
        <v>1.226465123933649</v>
      </c>
      <c r="W850" s="304">
        <f t="shared" ca="1" si="381"/>
        <v>36.016650363546795</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-6.352851789494629E-2</v>
      </c>
      <c r="AH850" s="304">
        <f t="shared" ca="1" si="405"/>
        <v>-9.867567090466169</v>
      </c>
    </row>
    <row r="851" spans="1:34" x14ac:dyDescent="0.2">
      <c r="A851" s="347">
        <f t="shared" ca="1" si="383"/>
        <v>1E-4</v>
      </c>
      <c r="B851" s="304">
        <f t="shared" ca="1" si="384"/>
        <v>38.927800000001206</v>
      </c>
      <c r="D851" s="306">
        <f t="shared" ca="1" si="385"/>
        <v>-0.34395033221768562</v>
      </c>
      <c r="E851" s="307">
        <f t="shared" ca="1" si="386"/>
        <v>5.1579147066815878E-2</v>
      </c>
      <c r="F851" s="304">
        <f t="shared" ca="1" si="387"/>
        <v>0.34779626140140801</v>
      </c>
      <c r="G851" s="306">
        <f t="shared" ca="1" si="388"/>
        <v>3.4054877024954346</v>
      </c>
      <c r="H851" s="307">
        <f t="shared" ca="1" si="389"/>
        <v>-97.641492919222344</v>
      </c>
      <c r="I851" s="304">
        <f t="shared" ca="1" si="390"/>
        <v>97.700862258152029</v>
      </c>
      <c r="J851" s="306">
        <f t="shared" ca="1" si="391"/>
        <v>698.25382034761208</v>
      </c>
      <c r="K851" s="307">
        <f t="shared" ca="1" si="392"/>
        <v>-11.962811487201169</v>
      </c>
      <c r="L851" s="304">
        <f t="shared" ca="1" si="377"/>
        <v>698.35628907364583</v>
      </c>
      <c r="M851" s="306">
        <f t="shared" ca="1" si="393"/>
        <v>-1.5359329940730044</v>
      </c>
      <c r="N851" s="304">
        <f t="shared" ca="1" si="394"/>
        <v>-88.002478175275243</v>
      </c>
      <c r="P851" s="310">
        <f t="shared" ca="1" si="395"/>
        <v>23</v>
      </c>
      <c r="Q851" s="304">
        <f t="shared" ca="1" si="396"/>
        <v>0</v>
      </c>
      <c r="R851" s="306">
        <f t="shared" ca="1" si="397"/>
        <v>0</v>
      </c>
      <c r="S851" s="307">
        <f t="shared" ca="1" si="398"/>
        <v>3.650000000000003</v>
      </c>
      <c r="T851" s="304">
        <f t="shared" ca="1" si="378"/>
        <v>35.806500000000028</v>
      </c>
      <c r="U851" s="311">
        <f t="shared" ca="1" si="379"/>
        <v>0</v>
      </c>
      <c r="V851" s="306">
        <f t="shared" ca="1" si="380"/>
        <v>1.2264663214735503</v>
      </c>
      <c r="W851" s="304">
        <f t="shared" ca="1" si="381"/>
        <v>36.016680846308795</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-6.3536749817734162E-2</v>
      </c>
      <c r="AH851" s="304">
        <f t="shared" ca="1" si="405"/>
        <v>-9.8675754420676061</v>
      </c>
    </row>
    <row r="852" spans="1:34" x14ac:dyDescent="0.2">
      <c r="A852" s="347">
        <f t="shared" ca="1" si="383"/>
        <v>1E-4</v>
      </c>
      <c r="B852" s="304">
        <f t="shared" ca="1" si="384"/>
        <v>38.927900000001209</v>
      </c>
      <c r="D852" s="306">
        <f t="shared" ca="1" si="385"/>
        <v>-0.34394717186168067</v>
      </c>
      <c r="E852" s="307">
        <f t="shared" ca="1" si="386"/>
        <v>5.158761381223087E-2</v>
      </c>
      <c r="F852" s="304">
        <f t="shared" ca="1" si="387"/>
        <v>0.34779439174674509</v>
      </c>
      <c r="G852" s="306">
        <f t="shared" ca="1" si="388"/>
        <v>3.4054533077782483</v>
      </c>
      <c r="H852" s="307">
        <f t="shared" ca="1" si="389"/>
        <v>-97.641487760460961</v>
      </c>
      <c r="I852" s="304">
        <f t="shared" ca="1" si="390"/>
        <v>97.700855903659857</v>
      </c>
      <c r="J852" s="306">
        <f t="shared" ca="1" si="391"/>
        <v>698.25382034761208</v>
      </c>
      <c r="K852" s="307">
        <f t="shared" ca="1" si="392"/>
        <v>-11.972575636235153</v>
      </c>
      <c r="L852" s="304">
        <f t="shared" ca="1" si="377"/>
        <v>698.35645640131418</v>
      </c>
      <c r="M852" s="306">
        <f t="shared" ca="1" si="393"/>
        <v>-1.5359333440597189</v>
      </c>
      <c r="N852" s="304">
        <f t="shared" ca="1" si="394"/>
        <v>-88.00249822803687</v>
      </c>
      <c r="P852" s="310">
        <f t="shared" ca="1" si="395"/>
        <v>23</v>
      </c>
      <c r="Q852" s="304">
        <f t="shared" ca="1" si="396"/>
        <v>0</v>
      </c>
      <c r="R852" s="306">
        <f t="shared" ca="1" si="397"/>
        <v>0</v>
      </c>
      <c r="S852" s="307">
        <f t="shared" ca="1" si="398"/>
        <v>3.650000000000003</v>
      </c>
      <c r="T852" s="304">
        <f t="shared" ca="1" si="378"/>
        <v>35.806500000000028</v>
      </c>
      <c r="U852" s="311">
        <f t="shared" ca="1" si="379"/>
        <v>0</v>
      </c>
      <c r="V852" s="306">
        <f t="shared" ca="1" si="380"/>
        <v>1.2264675190145589</v>
      </c>
      <c r="W852" s="304">
        <f t="shared" ca="1" si="381"/>
        <v>36.016711328487538</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-6.3544981583122606E-2</v>
      </c>
      <c r="AH852" s="304">
        <f t="shared" ca="1" si="405"/>
        <v>-9.867583793509251</v>
      </c>
    </row>
    <row r="853" spans="1:34" x14ac:dyDescent="0.2">
      <c r="A853" s="347">
        <f t="shared" ca="1" si="383"/>
        <v>1E-4</v>
      </c>
      <c r="B853" s="304">
        <f t="shared" ca="1" si="384"/>
        <v>38.928000000001212</v>
      </c>
      <c r="D853" s="306">
        <f t="shared" ca="1" si="385"/>
        <v>-0.34394401152863063</v>
      </c>
      <c r="E853" s="307">
        <f t="shared" ca="1" si="386"/>
        <v>5.1596080395739818E-2</v>
      </c>
      <c r="F853" s="304">
        <f t="shared" ca="1" si="387"/>
        <v>0.34779252231554725</v>
      </c>
      <c r="G853" s="306">
        <f t="shared" ca="1" si="388"/>
        <v>3.4054189133770953</v>
      </c>
      <c r="H853" s="307">
        <f t="shared" ca="1" si="389"/>
        <v>-97.641482600852925</v>
      </c>
      <c r="I853" s="304">
        <f t="shared" ca="1" si="390"/>
        <v>97.700849548344507</v>
      </c>
      <c r="J853" s="306">
        <f t="shared" ca="1" si="391"/>
        <v>698.25382034761208</v>
      </c>
      <c r="K853" s="307">
        <f t="shared" ca="1" si="392"/>
        <v>-11.982339784753218</v>
      </c>
      <c r="L853" s="304">
        <f t="shared" ca="1" si="377"/>
        <v>698.35662386545209</v>
      </c>
      <c r="M853" s="306">
        <f t="shared" ca="1" si="393"/>
        <v>-1.535933694042944</v>
      </c>
      <c r="N853" s="304">
        <f t="shared" ca="1" si="394"/>
        <v>-88.002518280598565</v>
      </c>
      <c r="P853" s="310">
        <f t="shared" ca="1" si="395"/>
        <v>23</v>
      </c>
      <c r="Q853" s="304">
        <f t="shared" ca="1" si="396"/>
        <v>0</v>
      </c>
      <c r="R853" s="306">
        <f t="shared" ca="1" si="397"/>
        <v>0</v>
      </c>
      <c r="S853" s="307">
        <f t="shared" ca="1" si="398"/>
        <v>3.650000000000003</v>
      </c>
      <c r="T853" s="304">
        <f t="shared" ca="1" si="378"/>
        <v>35.806500000000028</v>
      </c>
      <c r="U853" s="311">
        <f t="shared" ca="1" si="379"/>
        <v>0</v>
      </c>
      <c r="V853" s="306">
        <f t="shared" ca="1" si="380"/>
        <v>1.2264687165566741</v>
      </c>
      <c r="W853" s="304">
        <f t="shared" ca="1" si="381"/>
        <v>36.016741810083019</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-6.3553213191108071E-2</v>
      </c>
      <c r="AH853" s="304">
        <f t="shared" ca="1" si="405"/>
        <v>-9.8675921447910984</v>
      </c>
    </row>
    <row r="854" spans="1:34" x14ac:dyDescent="0.2">
      <c r="A854" s="347">
        <f t="shared" ca="1" si="383"/>
        <v>1E-4</v>
      </c>
      <c r="B854" s="304">
        <f t="shared" ca="1" si="384"/>
        <v>38.928100000001216</v>
      </c>
      <c r="D854" s="306">
        <f t="shared" ca="1" si="385"/>
        <v>-0.34394085121853785</v>
      </c>
      <c r="E854" s="307">
        <f t="shared" ca="1" si="386"/>
        <v>5.1604546817342722E-2</v>
      </c>
      <c r="F854" s="304">
        <f t="shared" ca="1" si="387"/>
        <v>0.3477906531078081</v>
      </c>
      <c r="G854" s="306">
        <f t="shared" ca="1" si="388"/>
        <v>3.4053845192919736</v>
      </c>
      <c r="H854" s="307">
        <f t="shared" ca="1" si="389"/>
        <v>-97.641477440398248</v>
      </c>
      <c r="I854" s="304">
        <f t="shared" ca="1" si="390"/>
        <v>97.700843192206037</v>
      </c>
      <c r="J854" s="306">
        <f t="shared" ca="1" si="391"/>
        <v>698.25382034761208</v>
      </c>
      <c r="K854" s="307">
        <f t="shared" ca="1" si="392"/>
        <v>-11.992103932755281</v>
      </c>
      <c r="L854" s="304">
        <f t="shared" ca="1" si="377"/>
        <v>698.35679146605946</v>
      </c>
      <c r="M854" s="306">
        <f t="shared" ca="1" si="393"/>
        <v>-1.5359340440226801</v>
      </c>
      <c r="N854" s="304">
        <f t="shared" ca="1" si="394"/>
        <v>-88.002538332960356</v>
      </c>
      <c r="P854" s="310">
        <f t="shared" ca="1" si="395"/>
        <v>23</v>
      </c>
      <c r="Q854" s="304">
        <f t="shared" ca="1" si="396"/>
        <v>0</v>
      </c>
      <c r="R854" s="306">
        <f t="shared" ca="1" si="397"/>
        <v>0</v>
      </c>
      <c r="S854" s="307">
        <f t="shared" ca="1" si="398"/>
        <v>3.650000000000003</v>
      </c>
      <c r="T854" s="304">
        <f t="shared" ca="1" si="378"/>
        <v>35.806500000000028</v>
      </c>
      <c r="U854" s="311">
        <f t="shared" ca="1" si="379"/>
        <v>0</v>
      </c>
      <c r="V854" s="306">
        <f t="shared" ca="1" si="380"/>
        <v>1.2264699140998956</v>
      </c>
      <c r="W854" s="304">
        <f t="shared" ca="1" si="381"/>
        <v>36.016772291095258</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-6.356144464168878E-2</v>
      </c>
      <c r="AH854" s="304">
        <f t="shared" ca="1" si="405"/>
        <v>-9.8676004959131483</v>
      </c>
    </row>
    <row r="855" spans="1:34" x14ac:dyDescent="0.2">
      <c r="A855" s="347">
        <f t="shared" ca="1" si="383"/>
        <v>1E-4</v>
      </c>
      <c r="B855" s="304">
        <f t="shared" ca="1" si="384"/>
        <v>38.928200000001219</v>
      </c>
      <c r="D855" s="306">
        <f t="shared" ca="1" si="385"/>
        <v>-0.34393769093139842</v>
      </c>
      <c r="E855" s="307">
        <f t="shared" ca="1" si="386"/>
        <v>5.1613013077046688E-2</v>
      </c>
      <c r="F855" s="304">
        <f t="shared" ca="1" si="387"/>
        <v>0.34778878412351588</v>
      </c>
      <c r="G855" s="306">
        <f t="shared" ca="1" si="388"/>
        <v>3.4053501255228804</v>
      </c>
      <c r="H855" s="307">
        <f t="shared" ca="1" si="389"/>
        <v>-97.641472279096945</v>
      </c>
      <c r="I855" s="304">
        <f t="shared" ca="1" si="390"/>
        <v>97.700836835244445</v>
      </c>
      <c r="J855" s="306">
        <f t="shared" ca="1" si="391"/>
        <v>698.25382034761208</v>
      </c>
      <c r="K855" s="307">
        <f t="shared" ca="1" si="392"/>
        <v>-12.001868080241255</v>
      </c>
      <c r="L855" s="304">
        <f t="shared" ca="1" si="377"/>
        <v>698.35695920313617</v>
      </c>
      <c r="M855" s="306">
        <f t="shared" ca="1" si="393"/>
        <v>-1.5359343939989267</v>
      </c>
      <c r="N855" s="304">
        <f t="shared" ca="1" si="394"/>
        <v>-88.002558385122214</v>
      </c>
      <c r="P855" s="310">
        <f t="shared" ca="1" si="395"/>
        <v>23</v>
      </c>
      <c r="Q855" s="304">
        <f t="shared" ca="1" si="396"/>
        <v>0</v>
      </c>
      <c r="R855" s="306">
        <f t="shared" ca="1" si="397"/>
        <v>0</v>
      </c>
      <c r="S855" s="307">
        <f t="shared" ca="1" si="398"/>
        <v>3.650000000000003</v>
      </c>
      <c r="T855" s="304">
        <f t="shared" ca="1" si="378"/>
        <v>35.806500000000028</v>
      </c>
      <c r="U855" s="311">
        <f t="shared" ca="1" si="379"/>
        <v>0</v>
      </c>
      <c r="V855" s="306">
        <f t="shared" ca="1" si="380"/>
        <v>1.226471111644224</v>
      </c>
      <c r="W855" s="304">
        <f t="shared" ca="1" si="381"/>
        <v>36.016802771524283</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-6.3569675934870062E-2</v>
      </c>
      <c r="AH855" s="304">
        <f t="shared" ca="1" si="405"/>
        <v>-9.8676088468754042</v>
      </c>
    </row>
    <row r="856" spans="1:34" x14ac:dyDescent="0.2">
      <c r="A856" s="347">
        <f t="shared" ca="1" si="383"/>
        <v>1E-4</v>
      </c>
      <c r="B856" s="304">
        <f t="shared" ca="1" si="384"/>
        <v>38.928300000001222</v>
      </c>
      <c r="D856" s="306">
        <f t="shared" ca="1" si="385"/>
        <v>-0.34393453066721724</v>
      </c>
      <c r="E856" s="307">
        <f t="shared" ca="1" si="386"/>
        <v>5.162147917485882E-2</v>
      </c>
      <c r="F856" s="304">
        <f t="shared" ca="1" si="387"/>
        <v>0.3477869153626677</v>
      </c>
      <c r="G856" s="306">
        <f t="shared" ca="1" si="388"/>
        <v>3.4053157320698135</v>
      </c>
      <c r="H856" s="307">
        <f t="shared" ca="1" si="389"/>
        <v>-97.64146711694903</v>
      </c>
      <c r="I856" s="304">
        <f t="shared" ca="1" si="390"/>
        <v>97.700830477459718</v>
      </c>
      <c r="J856" s="306">
        <f t="shared" ca="1" si="391"/>
        <v>698.25382034761208</v>
      </c>
      <c r="K856" s="307">
        <f t="shared" ca="1" si="392"/>
        <v>-12.011632227211058</v>
      </c>
      <c r="L856" s="304">
        <f t="shared" ca="1" si="377"/>
        <v>698.3571270766821</v>
      </c>
      <c r="M856" s="306">
        <f t="shared" ca="1" si="393"/>
        <v>-1.5359347439716844</v>
      </c>
      <c r="N856" s="304">
        <f t="shared" ca="1" si="394"/>
        <v>-88.002578437084182</v>
      </c>
      <c r="P856" s="310">
        <f t="shared" ca="1" si="395"/>
        <v>23</v>
      </c>
      <c r="Q856" s="304">
        <f t="shared" ca="1" si="396"/>
        <v>0</v>
      </c>
      <c r="R856" s="306">
        <f t="shared" ca="1" si="397"/>
        <v>0</v>
      </c>
      <c r="S856" s="307">
        <f t="shared" ca="1" si="398"/>
        <v>3.650000000000003</v>
      </c>
      <c r="T856" s="304">
        <f t="shared" ca="1" si="378"/>
        <v>35.806500000000028</v>
      </c>
      <c r="U856" s="311">
        <f t="shared" ca="1" si="379"/>
        <v>0</v>
      </c>
      <c r="V856" s="306">
        <f t="shared" ca="1" si="380"/>
        <v>1.226472309189659</v>
      </c>
      <c r="W856" s="304">
        <f t="shared" ca="1" si="381"/>
        <v>36.01683325137008</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-6.3577907070662576E-2</v>
      </c>
      <c r="AH856" s="304">
        <f t="shared" ca="1" si="405"/>
        <v>-9.8676171976778768</v>
      </c>
    </row>
    <row r="857" spans="1:34" x14ac:dyDescent="0.2">
      <c r="A857" s="347">
        <f t="shared" ca="1" si="383"/>
        <v>1E-4</v>
      </c>
      <c r="B857" s="304">
        <f t="shared" ca="1" si="384"/>
        <v>38.928400000001226</v>
      </c>
      <c r="D857" s="306">
        <f t="shared" ca="1" si="385"/>
        <v>-0.3439313704259902</v>
      </c>
      <c r="E857" s="307">
        <f t="shared" ca="1" si="386"/>
        <v>5.1629945110779119E-2</v>
      </c>
      <c r="F857" s="304">
        <f t="shared" ca="1" si="387"/>
        <v>0.34778504682525058</v>
      </c>
      <c r="G857" s="306">
        <f t="shared" ca="1" si="388"/>
        <v>3.4052813389327707</v>
      </c>
      <c r="H857" s="307">
        <f t="shared" ca="1" si="389"/>
        <v>-97.641461953954519</v>
      </c>
      <c r="I857" s="304">
        <f t="shared" ca="1" si="390"/>
        <v>97.700824118851898</v>
      </c>
      <c r="J857" s="306">
        <f t="shared" ca="1" si="391"/>
        <v>698.25382034761208</v>
      </c>
      <c r="K857" s="307">
        <f t="shared" ca="1" si="392"/>
        <v>-12.021396373664603</v>
      </c>
      <c r="L857" s="304">
        <f t="shared" ca="1" si="377"/>
        <v>698.35729508669704</v>
      </c>
      <c r="M857" s="306">
        <f t="shared" ca="1" si="393"/>
        <v>-1.5359350939409528</v>
      </c>
      <c r="N857" s="304">
        <f t="shared" ca="1" si="394"/>
        <v>-88.002598488846218</v>
      </c>
      <c r="P857" s="310">
        <f t="shared" ca="1" si="395"/>
        <v>23</v>
      </c>
      <c r="Q857" s="304">
        <f t="shared" ca="1" si="396"/>
        <v>0</v>
      </c>
      <c r="R857" s="306">
        <f t="shared" ca="1" si="397"/>
        <v>0</v>
      </c>
      <c r="S857" s="307">
        <f t="shared" ca="1" si="398"/>
        <v>3.650000000000003</v>
      </c>
      <c r="T857" s="304">
        <f t="shared" ca="1" si="378"/>
        <v>35.806500000000028</v>
      </c>
      <c r="U857" s="311">
        <f t="shared" ca="1" si="379"/>
        <v>0</v>
      </c>
      <c r="V857" s="306">
        <f t="shared" ca="1" si="380"/>
        <v>1.2264735067362007</v>
      </c>
      <c r="W857" s="304">
        <f t="shared" ca="1" si="381"/>
        <v>36.016863730632657</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-6.3586138049060992E-2</v>
      </c>
      <c r="AH857" s="304">
        <f t="shared" ca="1" si="405"/>
        <v>-9.8676255483205626</v>
      </c>
    </row>
    <row r="858" spans="1:34" x14ac:dyDescent="0.2">
      <c r="A858" s="347">
        <f t="shared" ca="1" si="383"/>
        <v>1E-4</v>
      </c>
      <c r="B858" s="304">
        <f t="shared" ca="1" si="384"/>
        <v>38.928500000001229</v>
      </c>
      <c r="D858" s="306">
        <f t="shared" ca="1" si="385"/>
        <v>-0.34392821020771952</v>
      </c>
      <c r="E858" s="307">
        <f t="shared" ca="1" si="386"/>
        <v>5.1638410884802255E-2</v>
      </c>
      <c r="F858" s="304">
        <f t="shared" ca="1" si="387"/>
        <v>0.34778317851125717</v>
      </c>
      <c r="G858" s="306">
        <f t="shared" ca="1" si="388"/>
        <v>3.4052469461117498</v>
      </c>
      <c r="H858" s="307">
        <f t="shared" ca="1" si="389"/>
        <v>-97.641456790113423</v>
      </c>
      <c r="I858" s="304">
        <f t="shared" ca="1" si="390"/>
        <v>97.700817759420971</v>
      </c>
      <c r="J858" s="306">
        <f t="shared" ca="1" si="391"/>
        <v>698.25382034761208</v>
      </c>
      <c r="K858" s="307">
        <f t="shared" ca="1" si="392"/>
        <v>-12.031160519601807</v>
      </c>
      <c r="L858" s="304">
        <f t="shared" ca="1" si="377"/>
        <v>698.35746323318097</v>
      </c>
      <c r="M858" s="306">
        <f t="shared" ca="1" si="393"/>
        <v>-1.5359354439067323</v>
      </c>
      <c r="N858" s="304">
        <f t="shared" ca="1" si="394"/>
        <v>-88.002618540408363</v>
      </c>
      <c r="P858" s="310">
        <f t="shared" ca="1" si="395"/>
        <v>23</v>
      </c>
      <c r="Q858" s="304">
        <f t="shared" ca="1" si="396"/>
        <v>0</v>
      </c>
      <c r="R858" s="306">
        <f t="shared" ca="1" si="397"/>
        <v>0</v>
      </c>
      <c r="S858" s="307">
        <f t="shared" ca="1" si="398"/>
        <v>3.650000000000003</v>
      </c>
      <c r="T858" s="304">
        <f t="shared" ca="1" si="378"/>
        <v>35.806500000000028</v>
      </c>
      <c r="U858" s="311">
        <f t="shared" ca="1" si="379"/>
        <v>0</v>
      </c>
      <c r="V858" s="306">
        <f t="shared" ca="1" si="380"/>
        <v>1.2264747042838491</v>
      </c>
      <c r="W858" s="304">
        <f t="shared" ca="1" si="381"/>
        <v>36.016894209312014</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-6.359436887006531E-2</v>
      </c>
      <c r="AH858" s="304">
        <f t="shared" ca="1" si="405"/>
        <v>-9.8676338988034598</v>
      </c>
    </row>
    <row r="859" spans="1:34" x14ac:dyDescent="0.2">
      <c r="A859" s="347">
        <f t="shared" ca="1" si="383"/>
        <v>1E-4</v>
      </c>
      <c r="B859" s="304">
        <f t="shared" ca="1" si="384"/>
        <v>38.928600000001232</v>
      </c>
      <c r="D859" s="306">
        <f t="shared" ca="1" si="385"/>
        <v>-0.34392505001240348</v>
      </c>
      <c r="E859" s="307">
        <f t="shared" ca="1" si="386"/>
        <v>5.1646876496930005E-2</v>
      </c>
      <c r="F859" s="304">
        <f t="shared" ca="1" si="387"/>
        <v>0.34778131042067711</v>
      </c>
      <c r="G859" s="306">
        <f t="shared" ca="1" si="388"/>
        <v>3.4052125536067486</v>
      </c>
      <c r="H859" s="307">
        <f t="shared" ca="1" si="389"/>
        <v>-97.641451625425773</v>
      </c>
      <c r="I859" s="304">
        <f t="shared" ca="1" si="390"/>
        <v>97.700811399167009</v>
      </c>
      <c r="J859" s="306">
        <f t="shared" ca="1" si="391"/>
        <v>698.25382034761208</v>
      </c>
      <c r="K859" s="307">
        <f t="shared" ca="1" si="392"/>
        <v>-12.040924665022583</v>
      </c>
      <c r="L859" s="304">
        <f t="shared" ca="1" si="377"/>
        <v>698.35763151613378</v>
      </c>
      <c r="M859" s="306">
        <f t="shared" ca="1" si="393"/>
        <v>-1.5359357938690228</v>
      </c>
      <c r="N859" s="304">
        <f t="shared" ca="1" si="394"/>
        <v>-88.002638591770591</v>
      </c>
      <c r="P859" s="310">
        <f t="shared" ca="1" si="395"/>
        <v>23</v>
      </c>
      <c r="Q859" s="304">
        <f t="shared" ca="1" si="396"/>
        <v>0</v>
      </c>
      <c r="R859" s="306">
        <f t="shared" ca="1" si="397"/>
        <v>0</v>
      </c>
      <c r="S859" s="307">
        <f t="shared" ca="1" si="398"/>
        <v>3.650000000000003</v>
      </c>
      <c r="T859" s="304">
        <f t="shared" ca="1" si="378"/>
        <v>35.806500000000028</v>
      </c>
      <c r="U859" s="311">
        <f t="shared" ca="1" si="379"/>
        <v>0</v>
      </c>
      <c r="V859" s="306">
        <f t="shared" ca="1" si="380"/>
        <v>1.2264759018326046</v>
      </c>
      <c r="W859" s="304">
        <f t="shared" ca="1" si="381"/>
        <v>36.016924687408221</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-6.3602599533677306E-2</v>
      </c>
      <c r="AH859" s="304">
        <f t="shared" ca="1" si="405"/>
        <v>-9.8676422491265701</v>
      </c>
    </row>
    <row r="860" spans="1:34" x14ac:dyDescent="0.2">
      <c r="A860" s="347">
        <f t="shared" ca="1" si="383"/>
        <v>1E-4</v>
      </c>
      <c r="B860" s="304">
        <f t="shared" ca="1" si="384"/>
        <v>38.928700000001236</v>
      </c>
      <c r="D860" s="306">
        <f t="shared" ca="1" si="385"/>
        <v>-0.34392188984004302</v>
      </c>
      <c r="E860" s="307">
        <f t="shared" ca="1" si="386"/>
        <v>5.1655341947187239E-2</v>
      </c>
      <c r="F860" s="304">
        <f t="shared" ca="1" si="387"/>
        <v>0.34777944255350624</v>
      </c>
      <c r="G860" s="306">
        <f t="shared" ca="1" si="388"/>
        <v>3.4051781614177647</v>
      </c>
      <c r="H860" s="307">
        <f t="shared" ca="1" si="389"/>
        <v>-97.641446459891583</v>
      </c>
      <c r="I860" s="304">
        <f t="shared" ca="1" si="390"/>
        <v>97.700805038089996</v>
      </c>
      <c r="J860" s="306">
        <f t="shared" ca="1" si="391"/>
        <v>698.25382034761208</v>
      </c>
      <c r="K860" s="307">
        <f t="shared" ca="1" si="392"/>
        <v>-12.050688809926848</v>
      </c>
      <c r="L860" s="304">
        <f t="shared" ca="1" si="377"/>
        <v>698.35779993555525</v>
      </c>
      <c r="M860" s="306">
        <f t="shared" ca="1" si="393"/>
        <v>-1.5359361438278241</v>
      </c>
      <c r="N860" s="304">
        <f t="shared" ca="1" si="394"/>
        <v>-88.0026586429329</v>
      </c>
      <c r="P860" s="310">
        <f t="shared" ca="1" si="395"/>
        <v>23</v>
      </c>
      <c r="Q860" s="304">
        <f t="shared" ca="1" si="396"/>
        <v>0</v>
      </c>
      <c r="R860" s="306">
        <f t="shared" ca="1" si="397"/>
        <v>0</v>
      </c>
      <c r="S860" s="307">
        <f t="shared" ca="1" si="398"/>
        <v>3.650000000000003</v>
      </c>
      <c r="T860" s="304">
        <f t="shared" ca="1" si="378"/>
        <v>35.806500000000028</v>
      </c>
      <c r="U860" s="311">
        <f t="shared" ca="1" si="379"/>
        <v>0</v>
      </c>
      <c r="V860" s="306">
        <f t="shared" ca="1" si="380"/>
        <v>1.2264770993824659</v>
      </c>
      <c r="W860" s="304">
        <f t="shared" ca="1" si="381"/>
        <v>36.016955164921214</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-6.3610830039918298E-2</v>
      </c>
      <c r="AH860" s="304">
        <f t="shared" ca="1" si="405"/>
        <v>-9.8676505992899148</v>
      </c>
    </row>
    <row r="861" spans="1:34" x14ac:dyDescent="0.2">
      <c r="A861" s="347">
        <f t="shared" ca="1" si="383"/>
        <v>1E-4</v>
      </c>
      <c r="B861" s="304">
        <f t="shared" ca="1" si="384"/>
        <v>38.928800000001239</v>
      </c>
      <c r="D861" s="306">
        <f t="shared" ca="1" si="385"/>
        <v>-0.34391872969063986</v>
      </c>
      <c r="E861" s="307">
        <f t="shared" ca="1" si="386"/>
        <v>5.1663807235552639E-2</v>
      </c>
      <c r="F861" s="304">
        <f t="shared" ca="1" si="387"/>
        <v>0.34777757490973416</v>
      </c>
      <c r="G861" s="306">
        <f t="shared" ca="1" si="388"/>
        <v>3.4051437695447957</v>
      </c>
      <c r="H861" s="307">
        <f t="shared" ca="1" si="389"/>
        <v>-97.641441293510866</v>
      </c>
      <c r="I861" s="304">
        <f t="shared" ca="1" si="390"/>
        <v>97.700798676189947</v>
      </c>
      <c r="J861" s="306">
        <f t="shared" ca="1" si="391"/>
        <v>698.25382034761208</v>
      </c>
      <c r="K861" s="307">
        <f t="shared" ca="1" si="392"/>
        <v>-12.060452954314519</v>
      </c>
      <c r="L861" s="304">
        <f t="shared" ca="1" si="377"/>
        <v>698.35796849144526</v>
      </c>
      <c r="M861" s="306">
        <f t="shared" ca="1" si="393"/>
        <v>-1.5359364937831366</v>
      </c>
      <c r="N861" s="304">
        <f t="shared" ca="1" si="394"/>
        <v>-88.002678693895334</v>
      </c>
      <c r="P861" s="310">
        <f t="shared" ca="1" si="395"/>
        <v>23</v>
      </c>
      <c r="Q861" s="304">
        <f t="shared" ca="1" si="396"/>
        <v>0</v>
      </c>
      <c r="R861" s="306">
        <f t="shared" ca="1" si="397"/>
        <v>0</v>
      </c>
      <c r="S861" s="307">
        <f t="shared" ca="1" si="398"/>
        <v>3.650000000000003</v>
      </c>
      <c r="T861" s="304">
        <f t="shared" ca="1" si="378"/>
        <v>35.806500000000028</v>
      </c>
      <c r="U861" s="311">
        <f t="shared" ca="1" si="379"/>
        <v>0</v>
      </c>
      <c r="V861" s="306">
        <f t="shared" ca="1" si="380"/>
        <v>1.2264782969334347</v>
      </c>
      <c r="W861" s="304">
        <f t="shared" ca="1" si="381"/>
        <v>36.016985641851072</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-6.3619060388765192E-2</v>
      </c>
      <c r="AH861" s="304">
        <f t="shared" ca="1" si="405"/>
        <v>-9.8676589492934745</v>
      </c>
    </row>
    <row r="862" spans="1:34" x14ac:dyDescent="0.2">
      <c r="A862" s="347">
        <f t="shared" ca="1" si="383"/>
        <v>1E-4</v>
      </c>
      <c r="B862" s="304">
        <f t="shared" ca="1" si="384"/>
        <v>38.928900000001242</v>
      </c>
      <c r="D862" s="306">
        <f t="shared" ca="1" si="385"/>
        <v>-0.34391556956419073</v>
      </c>
      <c r="E862" s="307">
        <f t="shared" ca="1" si="386"/>
        <v>5.1672272362047522E-2</v>
      </c>
      <c r="F862" s="304">
        <f t="shared" ca="1" si="387"/>
        <v>0.34777570748935199</v>
      </c>
      <c r="G862" s="306">
        <f t="shared" ca="1" si="388"/>
        <v>3.4051093779878392</v>
      </c>
      <c r="H862" s="307">
        <f t="shared" ca="1" si="389"/>
        <v>-97.641436126283637</v>
      </c>
      <c r="I862" s="304">
        <f t="shared" ca="1" si="390"/>
        <v>97.700792313466877</v>
      </c>
      <c r="J862" s="306">
        <f t="shared" ca="1" si="391"/>
        <v>698.25382034761208</v>
      </c>
      <c r="K862" s="307">
        <f t="shared" ca="1" si="392"/>
        <v>-12.070217098185509</v>
      </c>
      <c r="L862" s="304">
        <f t="shared" ca="1" si="377"/>
        <v>698.35813718380393</v>
      </c>
      <c r="M862" s="306">
        <f t="shared" ca="1" si="393"/>
        <v>-1.5359368437349601</v>
      </c>
      <c r="N862" s="304">
        <f t="shared" ca="1" si="394"/>
        <v>-88.002698744657849</v>
      </c>
      <c r="P862" s="310">
        <f t="shared" ca="1" si="395"/>
        <v>23</v>
      </c>
      <c r="Q862" s="304">
        <f t="shared" ca="1" si="396"/>
        <v>0</v>
      </c>
      <c r="R862" s="306">
        <f t="shared" ca="1" si="397"/>
        <v>0</v>
      </c>
      <c r="S862" s="307">
        <f t="shared" ca="1" si="398"/>
        <v>3.650000000000003</v>
      </c>
      <c r="T862" s="304">
        <f t="shared" ca="1" si="378"/>
        <v>35.806500000000028</v>
      </c>
      <c r="U862" s="311">
        <f t="shared" ca="1" si="379"/>
        <v>0</v>
      </c>
      <c r="V862" s="306">
        <f t="shared" ca="1" si="380"/>
        <v>1.2264794944855095</v>
      </c>
      <c r="W862" s="304">
        <f t="shared" ca="1" si="381"/>
        <v>36.017016118197745</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-6.3627290580246409E-2</v>
      </c>
      <c r="AH862" s="304">
        <f t="shared" ca="1" si="405"/>
        <v>-9.8676672991372723</v>
      </c>
    </row>
    <row r="863" spans="1:34" x14ac:dyDescent="0.2">
      <c r="A863" s="347">
        <f t="shared" ca="1" si="383"/>
        <v>1E-4</v>
      </c>
      <c r="B863" s="304">
        <f t="shared" ca="1" si="384"/>
        <v>38.929000000001245</v>
      </c>
      <c r="D863" s="306">
        <f t="shared" ca="1" si="385"/>
        <v>-0.34391240946069757</v>
      </c>
      <c r="E863" s="307">
        <f t="shared" ca="1" si="386"/>
        <v>5.1680737326659454E-2</v>
      </c>
      <c r="F863" s="304">
        <f t="shared" ca="1" si="387"/>
        <v>0.34777384029235103</v>
      </c>
      <c r="G863" s="306">
        <f t="shared" ca="1" si="388"/>
        <v>3.405074986746893</v>
      </c>
      <c r="H863" s="307">
        <f t="shared" ca="1" si="389"/>
        <v>-97.641430958209909</v>
      </c>
      <c r="I863" s="304">
        <f t="shared" ca="1" si="390"/>
        <v>97.7007859499208</v>
      </c>
      <c r="J863" s="306">
        <f t="shared" ca="1" si="391"/>
        <v>698.25382034761208</v>
      </c>
      <c r="K863" s="307">
        <f t="shared" ca="1" si="392"/>
        <v>-12.079981241539734</v>
      </c>
      <c r="L863" s="304">
        <f t="shared" ca="1" si="377"/>
        <v>698.35830601263081</v>
      </c>
      <c r="M863" s="306">
        <f t="shared" ca="1" si="393"/>
        <v>-1.5359371936832946</v>
      </c>
      <c r="N863" s="304">
        <f t="shared" ca="1" si="394"/>
        <v>-88.002718795220474</v>
      </c>
      <c r="P863" s="310">
        <f t="shared" ca="1" si="395"/>
        <v>23</v>
      </c>
      <c r="Q863" s="304">
        <f t="shared" ca="1" si="396"/>
        <v>0</v>
      </c>
      <c r="R863" s="306">
        <f t="shared" ca="1" si="397"/>
        <v>0</v>
      </c>
      <c r="S863" s="307">
        <f t="shared" ca="1" si="398"/>
        <v>3.650000000000003</v>
      </c>
      <c r="T863" s="304">
        <f t="shared" ca="1" si="378"/>
        <v>35.806500000000028</v>
      </c>
      <c r="U863" s="311">
        <f t="shared" ca="1" si="379"/>
        <v>0</v>
      </c>
      <c r="V863" s="306">
        <f t="shared" ca="1" si="380"/>
        <v>1.2264806920386913</v>
      </c>
      <c r="W863" s="304">
        <f t="shared" ca="1" si="381"/>
        <v>36.017046593961261</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-6.3635520614340635E-2</v>
      </c>
      <c r="AH863" s="304">
        <f t="shared" ca="1" si="405"/>
        <v>-9.867675648821292</v>
      </c>
    </row>
    <row r="864" spans="1:34" x14ac:dyDescent="0.2">
      <c r="A864" s="347">
        <f t="shared" ca="1" si="383"/>
        <v>1E-4</v>
      </c>
      <c r="B864" s="304">
        <f t="shared" ca="1" si="384"/>
        <v>38.929100000001249</v>
      </c>
      <c r="D864" s="306">
        <f t="shared" ca="1" si="385"/>
        <v>-0.34390924938016082</v>
      </c>
      <c r="E864" s="307">
        <f t="shared" ca="1" si="386"/>
        <v>5.1689202129393763E-2</v>
      </c>
      <c r="F864" s="304">
        <f t="shared" ca="1" si="387"/>
        <v>0.34777197331872356</v>
      </c>
      <c r="G864" s="306">
        <f t="shared" ca="1" si="388"/>
        <v>3.405040595821955</v>
      </c>
      <c r="H864" s="307">
        <f t="shared" ca="1" si="389"/>
        <v>-97.641425789289698</v>
      </c>
      <c r="I864" s="304">
        <f t="shared" ca="1" si="390"/>
        <v>97.700779585551743</v>
      </c>
      <c r="J864" s="306">
        <f t="shared" ca="1" si="391"/>
        <v>698.25382034761208</v>
      </c>
      <c r="K864" s="307">
        <f t="shared" ca="1" si="392"/>
        <v>-12.089745384377109</v>
      </c>
      <c r="L864" s="304">
        <f t="shared" ca="1" si="377"/>
        <v>698.35847497792588</v>
      </c>
      <c r="M864" s="306">
        <f t="shared" ca="1" si="393"/>
        <v>-1.5359375436281404</v>
      </c>
      <c r="N864" s="304">
        <f t="shared" ca="1" si="394"/>
        <v>-88.002738845583195</v>
      </c>
      <c r="P864" s="310">
        <f t="shared" ca="1" si="395"/>
        <v>23</v>
      </c>
      <c r="Q864" s="304">
        <f t="shared" ca="1" si="396"/>
        <v>0</v>
      </c>
      <c r="R864" s="306">
        <f t="shared" ca="1" si="397"/>
        <v>0</v>
      </c>
      <c r="S864" s="307">
        <f t="shared" ca="1" si="398"/>
        <v>3.650000000000003</v>
      </c>
      <c r="T864" s="304">
        <f t="shared" ca="1" si="378"/>
        <v>35.806500000000028</v>
      </c>
      <c r="U864" s="311">
        <f t="shared" ca="1" si="379"/>
        <v>0</v>
      </c>
      <c r="V864" s="306">
        <f t="shared" ca="1" si="380"/>
        <v>1.2264818895929794</v>
      </c>
      <c r="W864" s="304">
        <f t="shared" ca="1" si="381"/>
        <v>36.017077069141642</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-6.3643750491062079E-2</v>
      </c>
      <c r="AH864" s="304">
        <f t="shared" ca="1" si="405"/>
        <v>-9.8676839983455427</v>
      </c>
    </row>
    <row r="865" spans="1:34" x14ac:dyDescent="0.2">
      <c r="A865" s="347">
        <f t="shared" ca="1" si="383"/>
        <v>1E-4</v>
      </c>
      <c r="B865" s="304">
        <f t="shared" ca="1" si="384"/>
        <v>38.929200000001252</v>
      </c>
      <c r="D865" s="306">
        <f t="shared" ca="1" si="385"/>
        <v>-0.34390608932257893</v>
      </c>
      <c r="E865" s="307">
        <f t="shared" ca="1" si="386"/>
        <v>5.1697666770259332E-2</v>
      </c>
      <c r="F865" s="304">
        <f t="shared" ca="1" si="387"/>
        <v>0.34777010656846058</v>
      </c>
      <c r="G865" s="306">
        <f t="shared" ca="1" si="388"/>
        <v>3.4050062052130228</v>
      </c>
      <c r="H865" s="307">
        <f t="shared" ca="1" si="389"/>
        <v>-97.641420619523018</v>
      </c>
      <c r="I865" s="304">
        <f t="shared" ca="1" si="390"/>
        <v>97.700773220359693</v>
      </c>
      <c r="J865" s="306">
        <f t="shared" ca="1" si="391"/>
        <v>698.25382034761208</v>
      </c>
      <c r="K865" s="307">
        <f t="shared" ca="1" si="392"/>
        <v>-12.099509526697549</v>
      </c>
      <c r="L865" s="304">
        <f t="shared" ca="1" si="377"/>
        <v>698.35864407968916</v>
      </c>
      <c r="M865" s="306">
        <f t="shared" ca="1" si="393"/>
        <v>-1.5359378935694974</v>
      </c>
      <c r="N865" s="304">
        <f t="shared" ca="1" si="394"/>
        <v>-88.002758895746027</v>
      </c>
      <c r="P865" s="310">
        <f t="shared" ca="1" si="395"/>
        <v>23</v>
      </c>
      <c r="Q865" s="304">
        <f t="shared" ca="1" si="396"/>
        <v>0</v>
      </c>
      <c r="R865" s="306">
        <f t="shared" ca="1" si="397"/>
        <v>0</v>
      </c>
      <c r="S865" s="307">
        <f t="shared" ca="1" si="398"/>
        <v>3.650000000000003</v>
      </c>
      <c r="T865" s="304">
        <f t="shared" ca="1" si="378"/>
        <v>35.806500000000028</v>
      </c>
      <c r="U865" s="311">
        <f t="shared" ca="1" si="379"/>
        <v>0</v>
      </c>
      <c r="V865" s="306">
        <f t="shared" ca="1" si="380"/>
        <v>1.2264830871483747</v>
      </c>
      <c r="W865" s="304">
        <f t="shared" ca="1" si="381"/>
        <v>36.017107543738888</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-6.3651980210412518E-2</v>
      </c>
      <c r="AH865" s="304">
        <f t="shared" ca="1" si="405"/>
        <v>-9.8676923477100313</v>
      </c>
    </row>
    <row r="866" spans="1:34" x14ac:dyDescent="0.2">
      <c r="A866" s="347">
        <f t="shared" ca="1" si="383"/>
        <v>1E-4</v>
      </c>
      <c r="B866" s="304">
        <f t="shared" ca="1" si="384"/>
        <v>38.929300000001255</v>
      </c>
      <c r="D866" s="306">
        <f t="shared" ca="1" si="385"/>
        <v>-0.34390292928795191</v>
      </c>
      <c r="E866" s="307">
        <f t="shared" ca="1" si="386"/>
        <v>5.170613124925616E-2</v>
      </c>
      <c r="F866" s="304">
        <f t="shared" ca="1" si="387"/>
        <v>0.34776824004155321</v>
      </c>
      <c r="G866" s="306">
        <f t="shared" ca="1" si="388"/>
        <v>3.4049718149200938</v>
      </c>
      <c r="H866" s="307">
        <f t="shared" ca="1" si="389"/>
        <v>-97.641415448909896</v>
      </c>
      <c r="I866" s="304">
        <f t="shared" ca="1" si="390"/>
        <v>97.700766854344707</v>
      </c>
      <c r="J866" s="306">
        <f t="shared" ca="1" si="391"/>
        <v>698.25382034761208</v>
      </c>
      <c r="K866" s="307">
        <f t="shared" ca="1" si="392"/>
        <v>-12.10927366850097</v>
      </c>
      <c r="L866" s="304">
        <f t="shared" ca="1" si="377"/>
        <v>698.35881331792041</v>
      </c>
      <c r="M866" s="306">
        <f t="shared" ca="1" si="393"/>
        <v>-1.5359382435073656</v>
      </c>
      <c r="N866" s="304">
        <f t="shared" ca="1" si="394"/>
        <v>-88.002778945708968</v>
      </c>
      <c r="P866" s="310">
        <f t="shared" ca="1" si="395"/>
        <v>23</v>
      </c>
      <c r="Q866" s="304">
        <f t="shared" ca="1" si="396"/>
        <v>0</v>
      </c>
      <c r="R866" s="306">
        <f t="shared" ca="1" si="397"/>
        <v>0</v>
      </c>
      <c r="S866" s="307">
        <f t="shared" ca="1" si="398"/>
        <v>3.650000000000003</v>
      </c>
      <c r="T866" s="304">
        <f t="shared" ca="1" si="378"/>
        <v>35.806500000000028</v>
      </c>
      <c r="U866" s="311">
        <f t="shared" ca="1" si="379"/>
        <v>0</v>
      </c>
      <c r="V866" s="306">
        <f t="shared" ca="1" si="380"/>
        <v>1.2264842847048762</v>
      </c>
      <c r="W866" s="304">
        <f t="shared" ca="1" si="381"/>
        <v>36.017138017753012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-6.3660209772391951E-2</v>
      </c>
      <c r="AH866" s="304">
        <f t="shared" ca="1" si="405"/>
        <v>-9.8677006969147563</v>
      </c>
    </row>
    <row r="867" spans="1:34" x14ac:dyDescent="0.2">
      <c r="A867" s="347">
        <f t="shared" ca="1" si="383"/>
        <v>1E-4</v>
      </c>
      <c r="B867" s="304">
        <f t="shared" ca="1" si="384"/>
        <v>38.929400000001259</v>
      </c>
      <c r="D867" s="306">
        <f t="shared" ca="1" si="385"/>
        <v>-0.34389976927628041</v>
      </c>
      <c r="E867" s="307">
        <f t="shared" ca="1" si="386"/>
        <v>5.1714595566384247E-2</v>
      </c>
      <c r="F867" s="304">
        <f t="shared" ca="1" si="387"/>
        <v>0.34776637373799324</v>
      </c>
      <c r="G867" s="306">
        <f t="shared" ca="1" si="388"/>
        <v>3.4049374249431663</v>
      </c>
      <c r="H867" s="307">
        <f t="shared" ca="1" si="389"/>
        <v>-97.641410277450333</v>
      </c>
      <c r="I867" s="304">
        <f t="shared" ca="1" si="390"/>
        <v>97.70076048750677</v>
      </c>
      <c r="J867" s="306">
        <f t="shared" ca="1" si="391"/>
        <v>698.25382034761208</v>
      </c>
      <c r="K867" s="307">
        <f t="shared" ca="1" si="392"/>
        <v>-12.119037809787288</v>
      </c>
      <c r="L867" s="304">
        <f t="shared" ca="1" si="377"/>
        <v>698.35898269261941</v>
      </c>
      <c r="M867" s="306">
        <f t="shared" ca="1" si="393"/>
        <v>-1.5359385934417449</v>
      </c>
      <c r="N867" s="304">
        <f t="shared" ca="1" si="394"/>
        <v>-88.002798995472006</v>
      </c>
      <c r="P867" s="310">
        <f t="shared" ca="1" si="395"/>
        <v>23</v>
      </c>
      <c r="Q867" s="304">
        <f t="shared" ca="1" si="396"/>
        <v>0</v>
      </c>
      <c r="R867" s="306">
        <f t="shared" ca="1" si="397"/>
        <v>0</v>
      </c>
      <c r="S867" s="307">
        <f t="shared" ca="1" si="398"/>
        <v>3.650000000000003</v>
      </c>
      <c r="T867" s="304">
        <f t="shared" ca="1" si="378"/>
        <v>35.806500000000028</v>
      </c>
      <c r="U867" s="311">
        <f t="shared" ca="1" si="379"/>
        <v>0</v>
      </c>
      <c r="V867" s="306">
        <f t="shared" ca="1" si="380"/>
        <v>1.2264854822624844</v>
      </c>
      <c r="W867" s="304">
        <f t="shared" ca="1" si="381"/>
        <v>36.017168491184016</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-6.3668439177007485E-2</v>
      </c>
      <c r="AH867" s="304">
        <f t="shared" ca="1" si="405"/>
        <v>-9.867709045959721</v>
      </c>
    </row>
    <row r="868" spans="1:34" x14ac:dyDescent="0.2">
      <c r="A868" s="347">
        <f t="shared" ca="1" si="383"/>
        <v>1E-4</v>
      </c>
      <c r="B868" s="304">
        <f t="shared" ca="1" si="384"/>
        <v>38.929500000001262</v>
      </c>
      <c r="D868" s="306">
        <f t="shared" ca="1" si="385"/>
        <v>-0.34389660928756666</v>
      </c>
      <c r="E868" s="307">
        <f t="shared" ca="1" si="386"/>
        <v>5.1723059721647147E-2</v>
      </c>
      <c r="F868" s="304">
        <f t="shared" ca="1" si="387"/>
        <v>0.34776450765777456</v>
      </c>
      <c r="G868" s="306">
        <f t="shared" ca="1" si="388"/>
        <v>3.4049030352822376</v>
      </c>
      <c r="H868" s="307">
        <f t="shared" ca="1" si="389"/>
        <v>-97.641405105144358</v>
      </c>
      <c r="I868" s="304">
        <f t="shared" ca="1" si="390"/>
        <v>97.700754119845897</v>
      </c>
      <c r="J868" s="306">
        <f t="shared" ca="1" si="391"/>
        <v>698.25382034761208</v>
      </c>
      <c r="K868" s="307">
        <f t="shared" ca="1" si="392"/>
        <v>-12.128801950556419</v>
      </c>
      <c r="L868" s="304">
        <f t="shared" ca="1" si="377"/>
        <v>698.35915220378627</v>
      </c>
      <c r="M868" s="306">
        <f t="shared" ca="1" si="393"/>
        <v>-1.5359389433726356</v>
      </c>
      <c r="N868" s="304">
        <f t="shared" ca="1" si="394"/>
        <v>-88.002819045035167</v>
      </c>
      <c r="P868" s="310">
        <f t="shared" ca="1" si="395"/>
        <v>23</v>
      </c>
      <c r="Q868" s="304">
        <f t="shared" ca="1" si="396"/>
        <v>0</v>
      </c>
      <c r="R868" s="306">
        <f t="shared" ca="1" si="397"/>
        <v>0</v>
      </c>
      <c r="S868" s="307">
        <f t="shared" ca="1" si="398"/>
        <v>3.650000000000003</v>
      </c>
      <c r="T868" s="304">
        <f t="shared" ca="1" si="378"/>
        <v>35.806500000000028</v>
      </c>
      <c r="U868" s="311">
        <f t="shared" ca="1" si="379"/>
        <v>0</v>
      </c>
      <c r="V868" s="306">
        <f t="shared" ca="1" si="380"/>
        <v>1.2264866798211991</v>
      </c>
      <c r="W868" s="304">
        <f t="shared" ca="1" si="381"/>
        <v>36.017198964031905</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-6.3676668424255567E-2</v>
      </c>
      <c r="AH868" s="304">
        <f t="shared" ca="1" si="405"/>
        <v>-9.8677173948449273</v>
      </c>
    </row>
    <row r="869" spans="1:34" x14ac:dyDescent="0.2">
      <c r="A869" s="347">
        <f t="shared" ca="1" si="383"/>
        <v>1E-4</v>
      </c>
      <c r="B869" s="304">
        <f t="shared" ca="1" si="384"/>
        <v>38.929600000001265</v>
      </c>
      <c r="D869" s="306">
        <f t="shared" ca="1" si="385"/>
        <v>-0.34389344932180682</v>
      </c>
      <c r="E869" s="307">
        <f t="shared" ca="1" si="386"/>
        <v>5.1731523715048411E-2</v>
      </c>
      <c r="F869" s="304">
        <f t="shared" ca="1" si="387"/>
        <v>0.34776264180088512</v>
      </c>
      <c r="G869" s="306">
        <f t="shared" ca="1" si="388"/>
        <v>3.4048686459373054</v>
      </c>
      <c r="H869" s="307">
        <f t="shared" ca="1" si="389"/>
        <v>-97.641399931991984</v>
      </c>
      <c r="I869" s="304">
        <f t="shared" ca="1" si="390"/>
        <v>97.70074775136213</v>
      </c>
      <c r="J869" s="306">
        <f t="shared" ca="1" si="391"/>
        <v>698.25382034761208</v>
      </c>
      <c r="K869" s="307">
        <f t="shared" ca="1" si="392"/>
        <v>-12.138566090808276</v>
      </c>
      <c r="L869" s="304">
        <f t="shared" ca="1" si="377"/>
        <v>698.35932185142065</v>
      </c>
      <c r="M869" s="306">
        <f t="shared" ca="1" si="393"/>
        <v>-1.5359392933000378</v>
      </c>
      <c r="N869" s="304">
        <f t="shared" ca="1" si="394"/>
        <v>-88.002839094398439</v>
      </c>
      <c r="P869" s="310">
        <f t="shared" ca="1" si="395"/>
        <v>23</v>
      </c>
      <c r="Q869" s="304">
        <f t="shared" ca="1" si="396"/>
        <v>0</v>
      </c>
      <c r="R869" s="306">
        <f t="shared" ca="1" si="397"/>
        <v>0</v>
      </c>
      <c r="S869" s="307">
        <f t="shared" ca="1" si="398"/>
        <v>3.650000000000003</v>
      </c>
      <c r="T869" s="304">
        <f t="shared" ca="1" si="378"/>
        <v>35.806500000000028</v>
      </c>
      <c r="U869" s="311">
        <f t="shared" ca="1" si="379"/>
        <v>0</v>
      </c>
      <c r="V869" s="306">
        <f t="shared" ca="1" si="380"/>
        <v>1.2264878773810204</v>
      </c>
      <c r="W869" s="304">
        <f t="shared" ca="1" si="381"/>
        <v>36.017229436296716</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-6.3684897514141525E-2</v>
      </c>
      <c r="AH869" s="304">
        <f t="shared" ca="1" si="405"/>
        <v>-9.8677257435703769</v>
      </c>
    </row>
    <row r="870" spans="1:34" x14ac:dyDescent="0.2">
      <c r="A870" s="347">
        <f t="shared" ca="1" si="383"/>
        <v>1E-4</v>
      </c>
      <c r="B870" s="304">
        <f t="shared" ca="1" si="384"/>
        <v>38.929700000001269</v>
      </c>
      <c r="D870" s="306">
        <f t="shared" ca="1" si="385"/>
        <v>-0.34389028937900129</v>
      </c>
      <c r="E870" s="307">
        <f t="shared" ca="1" si="386"/>
        <v>5.1739987546593369E-2</v>
      </c>
      <c r="F870" s="304">
        <f t="shared" ca="1" si="387"/>
        <v>0.34776077616731715</v>
      </c>
      <c r="G870" s="306">
        <f t="shared" ca="1" si="388"/>
        <v>3.4048342569083676</v>
      </c>
      <c r="H870" s="307">
        <f t="shared" ca="1" si="389"/>
        <v>-97.641394757993226</v>
      </c>
      <c r="I870" s="304">
        <f t="shared" ca="1" si="390"/>
        <v>97.700741382055455</v>
      </c>
      <c r="J870" s="306">
        <f t="shared" ca="1" si="391"/>
        <v>698.25382034761208</v>
      </c>
      <c r="K870" s="307">
        <f t="shared" ca="1" si="392"/>
        <v>-12.148330230542776</v>
      </c>
      <c r="L870" s="304">
        <f t="shared" ca="1" si="377"/>
        <v>698.35949163552266</v>
      </c>
      <c r="M870" s="306">
        <f t="shared" ca="1" si="393"/>
        <v>-1.5359396432239512</v>
      </c>
      <c r="N870" s="304">
        <f t="shared" ca="1" si="394"/>
        <v>-88.002859143561835</v>
      </c>
      <c r="P870" s="310">
        <f t="shared" ca="1" si="395"/>
        <v>23</v>
      </c>
      <c r="Q870" s="304">
        <f t="shared" ca="1" si="396"/>
        <v>0</v>
      </c>
      <c r="R870" s="306">
        <f t="shared" ca="1" si="397"/>
        <v>0</v>
      </c>
      <c r="S870" s="307">
        <f t="shared" ca="1" si="398"/>
        <v>3.650000000000003</v>
      </c>
      <c r="T870" s="304">
        <f t="shared" ca="1" si="378"/>
        <v>35.806500000000028</v>
      </c>
      <c r="U870" s="311">
        <f t="shared" ca="1" si="379"/>
        <v>0</v>
      </c>
      <c r="V870" s="306">
        <f t="shared" ca="1" si="380"/>
        <v>1.2264890749419481</v>
      </c>
      <c r="W870" s="304">
        <f t="shared" ca="1" si="381"/>
        <v>36.017259907978435</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-6.3693126446674242E-2</v>
      </c>
      <c r="AH870" s="304">
        <f t="shared" ca="1" si="405"/>
        <v>-9.8677340921360788</v>
      </c>
    </row>
    <row r="871" spans="1:34" x14ac:dyDescent="0.2">
      <c r="A871" s="347">
        <f t="shared" ca="1" si="383"/>
        <v>1E-4</v>
      </c>
      <c r="B871" s="304">
        <f t="shared" ca="1" si="384"/>
        <v>38.929800000001272</v>
      </c>
      <c r="D871" s="306">
        <f t="shared" ca="1" si="385"/>
        <v>-0.34388712945915245</v>
      </c>
      <c r="E871" s="307">
        <f t="shared" ca="1" si="386"/>
        <v>5.1748451216282021E-2</v>
      </c>
      <c r="F871" s="304">
        <f t="shared" ca="1" si="387"/>
        <v>0.34775891075706428</v>
      </c>
      <c r="G871" s="306">
        <f t="shared" ca="1" si="388"/>
        <v>3.4047998681954219</v>
      </c>
      <c r="H871" s="307">
        <f t="shared" ca="1" si="389"/>
        <v>-97.641389583148097</v>
      </c>
      <c r="I871" s="304">
        <f t="shared" ca="1" si="390"/>
        <v>97.700735011925914</v>
      </c>
      <c r="J871" s="306">
        <f t="shared" ca="1" si="391"/>
        <v>698.25382034761208</v>
      </c>
      <c r="K871" s="307">
        <f t="shared" ca="1" si="392"/>
        <v>-12.158094369759832</v>
      </c>
      <c r="L871" s="304">
        <f t="shared" ca="1" si="377"/>
        <v>698.35966155609196</v>
      </c>
      <c r="M871" s="306">
        <f t="shared" ca="1" si="393"/>
        <v>-1.535939993144376</v>
      </c>
      <c r="N871" s="304">
        <f t="shared" ca="1" si="394"/>
        <v>-88.002879192525342</v>
      </c>
      <c r="P871" s="310">
        <f t="shared" ca="1" si="395"/>
        <v>23</v>
      </c>
      <c r="Q871" s="304">
        <f t="shared" ca="1" si="396"/>
        <v>0</v>
      </c>
      <c r="R871" s="306">
        <f t="shared" ca="1" si="397"/>
        <v>0</v>
      </c>
      <c r="S871" s="307">
        <f t="shared" ca="1" si="398"/>
        <v>3.650000000000003</v>
      </c>
      <c r="T871" s="304">
        <f t="shared" ca="1" si="378"/>
        <v>35.806500000000028</v>
      </c>
      <c r="U871" s="311">
        <f t="shared" ca="1" si="379"/>
        <v>0</v>
      </c>
      <c r="V871" s="306">
        <f t="shared" ca="1" si="380"/>
        <v>1.2264902725039826</v>
      </c>
      <c r="W871" s="304">
        <f t="shared" ca="1" si="381"/>
        <v>36.017290379077075</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-6.3701355221846612E-2</v>
      </c>
      <c r="AH871" s="304">
        <f t="shared" ca="1" si="405"/>
        <v>-9.8677424405420293</v>
      </c>
    </row>
    <row r="872" spans="1:34" x14ac:dyDescent="0.2">
      <c r="A872" s="347">
        <f t="shared" ca="1" si="383"/>
        <v>1E-4</v>
      </c>
      <c r="B872" s="304">
        <f t="shared" ca="1" si="384"/>
        <v>38.929900000001275</v>
      </c>
      <c r="D872" s="306">
        <f t="shared" ca="1" si="385"/>
        <v>-0.34388396956225858</v>
      </c>
      <c r="E872" s="307">
        <f t="shared" ca="1" si="386"/>
        <v>5.1756914724116143E-2</v>
      </c>
      <c r="F872" s="304">
        <f t="shared" ca="1" si="387"/>
        <v>0.34775704557011611</v>
      </c>
      <c r="G872" s="306">
        <f t="shared" ca="1" si="388"/>
        <v>3.4047654797984657</v>
      </c>
      <c r="H872" s="307">
        <f t="shared" ca="1" si="389"/>
        <v>-97.641384407456627</v>
      </c>
      <c r="I872" s="304">
        <f t="shared" ca="1" si="390"/>
        <v>97.700728640973509</v>
      </c>
      <c r="J872" s="306">
        <f t="shared" ca="1" si="391"/>
        <v>698.25382034761208</v>
      </c>
      <c r="K872" s="307">
        <f t="shared" ca="1" si="392"/>
        <v>-12.167858508459362</v>
      </c>
      <c r="L872" s="304">
        <f t="shared" ca="1" si="377"/>
        <v>698.35983161312845</v>
      </c>
      <c r="M872" s="306">
        <f t="shared" ca="1" si="393"/>
        <v>-1.5359403430613123</v>
      </c>
      <c r="N872" s="304">
        <f t="shared" ca="1" si="394"/>
        <v>-88.002899241288972</v>
      </c>
      <c r="P872" s="310">
        <f t="shared" ca="1" si="395"/>
        <v>23</v>
      </c>
      <c r="Q872" s="304">
        <f t="shared" ca="1" si="396"/>
        <v>0</v>
      </c>
      <c r="R872" s="306">
        <f t="shared" ca="1" si="397"/>
        <v>0</v>
      </c>
      <c r="S872" s="307">
        <f t="shared" ca="1" si="398"/>
        <v>3.650000000000003</v>
      </c>
      <c r="T872" s="304">
        <f t="shared" ca="1" si="378"/>
        <v>35.806500000000028</v>
      </c>
      <c r="U872" s="311">
        <f t="shared" ca="1" si="379"/>
        <v>0</v>
      </c>
      <c r="V872" s="306">
        <f t="shared" ca="1" si="380"/>
        <v>1.2264914700671237</v>
      </c>
      <c r="W872" s="304">
        <f t="shared" ca="1" si="381"/>
        <v>36.017320849592664</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-6.3709583839663964E-2</v>
      </c>
      <c r="AH872" s="304">
        <f t="shared" ca="1" si="405"/>
        <v>-9.8677507887882321</v>
      </c>
    </row>
    <row r="873" spans="1:34" x14ac:dyDescent="0.2">
      <c r="A873" s="347">
        <f t="shared" ca="1" si="383"/>
        <v>1E-4</v>
      </c>
      <c r="B873" s="304">
        <f t="shared" ca="1" si="384"/>
        <v>38.930000000001279</v>
      </c>
      <c r="D873" s="306">
        <f t="shared" ca="1" si="385"/>
        <v>-0.34388080968832008</v>
      </c>
      <c r="E873" s="307">
        <f t="shared" ca="1" si="386"/>
        <v>5.1765378070102841E-2</v>
      </c>
      <c r="F873" s="304">
        <f t="shared" ca="1" si="387"/>
        <v>0.34775518060646526</v>
      </c>
      <c r="G873" s="306">
        <f t="shared" ca="1" si="388"/>
        <v>3.4047310917174967</v>
      </c>
      <c r="H873" s="307">
        <f t="shared" ca="1" si="389"/>
        <v>-97.641379230918815</v>
      </c>
      <c r="I873" s="304">
        <f t="shared" ca="1" si="390"/>
        <v>97.700722269198266</v>
      </c>
      <c r="J873" s="306">
        <f t="shared" ca="1" si="391"/>
        <v>698.25382034761208</v>
      </c>
      <c r="K873" s="307">
        <f t="shared" ca="1" si="392"/>
        <v>-12.17762264664128</v>
      </c>
      <c r="L873" s="304">
        <f t="shared" ca="1" si="377"/>
        <v>698.36000180663223</v>
      </c>
      <c r="M873" s="306">
        <f t="shared" ca="1" si="393"/>
        <v>-1.5359406929747601</v>
      </c>
      <c r="N873" s="304">
        <f t="shared" ca="1" si="394"/>
        <v>-88.002919289852727</v>
      </c>
      <c r="P873" s="310">
        <f t="shared" ca="1" si="395"/>
        <v>23</v>
      </c>
      <c r="Q873" s="304">
        <f t="shared" ca="1" si="396"/>
        <v>0</v>
      </c>
      <c r="R873" s="306">
        <f t="shared" ca="1" si="397"/>
        <v>0</v>
      </c>
      <c r="S873" s="307">
        <f t="shared" ca="1" si="398"/>
        <v>3.650000000000003</v>
      </c>
      <c r="T873" s="304">
        <f t="shared" ca="1" si="378"/>
        <v>35.806500000000028</v>
      </c>
      <c r="U873" s="311">
        <f t="shared" ca="1" si="379"/>
        <v>0</v>
      </c>
      <c r="V873" s="306">
        <f t="shared" ca="1" si="380"/>
        <v>1.2264926676313714</v>
      </c>
      <c r="W873" s="304">
        <f t="shared" ca="1" si="381"/>
        <v>36.017351319525197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-6.3717812300135179E-2</v>
      </c>
      <c r="AH873" s="304">
        <f t="shared" ca="1" si="405"/>
        <v>-9.8677591368746942</v>
      </c>
    </row>
    <row r="874" spans="1:34" x14ac:dyDescent="0.2">
      <c r="A874" s="347">
        <f t="shared" ca="1" si="383"/>
        <v>1E-4</v>
      </c>
      <c r="B874" s="304">
        <f t="shared" ca="1" si="384"/>
        <v>38.930100000001282</v>
      </c>
      <c r="D874" s="306">
        <f t="shared" ca="1" si="385"/>
        <v>-0.34387764983733726</v>
      </c>
      <c r="E874" s="307">
        <f t="shared" ca="1" si="386"/>
        <v>5.1773841254240338E-2</v>
      </c>
      <c r="F874" s="304">
        <f t="shared" ca="1" si="387"/>
        <v>0.34775331586610303</v>
      </c>
      <c r="G874" s="306">
        <f t="shared" ca="1" si="388"/>
        <v>3.4046967039525131</v>
      </c>
      <c r="H874" s="307">
        <f t="shared" ca="1" si="389"/>
        <v>-97.64137405353469</v>
      </c>
      <c r="I874" s="304">
        <f t="shared" ca="1" si="390"/>
        <v>97.700715896600173</v>
      </c>
      <c r="J874" s="306">
        <f t="shared" ca="1" si="391"/>
        <v>698.25382034761208</v>
      </c>
      <c r="K874" s="307">
        <f t="shared" ca="1" si="392"/>
        <v>-12.187386784305502</v>
      </c>
      <c r="L874" s="304">
        <f t="shared" ca="1" si="377"/>
        <v>698.36017213660284</v>
      </c>
      <c r="M874" s="306">
        <f t="shared" ca="1" si="393"/>
        <v>-1.5359410428847193</v>
      </c>
      <c r="N874" s="304">
        <f t="shared" ca="1" si="394"/>
        <v>-88.002939338216606</v>
      </c>
      <c r="P874" s="310">
        <f t="shared" ca="1" si="395"/>
        <v>23</v>
      </c>
      <c r="Q874" s="304">
        <f t="shared" ca="1" si="396"/>
        <v>0</v>
      </c>
      <c r="R874" s="306">
        <f t="shared" ca="1" si="397"/>
        <v>0</v>
      </c>
      <c r="S874" s="307">
        <f t="shared" ca="1" si="398"/>
        <v>3.650000000000003</v>
      </c>
      <c r="T874" s="304">
        <f t="shared" ca="1" si="378"/>
        <v>35.806500000000028</v>
      </c>
      <c r="U874" s="311">
        <f t="shared" ca="1" si="379"/>
        <v>0</v>
      </c>
      <c r="V874" s="306">
        <f t="shared" ca="1" si="380"/>
        <v>1.2264938651967254</v>
      </c>
      <c r="W874" s="304">
        <f t="shared" ca="1" si="381"/>
        <v>36.017381788874658</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-6.3726040603258483E-2</v>
      </c>
      <c r="AH874" s="304">
        <f t="shared" ca="1" si="405"/>
        <v>-9.8677674848014156</v>
      </c>
    </row>
    <row r="875" spans="1:34" x14ac:dyDescent="0.2">
      <c r="A875" s="347">
        <f t="shared" ca="1" si="383"/>
        <v>1E-4</v>
      </c>
      <c r="B875" s="304">
        <f t="shared" ca="1" si="384"/>
        <v>38.930200000001285</v>
      </c>
      <c r="D875" s="306">
        <f t="shared" ca="1" si="385"/>
        <v>-0.34387449000931009</v>
      </c>
      <c r="E875" s="307">
        <f t="shared" ca="1" si="386"/>
        <v>5.1782304276528635E-2</v>
      </c>
      <c r="F875" s="304">
        <f t="shared" ca="1" si="387"/>
        <v>0.34775145134902041</v>
      </c>
      <c r="G875" s="306">
        <f t="shared" ca="1" si="388"/>
        <v>3.4046623165035124</v>
      </c>
      <c r="H875" s="307">
        <f t="shared" ca="1" si="389"/>
        <v>-97.641368875304266</v>
      </c>
      <c r="I875" s="304">
        <f t="shared" ca="1" si="390"/>
        <v>97.700709523179285</v>
      </c>
      <c r="J875" s="306">
        <f t="shared" ca="1" si="391"/>
        <v>698.25382034761208</v>
      </c>
      <c r="K875" s="307">
        <f t="shared" ca="1" si="392"/>
        <v>-12.197150921451945</v>
      </c>
      <c r="L875" s="304">
        <f t="shared" ca="1" si="377"/>
        <v>698.36034260304041</v>
      </c>
      <c r="M875" s="306">
        <f t="shared" ca="1" si="393"/>
        <v>-1.5359413927911902</v>
      </c>
      <c r="N875" s="304">
        <f t="shared" ca="1" si="394"/>
        <v>-88.00295938638061</v>
      </c>
      <c r="P875" s="310">
        <f t="shared" ca="1" si="395"/>
        <v>23</v>
      </c>
      <c r="Q875" s="304">
        <f t="shared" ca="1" si="396"/>
        <v>0</v>
      </c>
      <c r="R875" s="306">
        <f t="shared" ca="1" si="397"/>
        <v>0</v>
      </c>
      <c r="S875" s="307">
        <f t="shared" ca="1" si="398"/>
        <v>3.650000000000003</v>
      </c>
      <c r="T875" s="304">
        <f t="shared" ca="1" si="378"/>
        <v>35.806500000000028</v>
      </c>
      <c r="U875" s="311">
        <f t="shared" ca="1" si="379"/>
        <v>0</v>
      </c>
      <c r="V875" s="306">
        <f t="shared" ca="1" si="380"/>
        <v>1.2264950627631861</v>
      </c>
      <c r="W875" s="304">
        <f t="shared" ca="1" si="381"/>
        <v>36.017412257641119</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-6.3734268749026768E-2</v>
      </c>
      <c r="AH875" s="304">
        <f t="shared" ca="1" si="405"/>
        <v>-9.8677758325683911</v>
      </c>
    </row>
    <row r="876" spans="1:34" x14ac:dyDescent="0.2">
      <c r="A876" s="347">
        <f t="shared" ca="1" si="383"/>
        <v>1E-4</v>
      </c>
      <c r="B876" s="304">
        <f t="shared" ca="1" si="384"/>
        <v>38.930300000001289</v>
      </c>
      <c r="D876" s="306">
        <f t="shared" ca="1" si="385"/>
        <v>-0.34387133020423744</v>
      </c>
      <c r="E876" s="307">
        <f t="shared" ca="1" si="386"/>
        <v>5.1790767136981941E-2</v>
      </c>
      <c r="F876" s="304">
        <f t="shared" ca="1" si="387"/>
        <v>0.34774958705520959</v>
      </c>
      <c r="G876" s="306">
        <f t="shared" ca="1" si="388"/>
        <v>3.4046279293704917</v>
      </c>
      <c r="H876" s="307">
        <f t="shared" ca="1" si="389"/>
        <v>-97.641363696227558</v>
      </c>
      <c r="I876" s="304">
        <f t="shared" ca="1" si="390"/>
        <v>97.700703148935602</v>
      </c>
      <c r="J876" s="306">
        <f t="shared" ca="1" si="391"/>
        <v>698.25382034761208</v>
      </c>
      <c r="K876" s="307">
        <f t="shared" ca="1" si="392"/>
        <v>-12.206915058080522</v>
      </c>
      <c r="L876" s="304">
        <f t="shared" ca="1" si="377"/>
        <v>698.3605132059447</v>
      </c>
      <c r="M876" s="306">
        <f t="shared" ca="1" si="393"/>
        <v>-1.5359417426941726</v>
      </c>
      <c r="N876" s="304">
        <f t="shared" ca="1" si="394"/>
        <v>-88.002979434344738</v>
      </c>
      <c r="P876" s="310">
        <f t="shared" ca="1" si="395"/>
        <v>23</v>
      </c>
      <c r="Q876" s="304">
        <f t="shared" ca="1" si="396"/>
        <v>0</v>
      </c>
      <c r="R876" s="306">
        <f t="shared" ca="1" si="397"/>
        <v>0</v>
      </c>
      <c r="S876" s="307">
        <f t="shared" ca="1" si="398"/>
        <v>3.650000000000003</v>
      </c>
      <c r="T876" s="304">
        <f t="shared" ca="1" si="378"/>
        <v>35.806500000000028</v>
      </c>
      <c r="U876" s="311">
        <f t="shared" ca="1" si="379"/>
        <v>0</v>
      </c>
      <c r="V876" s="306">
        <f t="shared" ca="1" si="380"/>
        <v>1.2264962603307528</v>
      </c>
      <c r="W876" s="304">
        <f t="shared" ca="1" si="381"/>
        <v>36.01744272582453</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-6.3742496737463128E-2</v>
      </c>
      <c r="AH876" s="304">
        <f t="shared" ca="1" si="405"/>
        <v>-9.8677841801756401</v>
      </c>
    </row>
    <row r="877" spans="1:34" x14ac:dyDescent="0.2">
      <c r="A877" s="347">
        <f t="shared" ca="1" si="383"/>
        <v>1E-4</v>
      </c>
      <c r="B877" s="304">
        <f t="shared" ca="1" si="384"/>
        <v>38.930400000001292</v>
      </c>
      <c r="D877" s="306">
        <f t="shared" ca="1" si="385"/>
        <v>-0.34386817042212131</v>
      </c>
      <c r="E877" s="307">
        <f t="shared" ca="1" si="386"/>
        <v>5.17992298355896E-2</v>
      </c>
      <c r="F877" s="304">
        <f t="shared" ca="1" si="387"/>
        <v>0.34774772298466211</v>
      </c>
      <c r="G877" s="306">
        <f t="shared" ca="1" si="388"/>
        <v>3.4045935425534495</v>
      </c>
      <c r="H877" s="307">
        <f t="shared" ca="1" si="389"/>
        <v>-97.641358516304578</v>
      </c>
      <c r="I877" s="304">
        <f t="shared" ca="1" si="390"/>
        <v>97.700696773869126</v>
      </c>
      <c r="J877" s="306">
        <f t="shared" ca="1" si="391"/>
        <v>698.25382034761208</v>
      </c>
      <c r="K877" s="307">
        <f t="shared" ca="1" si="392"/>
        <v>-12.216679194191149</v>
      </c>
      <c r="L877" s="304">
        <f t="shared" ca="1" si="377"/>
        <v>698.36068394531571</v>
      </c>
      <c r="M877" s="306">
        <f t="shared" ca="1" si="393"/>
        <v>-1.5359420925936667</v>
      </c>
      <c r="N877" s="304">
        <f t="shared" ca="1" si="394"/>
        <v>-88.002999482109004</v>
      </c>
      <c r="P877" s="310">
        <f t="shared" ca="1" si="395"/>
        <v>23</v>
      </c>
      <c r="Q877" s="304">
        <f t="shared" ca="1" si="396"/>
        <v>0</v>
      </c>
      <c r="R877" s="306">
        <f t="shared" ca="1" si="397"/>
        <v>0</v>
      </c>
      <c r="S877" s="307">
        <f t="shared" ca="1" si="398"/>
        <v>3.650000000000003</v>
      </c>
      <c r="T877" s="304">
        <f t="shared" ca="1" si="378"/>
        <v>35.806500000000028</v>
      </c>
      <c r="U877" s="311">
        <f t="shared" ca="1" si="379"/>
        <v>0</v>
      </c>
      <c r="V877" s="306">
        <f t="shared" ca="1" si="380"/>
        <v>1.2264974578994268</v>
      </c>
      <c r="W877" s="304">
        <f t="shared" ca="1" si="381"/>
        <v>36.017473193424934</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-6.3750724568555128E-2</v>
      </c>
      <c r="AH877" s="304">
        <f t="shared" ca="1" si="405"/>
        <v>-9.8677925276231502</v>
      </c>
    </row>
    <row r="878" spans="1:34" x14ac:dyDescent="0.2">
      <c r="A878" s="347">
        <f t="shared" ca="1" si="383"/>
        <v>1E-4</v>
      </c>
      <c r="B878" s="304">
        <f t="shared" ca="1" si="384"/>
        <v>38.930500000001295</v>
      </c>
      <c r="D878" s="306">
        <f t="shared" ca="1" si="385"/>
        <v>-0.34386501066295999</v>
      </c>
      <c r="E878" s="307">
        <f t="shared" ca="1" si="386"/>
        <v>5.1807692372364045E-2</v>
      </c>
      <c r="F878" s="304">
        <f t="shared" ca="1" si="387"/>
        <v>0.34774585913736933</v>
      </c>
      <c r="G878" s="306">
        <f t="shared" ca="1" si="388"/>
        <v>3.4045591560523834</v>
      </c>
      <c r="H878" s="307">
        <f t="shared" ca="1" si="389"/>
        <v>-97.641353335535342</v>
      </c>
      <c r="I878" s="304">
        <f t="shared" ca="1" si="390"/>
        <v>97.700690397979884</v>
      </c>
      <c r="J878" s="306">
        <f t="shared" ca="1" si="391"/>
        <v>698.25382034761208</v>
      </c>
      <c r="K878" s="307">
        <f t="shared" ca="1" si="392"/>
        <v>-12.226443329783741</v>
      </c>
      <c r="L878" s="304">
        <f t="shared" ca="1" si="377"/>
        <v>698.36085482115311</v>
      </c>
      <c r="M878" s="306">
        <f t="shared" ca="1" si="393"/>
        <v>-1.5359424424896726</v>
      </c>
      <c r="N878" s="304">
        <f t="shared" ca="1" si="394"/>
        <v>-88.003019529673409</v>
      </c>
      <c r="P878" s="310">
        <f t="shared" ca="1" si="395"/>
        <v>23</v>
      </c>
      <c r="Q878" s="304">
        <f t="shared" ca="1" si="396"/>
        <v>0</v>
      </c>
      <c r="R878" s="306">
        <f t="shared" ca="1" si="397"/>
        <v>0</v>
      </c>
      <c r="S878" s="307">
        <f t="shared" ca="1" si="398"/>
        <v>3.650000000000003</v>
      </c>
      <c r="T878" s="304">
        <f t="shared" ca="1" si="378"/>
        <v>35.806500000000028</v>
      </c>
      <c r="U878" s="311">
        <f t="shared" ca="1" si="379"/>
        <v>0</v>
      </c>
      <c r="V878" s="306">
        <f t="shared" ca="1" si="380"/>
        <v>1.2264986554692068</v>
      </c>
      <c r="W878" s="304">
        <f t="shared" ca="1" si="381"/>
        <v>36.017503660442316</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-6.3758952242309874E-2</v>
      </c>
      <c r="AH878" s="304">
        <f t="shared" ca="1" si="405"/>
        <v>-9.8678008749109321</v>
      </c>
    </row>
    <row r="879" spans="1:34" x14ac:dyDescent="0.2">
      <c r="A879" s="347">
        <f t="shared" ca="1" si="383"/>
        <v>1E-4</v>
      </c>
      <c r="B879" s="304">
        <f t="shared" ca="1" si="384"/>
        <v>38.930600000001299</v>
      </c>
      <c r="D879" s="306">
        <f t="shared" ca="1" si="385"/>
        <v>-0.3438618509267517</v>
      </c>
      <c r="E879" s="307">
        <f t="shared" ca="1" si="386"/>
        <v>5.1816154747301724E-2</v>
      </c>
      <c r="F879" s="304">
        <f t="shared" ca="1" si="387"/>
        <v>0.34774399551332003</v>
      </c>
      <c r="G879" s="306">
        <f t="shared" ca="1" si="388"/>
        <v>3.4045247698672907</v>
      </c>
      <c r="H879" s="307">
        <f t="shared" ca="1" si="389"/>
        <v>-97.641348153919864</v>
      </c>
      <c r="I879" s="304">
        <f t="shared" ca="1" si="390"/>
        <v>97.70068402126789</v>
      </c>
      <c r="J879" s="306">
        <f t="shared" ca="1" si="391"/>
        <v>698.25382034761208</v>
      </c>
      <c r="K879" s="307">
        <f t="shared" ca="1" si="392"/>
        <v>-12.236207464858214</v>
      </c>
      <c r="L879" s="304">
        <f t="shared" ca="1" si="377"/>
        <v>698.36102583345701</v>
      </c>
      <c r="M879" s="306">
        <f t="shared" ca="1" si="393"/>
        <v>-1.53594279238219</v>
      </c>
      <c r="N879" s="304">
        <f t="shared" ca="1" si="394"/>
        <v>-88.003039577037939</v>
      </c>
      <c r="P879" s="310">
        <f t="shared" ca="1" si="395"/>
        <v>23</v>
      </c>
      <c r="Q879" s="304">
        <f t="shared" ca="1" si="396"/>
        <v>0</v>
      </c>
      <c r="R879" s="306">
        <f t="shared" ca="1" si="397"/>
        <v>0</v>
      </c>
      <c r="S879" s="307">
        <f t="shared" ca="1" si="398"/>
        <v>3.650000000000003</v>
      </c>
      <c r="T879" s="304">
        <f t="shared" ca="1" si="378"/>
        <v>35.806500000000028</v>
      </c>
      <c r="U879" s="311">
        <f t="shared" ca="1" si="379"/>
        <v>0</v>
      </c>
      <c r="V879" s="306">
        <f t="shared" ca="1" si="380"/>
        <v>1.2264998530400937</v>
      </c>
      <c r="W879" s="304">
        <f t="shared" ca="1" si="381"/>
        <v>36.017534126876726</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-6.3767179758727366E-2</v>
      </c>
      <c r="AH879" s="304">
        <f t="shared" ca="1" si="405"/>
        <v>-9.8678092220389821</v>
      </c>
    </row>
    <row r="880" spans="1:34" x14ac:dyDescent="0.2">
      <c r="A880" s="347">
        <f t="shared" ca="1" si="383"/>
        <v>1E-4</v>
      </c>
      <c r="B880" s="304">
        <f t="shared" ca="1" si="384"/>
        <v>38.930700000001302</v>
      </c>
      <c r="D880" s="306">
        <f t="shared" ca="1" si="385"/>
        <v>-0.34385869121350127</v>
      </c>
      <c r="E880" s="307">
        <f t="shared" ca="1" si="386"/>
        <v>5.1824616960413294E-2</v>
      </c>
      <c r="F880" s="304">
        <f t="shared" ca="1" si="387"/>
        <v>0.34774213211251176</v>
      </c>
      <c r="G880" s="306">
        <f t="shared" ca="1" si="388"/>
        <v>3.4044903839981693</v>
      </c>
      <c r="H880" s="307">
        <f t="shared" ca="1" si="389"/>
        <v>-97.641342971458172</v>
      </c>
      <c r="I880" s="304">
        <f t="shared" ca="1" si="390"/>
        <v>97.700677643733158</v>
      </c>
      <c r="J880" s="306">
        <f t="shared" ca="1" si="391"/>
        <v>698.25382034761208</v>
      </c>
      <c r="K880" s="307">
        <f t="shared" ca="1" si="392"/>
        <v>-12.245971599414483</v>
      </c>
      <c r="L880" s="304">
        <f t="shared" ca="1" si="377"/>
        <v>698.36119698222706</v>
      </c>
      <c r="M880" s="306">
        <f t="shared" ca="1" si="393"/>
        <v>-1.5359431422712193</v>
      </c>
      <c r="N880" s="304">
        <f t="shared" ca="1" si="394"/>
        <v>-88.003059624202621</v>
      </c>
      <c r="P880" s="310">
        <f t="shared" ca="1" si="395"/>
        <v>23</v>
      </c>
      <c r="Q880" s="304">
        <f t="shared" ca="1" si="396"/>
        <v>0</v>
      </c>
      <c r="R880" s="306">
        <f t="shared" ca="1" si="397"/>
        <v>0</v>
      </c>
      <c r="S880" s="307">
        <f t="shared" ca="1" si="398"/>
        <v>3.650000000000003</v>
      </c>
      <c r="T880" s="304">
        <f t="shared" ca="1" si="378"/>
        <v>35.806500000000028</v>
      </c>
      <c r="U880" s="311">
        <f t="shared" ca="1" si="379"/>
        <v>0</v>
      </c>
      <c r="V880" s="306">
        <f t="shared" ca="1" si="380"/>
        <v>1.2265010506120868</v>
      </c>
      <c r="W880" s="304">
        <f t="shared" ca="1" si="381"/>
        <v>36.017564592728128</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-6.3775407117816485E-2</v>
      </c>
      <c r="AH880" s="304">
        <f t="shared" ca="1" si="405"/>
        <v>-9.8678175690073147</v>
      </c>
    </row>
    <row r="881" spans="1:34" x14ac:dyDescent="0.2">
      <c r="A881" s="347">
        <f t="shared" ca="1" si="383"/>
        <v>1E-4</v>
      </c>
      <c r="B881" s="304">
        <f t="shared" ca="1" si="384"/>
        <v>38.930800000001305</v>
      </c>
      <c r="D881" s="306">
        <f t="shared" ca="1" si="385"/>
        <v>-0.34385553152320431</v>
      </c>
      <c r="E881" s="307">
        <f t="shared" ca="1" si="386"/>
        <v>5.1833079011689875E-2</v>
      </c>
      <c r="F881" s="304">
        <f t="shared" ca="1" si="387"/>
        <v>0.34774026893492999</v>
      </c>
      <c r="G881" s="306">
        <f t="shared" ca="1" si="388"/>
        <v>3.4044559984450169</v>
      </c>
      <c r="H881" s="307">
        <f t="shared" ca="1" si="389"/>
        <v>-97.641337788150267</v>
      </c>
      <c r="I881" s="304">
        <f t="shared" ca="1" si="390"/>
        <v>97.700671265375703</v>
      </c>
      <c r="J881" s="306">
        <f t="shared" ca="1" si="391"/>
        <v>698.25382034761208</v>
      </c>
      <c r="K881" s="307">
        <f t="shared" ca="1" si="392"/>
        <v>-12.255735733452465</v>
      </c>
      <c r="L881" s="304">
        <f t="shared" ca="1" si="377"/>
        <v>698.36136826746338</v>
      </c>
      <c r="M881" s="306">
        <f t="shared" ca="1" si="393"/>
        <v>-1.5359434921567603</v>
      </c>
      <c r="N881" s="304">
        <f t="shared" ca="1" si="394"/>
        <v>-88.003079671167427</v>
      </c>
      <c r="P881" s="310">
        <f t="shared" ca="1" si="395"/>
        <v>23</v>
      </c>
      <c r="Q881" s="304">
        <f t="shared" ca="1" si="396"/>
        <v>0</v>
      </c>
      <c r="R881" s="306">
        <f t="shared" ca="1" si="397"/>
        <v>0</v>
      </c>
      <c r="S881" s="307">
        <f t="shared" ca="1" si="398"/>
        <v>3.650000000000003</v>
      </c>
      <c r="T881" s="304">
        <f t="shared" ca="1" si="378"/>
        <v>35.806500000000028</v>
      </c>
      <c r="U881" s="311">
        <f t="shared" ca="1" si="379"/>
        <v>0</v>
      </c>
      <c r="V881" s="306">
        <f t="shared" ca="1" si="380"/>
        <v>1.2265022481851862</v>
      </c>
      <c r="W881" s="304">
        <f t="shared" ca="1" si="381"/>
        <v>36.017595057996544</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-6.3783634319571902E-2</v>
      </c>
      <c r="AH881" s="304">
        <f t="shared" ca="1" si="405"/>
        <v>-9.8678259158159172</v>
      </c>
    </row>
    <row r="882" spans="1:34" x14ac:dyDescent="0.2">
      <c r="A882" s="347">
        <f t="shared" ca="1" si="383"/>
        <v>1E-4</v>
      </c>
      <c r="B882" s="304">
        <f t="shared" ca="1" si="384"/>
        <v>38.930900000001309</v>
      </c>
      <c r="D882" s="306">
        <f t="shared" ca="1" si="385"/>
        <v>-0.34385237185586365</v>
      </c>
      <c r="E882" s="307">
        <f t="shared" ca="1" si="386"/>
        <v>5.1841540901136796E-2</v>
      </c>
      <c r="F882" s="304">
        <f t="shared" ca="1" si="387"/>
        <v>0.34773840598056949</v>
      </c>
      <c r="G882" s="306">
        <f t="shared" ca="1" si="388"/>
        <v>3.4044216132078313</v>
      </c>
      <c r="H882" s="307">
        <f t="shared" ca="1" si="389"/>
        <v>-97.641332603996176</v>
      </c>
      <c r="I882" s="304">
        <f t="shared" ca="1" si="390"/>
        <v>97.700664886195554</v>
      </c>
      <c r="J882" s="306">
        <f t="shared" ca="1" si="391"/>
        <v>698.25382034761208</v>
      </c>
      <c r="K882" s="307">
        <f t="shared" ca="1" si="392"/>
        <v>-12.265499866972071</v>
      </c>
      <c r="L882" s="304">
        <f t="shared" ca="1" si="377"/>
        <v>698.36153968916562</v>
      </c>
      <c r="M882" s="306">
        <f t="shared" ca="1" si="393"/>
        <v>-1.535943842038813</v>
      </c>
      <c r="N882" s="304">
        <f t="shared" ca="1" si="394"/>
        <v>-88.003099717932372</v>
      </c>
      <c r="P882" s="310">
        <f t="shared" ca="1" si="395"/>
        <v>23</v>
      </c>
      <c r="Q882" s="304">
        <f t="shared" ca="1" si="396"/>
        <v>0</v>
      </c>
      <c r="R882" s="306">
        <f t="shared" ca="1" si="397"/>
        <v>0</v>
      </c>
      <c r="S882" s="307">
        <f t="shared" ca="1" si="398"/>
        <v>3.650000000000003</v>
      </c>
      <c r="T882" s="304">
        <f t="shared" ca="1" si="378"/>
        <v>35.806500000000028</v>
      </c>
      <c r="U882" s="311">
        <f t="shared" ca="1" si="379"/>
        <v>0</v>
      </c>
      <c r="V882" s="306">
        <f t="shared" ca="1" si="380"/>
        <v>1.2265034457593922</v>
      </c>
      <c r="W882" s="304">
        <f t="shared" ca="1" si="381"/>
        <v>36.01762552268201</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-6.3791861363997171E-2</v>
      </c>
      <c r="AH882" s="304">
        <f t="shared" ca="1" si="405"/>
        <v>-9.8678342624647986</v>
      </c>
    </row>
    <row r="883" spans="1:34" x14ac:dyDescent="0.2">
      <c r="A883" s="347">
        <f t="shared" ca="1" si="383"/>
        <v>1E-4</v>
      </c>
      <c r="B883" s="304">
        <f t="shared" ca="1" si="384"/>
        <v>38.931000000001312</v>
      </c>
      <c r="D883" s="306">
        <f t="shared" ca="1" si="385"/>
        <v>-0.34384921221147968</v>
      </c>
      <c r="E883" s="307">
        <f t="shared" ca="1" si="386"/>
        <v>5.1850002628766489E-2</v>
      </c>
      <c r="F883" s="304">
        <f t="shared" ca="1" si="387"/>
        <v>0.34773654324942366</v>
      </c>
      <c r="G883" s="306">
        <f t="shared" ca="1" si="388"/>
        <v>3.4043872282866103</v>
      </c>
      <c r="H883" s="307">
        <f t="shared" ca="1" si="389"/>
        <v>-97.641327418995914</v>
      </c>
      <c r="I883" s="304">
        <f t="shared" ca="1" si="390"/>
        <v>97.700658506192696</v>
      </c>
      <c r="J883" s="306">
        <f t="shared" ca="1" si="391"/>
        <v>698.25382034761208</v>
      </c>
      <c r="K883" s="307">
        <f t="shared" ca="1" si="392"/>
        <v>-12.275263999973221</v>
      </c>
      <c r="L883" s="304">
        <f t="shared" ca="1" si="377"/>
        <v>698.36171124733369</v>
      </c>
      <c r="M883" s="306">
        <f t="shared" ca="1" si="393"/>
        <v>-1.5359441919173777</v>
      </c>
      <c r="N883" s="304">
        <f t="shared" ca="1" si="394"/>
        <v>-88.00311976449747</v>
      </c>
      <c r="P883" s="310">
        <f t="shared" ca="1" si="395"/>
        <v>23</v>
      </c>
      <c r="Q883" s="304">
        <f t="shared" ca="1" si="396"/>
        <v>0</v>
      </c>
      <c r="R883" s="306">
        <f t="shared" ca="1" si="397"/>
        <v>0</v>
      </c>
      <c r="S883" s="307">
        <f t="shared" ca="1" si="398"/>
        <v>3.650000000000003</v>
      </c>
      <c r="T883" s="304">
        <f t="shared" ca="1" si="378"/>
        <v>35.806500000000028</v>
      </c>
      <c r="U883" s="311">
        <f t="shared" ca="1" si="379"/>
        <v>0</v>
      </c>
      <c r="V883" s="306">
        <f t="shared" ca="1" si="380"/>
        <v>1.2265046433347051</v>
      </c>
      <c r="W883" s="304">
        <f t="shared" ca="1" si="381"/>
        <v>36.017655986784511</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-6.3800088251102949E-2</v>
      </c>
      <c r="AH883" s="304">
        <f t="shared" ca="1" si="405"/>
        <v>-9.8678426089539677</v>
      </c>
    </row>
    <row r="884" spans="1:34" x14ac:dyDescent="0.2">
      <c r="A884" s="347">
        <f t="shared" ca="1" si="383"/>
        <v>1E-4</v>
      </c>
      <c r="B884" s="304">
        <f t="shared" ca="1" si="384"/>
        <v>38.931100000001315</v>
      </c>
      <c r="D884" s="306">
        <f t="shared" ca="1" si="385"/>
        <v>-0.34384605259004813</v>
      </c>
      <c r="E884" s="307">
        <f t="shared" ca="1" si="386"/>
        <v>5.1858464194573628E-2</v>
      </c>
      <c r="F884" s="304">
        <f t="shared" ca="1" si="387"/>
        <v>0.34773468074147856</v>
      </c>
      <c r="G884" s="306">
        <f t="shared" ca="1" si="388"/>
        <v>3.4043528436813513</v>
      </c>
      <c r="H884" s="307">
        <f t="shared" ca="1" si="389"/>
        <v>-97.641322233149495</v>
      </c>
      <c r="I884" s="304">
        <f t="shared" ca="1" si="390"/>
        <v>97.700652125367185</v>
      </c>
      <c r="J884" s="306">
        <f t="shared" ca="1" si="391"/>
        <v>698.25382034761208</v>
      </c>
      <c r="K884" s="307">
        <f t="shared" ca="1" si="392"/>
        <v>-12.285028132455828</v>
      </c>
      <c r="L884" s="304">
        <f t="shared" ca="1" si="377"/>
        <v>698.36188294196768</v>
      </c>
      <c r="M884" s="306">
        <f t="shared" ca="1" si="393"/>
        <v>-1.5359445417924542</v>
      </c>
      <c r="N884" s="304">
        <f t="shared" ca="1" si="394"/>
        <v>-88.00313981086272</v>
      </c>
      <c r="P884" s="310">
        <f t="shared" ca="1" si="395"/>
        <v>23</v>
      </c>
      <c r="Q884" s="304">
        <f t="shared" ca="1" si="396"/>
        <v>0</v>
      </c>
      <c r="R884" s="306">
        <f t="shared" ca="1" si="397"/>
        <v>0</v>
      </c>
      <c r="S884" s="307">
        <f t="shared" ca="1" si="398"/>
        <v>3.650000000000003</v>
      </c>
      <c r="T884" s="304">
        <f t="shared" ca="1" si="378"/>
        <v>35.806500000000028</v>
      </c>
      <c r="U884" s="311">
        <f t="shared" ca="1" si="379"/>
        <v>0</v>
      </c>
      <c r="V884" s="306">
        <f t="shared" ca="1" si="380"/>
        <v>1.2265058409111238</v>
      </c>
      <c r="W884" s="304">
        <f t="shared" ca="1" si="381"/>
        <v>36.017686450304055</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-6.3808314980883907E-2</v>
      </c>
      <c r="AH884" s="304">
        <f t="shared" ca="1" si="405"/>
        <v>-9.8678509552834193</v>
      </c>
    </row>
    <row r="885" spans="1:34" x14ac:dyDescent="0.2">
      <c r="A885" s="347">
        <f t="shared" ca="1" si="383"/>
        <v>1E-4</v>
      </c>
      <c r="B885" s="304">
        <f t="shared" ca="1" si="384"/>
        <v>38.931200000001319</v>
      </c>
      <c r="D885" s="306">
        <f t="shared" ca="1" si="385"/>
        <v>-0.34384289299157383</v>
      </c>
      <c r="E885" s="307">
        <f t="shared" ca="1" si="386"/>
        <v>5.1866925598559988E-2</v>
      </c>
      <c r="F885" s="304">
        <f t="shared" ca="1" si="387"/>
        <v>0.34773281845673043</v>
      </c>
      <c r="G885" s="306">
        <f t="shared" ca="1" si="388"/>
        <v>3.4043184593920519</v>
      </c>
      <c r="H885" s="307">
        <f t="shared" ca="1" si="389"/>
        <v>-97.641317046456933</v>
      </c>
      <c r="I885" s="304">
        <f t="shared" ca="1" si="390"/>
        <v>97.700645743719008</v>
      </c>
      <c r="J885" s="306">
        <f t="shared" ca="1" si="391"/>
        <v>698.25382034761208</v>
      </c>
      <c r="K885" s="307">
        <f t="shared" ca="1" si="392"/>
        <v>-12.294792264419808</v>
      </c>
      <c r="L885" s="304">
        <f t="shared" ca="1" si="377"/>
        <v>698.36205477306726</v>
      </c>
      <c r="M885" s="306">
        <f t="shared" ca="1" si="393"/>
        <v>-1.5359448916640428</v>
      </c>
      <c r="N885" s="304">
        <f t="shared" ca="1" si="394"/>
        <v>-88.003159857028109</v>
      </c>
      <c r="P885" s="310">
        <f t="shared" ca="1" si="395"/>
        <v>23</v>
      </c>
      <c r="Q885" s="304">
        <f t="shared" ca="1" si="396"/>
        <v>0</v>
      </c>
      <c r="R885" s="306">
        <f t="shared" ca="1" si="397"/>
        <v>0</v>
      </c>
      <c r="S885" s="307">
        <f t="shared" ca="1" si="398"/>
        <v>3.650000000000003</v>
      </c>
      <c r="T885" s="304">
        <f t="shared" ca="1" si="378"/>
        <v>35.806500000000028</v>
      </c>
      <c r="U885" s="311">
        <f t="shared" ca="1" si="379"/>
        <v>0</v>
      </c>
      <c r="V885" s="306">
        <f t="shared" ca="1" si="380"/>
        <v>1.2265070384886492</v>
      </c>
      <c r="W885" s="304">
        <f t="shared" ca="1" si="381"/>
        <v>36.017716913240662</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-6.3816541553343598E-2</v>
      </c>
      <c r="AH885" s="304">
        <f t="shared" ca="1" si="405"/>
        <v>-9.8678593014531568</v>
      </c>
    </row>
    <row r="886" spans="1:34" x14ac:dyDescent="0.2">
      <c r="A886" s="347">
        <f t="shared" ca="1" si="383"/>
        <v>1E-4</v>
      </c>
      <c r="B886" s="304">
        <f t="shared" ca="1" si="384"/>
        <v>38.931300000001322</v>
      </c>
      <c r="D886" s="306">
        <f t="shared" ca="1" si="385"/>
        <v>-0.3438397334160529</v>
      </c>
      <c r="E886" s="307">
        <f t="shared" ca="1" si="386"/>
        <v>5.187538684073445E-2</v>
      </c>
      <c r="F886" s="304">
        <f t="shared" ca="1" si="387"/>
        <v>0.34773095639516793</v>
      </c>
      <c r="G886" s="306">
        <f t="shared" ca="1" si="388"/>
        <v>3.4042840754187105</v>
      </c>
      <c r="H886" s="307">
        <f t="shared" ca="1" si="389"/>
        <v>-97.641311858918243</v>
      </c>
      <c r="I886" s="304">
        <f t="shared" ca="1" si="390"/>
        <v>97.700639361248179</v>
      </c>
      <c r="J886" s="306">
        <f t="shared" ca="1" si="391"/>
        <v>698.25382034761208</v>
      </c>
      <c r="K886" s="307">
        <f t="shared" ca="1" si="392"/>
        <v>-12.304556395865077</v>
      </c>
      <c r="L886" s="304">
        <f t="shared" ca="1" si="377"/>
        <v>698.36222674063231</v>
      </c>
      <c r="M886" s="306">
        <f t="shared" ca="1" si="393"/>
        <v>-1.5359452415321433</v>
      </c>
      <c r="N886" s="304">
        <f t="shared" ca="1" si="394"/>
        <v>-88.003179902993651</v>
      </c>
      <c r="P886" s="310">
        <f t="shared" ca="1" si="395"/>
        <v>23</v>
      </c>
      <c r="Q886" s="304">
        <f t="shared" ca="1" si="396"/>
        <v>0</v>
      </c>
      <c r="R886" s="306">
        <f t="shared" ca="1" si="397"/>
        <v>0</v>
      </c>
      <c r="S886" s="307">
        <f t="shared" ca="1" si="398"/>
        <v>3.650000000000003</v>
      </c>
      <c r="T886" s="304">
        <f t="shared" ca="1" si="378"/>
        <v>35.806500000000028</v>
      </c>
      <c r="U886" s="311">
        <f t="shared" ca="1" si="379"/>
        <v>0</v>
      </c>
      <c r="V886" s="306">
        <f t="shared" ca="1" si="380"/>
        <v>1.2265082360672812</v>
      </c>
      <c r="W886" s="304">
        <f t="shared" ca="1" si="381"/>
        <v>36.01774737559434</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-6.382476796848735E-2</v>
      </c>
      <c r="AH886" s="304">
        <f t="shared" ca="1" si="405"/>
        <v>-9.8678676474631875</v>
      </c>
    </row>
    <row r="887" spans="1:34" x14ac:dyDescent="0.2">
      <c r="A887" s="347">
        <f t="shared" ca="1" si="383"/>
        <v>1E-4</v>
      </c>
      <c r="B887" s="304">
        <f t="shared" ca="1" si="384"/>
        <v>38.931400000001325</v>
      </c>
      <c r="D887" s="306">
        <f t="shared" ca="1" si="385"/>
        <v>-0.34383657386348759</v>
      </c>
      <c r="E887" s="307">
        <f t="shared" ca="1" si="386"/>
        <v>5.1883847921091686E-2</v>
      </c>
      <c r="F887" s="304">
        <f t="shared" ca="1" si="387"/>
        <v>0.34772909455678358</v>
      </c>
      <c r="G887" s="306">
        <f t="shared" ca="1" si="388"/>
        <v>3.4042496917613243</v>
      </c>
      <c r="H887" s="307">
        <f t="shared" ca="1" si="389"/>
        <v>-97.641306670533453</v>
      </c>
      <c r="I887" s="304">
        <f t="shared" ca="1" si="390"/>
        <v>97.70063297795474</v>
      </c>
      <c r="J887" s="306">
        <f t="shared" ca="1" si="391"/>
        <v>698.25382034761208</v>
      </c>
      <c r="K887" s="307">
        <f t="shared" ca="1" si="392"/>
        <v>-12.314320526791549</v>
      </c>
      <c r="L887" s="304">
        <f t="shared" ca="1" si="377"/>
        <v>698.36239884466272</v>
      </c>
      <c r="M887" s="306">
        <f t="shared" ca="1" si="393"/>
        <v>-1.5359455913967559</v>
      </c>
      <c r="N887" s="304">
        <f t="shared" ca="1" si="394"/>
        <v>-88.003199948759359</v>
      </c>
      <c r="P887" s="310">
        <f t="shared" ca="1" si="395"/>
        <v>23</v>
      </c>
      <c r="Q887" s="304">
        <f t="shared" ca="1" si="396"/>
        <v>0</v>
      </c>
      <c r="R887" s="306">
        <f t="shared" ca="1" si="397"/>
        <v>0</v>
      </c>
      <c r="S887" s="307">
        <f t="shared" ca="1" si="398"/>
        <v>3.650000000000003</v>
      </c>
      <c r="T887" s="304">
        <f t="shared" ca="1" si="378"/>
        <v>35.806500000000028</v>
      </c>
      <c r="U887" s="311">
        <f t="shared" ca="1" si="379"/>
        <v>0</v>
      </c>
      <c r="V887" s="306">
        <f t="shared" ca="1" si="380"/>
        <v>1.2265094336470193</v>
      </c>
      <c r="W887" s="304">
        <f t="shared" ca="1" si="381"/>
        <v>36.017777837365095</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-6.3832994226315165E-2</v>
      </c>
      <c r="AH887" s="304">
        <f t="shared" ca="1" si="405"/>
        <v>-9.8678759933135094</v>
      </c>
    </row>
    <row r="888" spans="1:34" x14ac:dyDescent="0.2">
      <c r="A888" s="347">
        <f t="shared" ca="1" si="383"/>
        <v>1E-4</v>
      </c>
      <c r="B888" s="304">
        <f t="shared" ca="1" si="384"/>
        <v>38.931500000001328</v>
      </c>
      <c r="D888" s="306">
        <f t="shared" ca="1" si="385"/>
        <v>-0.34383341433387632</v>
      </c>
      <c r="E888" s="307">
        <f t="shared" ca="1" si="386"/>
        <v>5.1892308839640577E-2</v>
      </c>
      <c r="F888" s="304">
        <f t="shared" ca="1" si="387"/>
        <v>0.34772723294156832</v>
      </c>
      <c r="G888" s="306">
        <f t="shared" ca="1" si="388"/>
        <v>3.4042153084198907</v>
      </c>
      <c r="H888" s="307">
        <f t="shared" ca="1" si="389"/>
        <v>-97.641301481302563</v>
      </c>
      <c r="I888" s="304">
        <f t="shared" ca="1" si="390"/>
        <v>97.700626593838678</v>
      </c>
      <c r="J888" s="306">
        <f t="shared" ca="1" si="391"/>
        <v>698.25382034761208</v>
      </c>
      <c r="K888" s="307">
        <f t="shared" ca="1" si="392"/>
        <v>-12.32408465719914</v>
      </c>
      <c r="L888" s="304">
        <f t="shared" ca="1" si="377"/>
        <v>698.36257108515849</v>
      </c>
      <c r="M888" s="306">
        <f t="shared" ca="1" si="393"/>
        <v>-1.5359459412578804</v>
      </c>
      <c r="N888" s="304">
        <f t="shared" ca="1" si="394"/>
        <v>-88.003219994325207</v>
      </c>
      <c r="P888" s="310">
        <f t="shared" ca="1" si="395"/>
        <v>23</v>
      </c>
      <c r="Q888" s="304">
        <f t="shared" ca="1" si="396"/>
        <v>0</v>
      </c>
      <c r="R888" s="306">
        <f t="shared" ca="1" si="397"/>
        <v>0</v>
      </c>
      <c r="S888" s="307">
        <f t="shared" ca="1" si="398"/>
        <v>3.650000000000003</v>
      </c>
      <c r="T888" s="304">
        <f t="shared" ca="1" si="378"/>
        <v>35.806500000000028</v>
      </c>
      <c r="U888" s="311">
        <f t="shared" ca="1" si="379"/>
        <v>0</v>
      </c>
      <c r="V888" s="306">
        <f t="shared" ca="1" si="380"/>
        <v>1.226510631227864</v>
      </c>
      <c r="W888" s="304">
        <f t="shared" ca="1" si="381"/>
        <v>36.017808298552943</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-6.3841220326832371E-2</v>
      </c>
      <c r="AH888" s="304">
        <f t="shared" ca="1" si="405"/>
        <v>-9.867884339004128</v>
      </c>
    </row>
    <row r="889" spans="1:34" x14ac:dyDescent="0.2">
      <c r="A889" s="347">
        <f t="shared" ca="1" si="383"/>
        <v>1E-4</v>
      </c>
      <c r="B889" s="304">
        <f t="shared" ca="1" si="384"/>
        <v>38.931600000001332</v>
      </c>
      <c r="D889" s="306">
        <f t="shared" ca="1" si="385"/>
        <v>-0.34383025482722157</v>
      </c>
      <c r="E889" s="307">
        <f t="shared" ca="1" si="386"/>
        <v>5.1900769596382901E-2</v>
      </c>
      <c r="F889" s="304">
        <f t="shared" ca="1" si="387"/>
        <v>0.34772537154951599</v>
      </c>
      <c r="G889" s="306">
        <f t="shared" ca="1" si="388"/>
        <v>3.404180925394408</v>
      </c>
      <c r="H889" s="307">
        <f t="shared" ca="1" si="389"/>
        <v>-97.641296291225601</v>
      </c>
      <c r="I889" s="304">
        <f t="shared" ca="1" si="390"/>
        <v>97.700620208900034</v>
      </c>
      <c r="J889" s="306">
        <f t="shared" ca="1" si="391"/>
        <v>698.25382034761208</v>
      </c>
      <c r="K889" s="307">
        <f t="shared" ca="1" si="392"/>
        <v>-12.333848787087767</v>
      </c>
      <c r="L889" s="304">
        <f t="shared" ca="1" si="377"/>
        <v>698.3627434621194</v>
      </c>
      <c r="M889" s="306">
        <f t="shared" ca="1" si="393"/>
        <v>-1.5359462911155171</v>
      </c>
      <c r="N889" s="304">
        <f t="shared" ca="1" si="394"/>
        <v>-88.003240039691221</v>
      </c>
      <c r="P889" s="310">
        <f t="shared" ca="1" si="395"/>
        <v>23</v>
      </c>
      <c r="Q889" s="304">
        <f t="shared" ca="1" si="396"/>
        <v>0</v>
      </c>
      <c r="R889" s="306">
        <f t="shared" ca="1" si="397"/>
        <v>0</v>
      </c>
      <c r="S889" s="307">
        <f t="shared" ca="1" si="398"/>
        <v>3.650000000000003</v>
      </c>
      <c r="T889" s="304">
        <f t="shared" ca="1" si="378"/>
        <v>35.806500000000028</v>
      </c>
      <c r="U889" s="311">
        <f t="shared" ca="1" si="379"/>
        <v>0</v>
      </c>
      <c r="V889" s="306">
        <f t="shared" ca="1" si="380"/>
        <v>1.2265118288098147</v>
      </c>
      <c r="W889" s="304">
        <f t="shared" ca="1" si="381"/>
        <v>36.017838759157875</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-6.384944627004252E-2</v>
      </c>
      <c r="AH889" s="304">
        <f t="shared" ca="1" si="405"/>
        <v>-9.867892684535045</v>
      </c>
    </row>
    <row r="890" spans="1:34" x14ac:dyDescent="0.2">
      <c r="A890" s="347">
        <f t="shared" ca="1" si="383"/>
        <v>1E-4</v>
      </c>
      <c r="B890" s="304">
        <f t="shared" ca="1" si="384"/>
        <v>38.931700000001335</v>
      </c>
      <c r="D890" s="306">
        <f t="shared" ca="1" si="385"/>
        <v>-0.34382709534352124</v>
      </c>
      <c r="E890" s="307">
        <f t="shared" ca="1" si="386"/>
        <v>5.1909230191315103E-2</v>
      </c>
      <c r="F890" s="304">
        <f t="shared" ca="1" si="387"/>
        <v>0.34772351038061516</v>
      </c>
      <c r="G890" s="306">
        <f t="shared" ca="1" si="388"/>
        <v>3.4041465426848738</v>
      </c>
      <c r="H890" s="307">
        <f t="shared" ca="1" si="389"/>
        <v>-97.641291100302581</v>
      </c>
      <c r="I890" s="304">
        <f t="shared" ca="1" si="390"/>
        <v>97.700613823138809</v>
      </c>
      <c r="J890" s="306">
        <f t="shared" ca="1" si="391"/>
        <v>698.25382034761208</v>
      </c>
      <c r="K890" s="307">
        <f t="shared" ca="1" si="392"/>
        <v>-12.343612916457344</v>
      </c>
      <c r="L890" s="304">
        <f t="shared" ca="1" si="377"/>
        <v>698.36291597554532</v>
      </c>
      <c r="M890" s="306">
        <f t="shared" ca="1" si="393"/>
        <v>-1.5359466409696658</v>
      </c>
      <c r="N890" s="304">
        <f t="shared" ca="1" si="394"/>
        <v>-88.003260084857388</v>
      </c>
      <c r="P890" s="310">
        <f t="shared" ca="1" si="395"/>
        <v>23</v>
      </c>
      <c r="Q890" s="304">
        <f t="shared" ca="1" si="396"/>
        <v>0</v>
      </c>
      <c r="R890" s="306">
        <f t="shared" ca="1" si="397"/>
        <v>0</v>
      </c>
      <c r="S890" s="307">
        <f t="shared" ca="1" si="398"/>
        <v>3.650000000000003</v>
      </c>
      <c r="T890" s="304">
        <f t="shared" ca="1" si="378"/>
        <v>35.806500000000028</v>
      </c>
      <c r="U890" s="311">
        <f t="shared" ca="1" si="379"/>
        <v>0</v>
      </c>
      <c r="V890" s="306">
        <f t="shared" ca="1" si="380"/>
        <v>1.2265130263928725</v>
      </c>
      <c r="W890" s="304">
        <f t="shared" ca="1" si="381"/>
        <v>36.017869219179943</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-6.3857672055940284E-2</v>
      </c>
      <c r="AH890" s="304">
        <f t="shared" ca="1" si="405"/>
        <v>-9.8679010299062586</v>
      </c>
    </row>
    <row r="891" spans="1:34" x14ac:dyDescent="0.2">
      <c r="A891" s="347">
        <f t="shared" ca="1" si="383"/>
        <v>1E-4</v>
      </c>
      <c r="B891" s="304">
        <f t="shared" ca="1" si="384"/>
        <v>38.931800000001338</v>
      </c>
      <c r="D891" s="306">
        <f t="shared" ca="1" si="385"/>
        <v>-0.34382393588277627</v>
      </c>
      <c r="E891" s="307">
        <f t="shared" ca="1" si="386"/>
        <v>5.1917690624454949E-2</v>
      </c>
      <c r="F891" s="304">
        <f t="shared" ca="1" si="387"/>
        <v>0.34772164943486056</v>
      </c>
      <c r="G891" s="306">
        <f t="shared" ca="1" si="388"/>
        <v>3.4041121602912856</v>
      </c>
      <c r="H891" s="307">
        <f t="shared" ca="1" si="389"/>
        <v>-97.641285908533519</v>
      </c>
      <c r="I891" s="304">
        <f t="shared" ca="1" si="390"/>
        <v>97.700607436555018</v>
      </c>
      <c r="J891" s="306">
        <f t="shared" ca="1" si="391"/>
        <v>698.25382034761208</v>
      </c>
      <c r="K891" s="307">
        <f t="shared" ca="1" si="392"/>
        <v>-12.353377045307786</v>
      </c>
      <c r="L891" s="304">
        <f t="shared" ca="1" si="377"/>
        <v>698.36308862543615</v>
      </c>
      <c r="M891" s="306">
        <f t="shared" ca="1" si="393"/>
        <v>-1.5359469908203267</v>
      </c>
      <c r="N891" s="304">
        <f t="shared" ca="1" si="394"/>
        <v>-88.003280129823722</v>
      </c>
      <c r="P891" s="310">
        <f t="shared" ca="1" si="395"/>
        <v>23</v>
      </c>
      <c r="Q891" s="304">
        <f t="shared" ca="1" si="396"/>
        <v>0</v>
      </c>
      <c r="R891" s="306">
        <f t="shared" ca="1" si="397"/>
        <v>0</v>
      </c>
      <c r="S891" s="307">
        <f t="shared" ca="1" si="398"/>
        <v>3.650000000000003</v>
      </c>
      <c r="T891" s="304">
        <f t="shared" ca="1" si="378"/>
        <v>35.806500000000028</v>
      </c>
      <c r="U891" s="311">
        <f t="shared" ca="1" si="379"/>
        <v>0</v>
      </c>
      <c r="V891" s="306">
        <f t="shared" ca="1" si="380"/>
        <v>1.2265142239770361</v>
      </c>
      <c r="W891" s="304">
        <f t="shared" ca="1" si="381"/>
        <v>36.017899678619109</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-6.3865897684539874E-2</v>
      </c>
      <c r="AH891" s="304">
        <f t="shared" ca="1" si="405"/>
        <v>-9.8679093751177849</v>
      </c>
    </row>
    <row r="892" spans="1:34" x14ac:dyDescent="0.2">
      <c r="A892" s="347">
        <f t="shared" ca="1" si="383"/>
        <v>1E-4</v>
      </c>
      <c r="B892" s="304">
        <f t="shared" ca="1" si="384"/>
        <v>38.931900000001342</v>
      </c>
      <c r="D892" s="306">
        <f t="shared" ca="1" si="385"/>
        <v>-0.34382077644498643</v>
      </c>
      <c r="E892" s="307">
        <f t="shared" ca="1" si="386"/>
        <v>5.1926150895788226E-2</v>
      </c>
      <c r="F892" s="304">
        <f t="shared" ca="1" si="387"/>
        <v>0.34771978871224096</v>
      </c>
      <c r="G892" s="306">
        <f t="shared" ca="1" si="388"/>
        <v>3.4040777782136411</v>
      </c>
      <c r="H892" s="307">
        <f t="shared" ca="1" si="389"/>
        <v>-97.641280715918427</v>
      </c>
      <c r="I892" s="304">
        <f t="shared" ca="1" si="390"/>
        <v>97.700601049148673</v>
      </c>
      <c r="J892" s="306">
        <f t="shared" ca="1" si="391"/>
        <v>698.25382034761208</v>
      </c>
      <c r="K892" s="307">
        <f t="shared" ca="1" si="392"/>
        <v>-12.363141173639008</v>
      </c>
      <c r="L892" s="304">
        <f t="shared" ca="1" si="377"/>
        <v>698.36326141179177</v>
      </c>
      <c r="M892" s="306">
        <f t="shared" ca="1" si="393"/>
        <v>-1.5359473406674997</v>
      </c>
      <c r="N892" s="304">
        <f t="shared" ca="1" si="394"/>
        <v>-88.003300174590208</v>
      </c>
      <c r="P892" s="310">
        <f t="shared" ca="1" si="395"/>
        <v>23</v>
      </c>
      <c r="Q892" s="304">
        <f t="shared" ca="1" si="396"/>
        <v>0</v>
      </c>
      <c r="R892" s="306">
        <f t="shared" ca="1" si="397"/>
        <v>0</v>
      </c>
      <c r="S892" s="307">
        <f t="shared" ca="1" si="398"/>
        <v>3.650000000000003</v>
      </c>
      <c r="T892" s="304">
        <f t="shared" ca="1" si="378"/>
        <v>35.806500000000028</v>
      </c>
      <c r="U892" s="311">
        <f t="shared" ca="1" si="379"/>
        <v>0</v>
      </c>
      <c r="V892" s="306">
        <f t="shared" ca="1" si="380"/>
        <v>1.2265154215623064</v>
      </c>
      <c r="W892" s="304">
        <f t="shared" ca="1" si="381"/>
        <v>36.017930137475403</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-6.3874123155834184E-2</v>
      </c>
      <c r="AH892" s="304">
        <f t="shared" ca="1" si="405"/>
        <v>-9.8679177201696113</v>
      </c>
    </row>
    <row r="893" spans="1:34" x14ac:dyDescent="0.2">
      <c r="A893" s="347">
        <f t="shared" ca="1" si="383"/>
        <v>1E-4</v>
      </c>
      <c r="B893" s="304">
        <f t="shared" ca="1" si="384"/>
        <v>38.932000000001345</v>
      </c>
      <c r="D893" s="306">
        <f t="shared" ca="1" si="385"/>
        <v>-0.34381761703015223</v>
      </c>
      <c r="E893" s="307">
        <f t="shared" ca="1" si="386"/>
        <v>5.1934611005323816E-2</v>
      </c>
      <c r="F893" s="304">
        <f t="shared" ca="1" si="387"/>
        <v>0.34771792821274938</v>
      </c>
      <c r="G893" s="306">
        <f t="shared" ca="1" si="388"/>
        <v>3.4040433964519381</v>
      </c>
      <c r="H893" s="307">
        <f t="shared" ca="1" si="389"/>
        <v>-97.64127552245732</v>
      </c>
      <c r="I893" s="304">
        <f t="shared" ca="1" si="390"/>
        <v>97.700594660919805</v>
      </c>
      <c r="J893" s="306">
        <f t="shared" ca="1" si="391"/>
        <v>698.25382034761208</v>
      </c>
      <c r="K893" s="307">
        <f t="shared" ca="1" si="392"/>
        <v>-12.372905301450926</v>
      </c>
      <c r="L893" s="304">
        <f t="shared" ca="1" si="377"/>
        <v>698.36343433461207</v>
      </c>
      <c r="M893" s="306">
        <f t="shared" ca="1" si="393"/>
        <v>-1.5359476905111851</v>
      </c>
      <c r="N893" s="304">
        <f t="shared" ca="1" si="394"/>
        <v>-88.003320219156862</v>
      </c>
      <c r="P893" s="310">
        <f t="shared" ca="1" si="395"/>
        <v>23</v>
      </c>
      <c r="Q893" s="304">
        <f t="shared" ca="1" si="396"/>
        <v>0</v>
      </c>
      <c r="R893" s="306">
        <f t="shared" ca="1" si="397"/>
        <v>0</v>
      </c>
      <c r="S893" s="307">
        <f t="shared" ca="1" si="398"/>
        <v>3.650000000000003</v>
      </c>
      <c r="T893" s="304">
        <f t="shared" ca="1" si="378"/>
        <v>35.806500000000028</v>
      </c>
      <c r="U893" s="311">
        <f t="shared" ca="1" si="379"/>
        <v>0</v>
      </c>
      <c r="V893" s="306">
        <f t="shared" ca="1" si="380"/>
        <v>1.2265166191486829</v>
      </c>
      <c r="W893" s="304">
        <f t="shared" ca="1" si="381"/>
        <v>36.017960595748839</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-6.3882348469830319E-2</v>
      </c>
      <c r="AH893" s="304">
        <f t="shared" ca="1" si="405"/>
        <v>-9.8679260650617469</v>
      </c>
    </row>
    <row r="894" spans="1:34" x14ac:dyDescent="0.2">
      <c r="A894" s="347">
        <f t="shared" ca="1" si="383"/>
        <v>1E-4</v>
      </c>
      <c r="B894" s="304">
        <f t="shared" ca="1" si="384"/>
        <v>38.932100000001348</v>
      </c>
      <c r="D894" s="306">
        <f t="shared" ca="1" si="385"/>
        <v>-0.3438144576382719</v>
      </c>
      <c r="E894" s="307">
        <f t="shared" ca="1" si="386"/>
        <v>5.1943070953068826E-2</v>
      </c>
      <c r="F894" s="304">
        <f t="shared" ca="1" si="387"/>
        <v>0.34771606793637622</v>
      </c>
      <c r="G894" s="306">
        <f t="shared" ca="1" si="388"/>
        <v>3.4040090150061744</v>
      </c>
      <c r="H894" s="307">
        <f t="shared" ca="1" si="389"/>
        <v>-97.641270328150227</v>
      </c>
      <c r="I894" s="304">
        <f t="shared" ca="1" si="390"/>
        <v>97.700588271868412</v>
      </c>
      <c r="J894" s="306">
        <f t="shared" ca="1" si="391"/>
        <v>698.25382034761208</v>
      </c>
      <c r="K894" s="307">
        <f t="shared" ca="1" si="392"/>
        <v>-12.382669428743457</v>
      </c>
      <c r="L894" s="304">
        <f t="shared" ca="1" si="377"/>
        <v>698.36360739389681</v>
      </c>
      <c r="M894" s="306">
        <f t="shared" ca="1" si="393"/>
        <v>-1.5359480403513828</v>
      </c>
      <c r="N894" s="304">
        <f t="shared" ca="1" si="394"/>
        <v>-88.003340263523697</v>
      </c>
      <c r="P894" s="310">
        <f t="shared" ca="1" si="395"/>
        <v>23</v>
      </c>
      <c r="Q894" s="304">
        <f t="shared" ca="1" si="396"/>
        <v>0</v>
      </c>
      <c r="R894" s="306">
        <f t="shared" ca="1" si="397"/>
        <v>0</v>
      </c>
      <c r="S894" s="307">
        <f t="shared" ca="1" si="398"/>
        <v>3.650000000000003</v>
      </c>
      <c r="T894" s="304">
        <f t="shared" ca="1" si="378"/>
        <v>35.806500000000028</v>
      </c>
      <c r="U894" s="311">
        <f t="shared" ca="1" si="379"/>
        <v>0</v>
      </c>
      <c r="V894" s="306">
        <f t="shared" ca="1" si="380"/>
        <v>1.2265178167361659</v>
      </c>
      <c r="W894" s="304">
        <f t="shared" ca="1" si="381"/>
        <v>36.017991053439424</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-6.3890573626530056E-2</v>
      </c>
      <c r="AH894" s="304">
        <f t="shared" ca="1" si="405"/>
        <v>-9.867934409794195</v>
      </c>
    </row>
    <row r="895" spans="1:34" x14ac:dyDescent="0.2">
      <c r="A895" s="347">
        <f t="shared" ca="1" si="383"/>
        <v>1E-4</v>
      </c>
      <c r="B895" s="304">
        <f t="shared" ca="1" si="384"/>
        <v>38.932200000001352</v>
      </c>
      <c r="D895" s="306">
        <f t="shared" ca="1" si="385"/>
        <v>-0.34381129826934587</v>
      </c>
      <c r="E895" s="307">
        <f t="shared" ca="1" si="386"/>
        <v>5.1951530739021479E-2</v>
      </c>
      <c r="F895" s="304">
        <f t="shared" ca="1" si="387"/>
        <v>0.3477142078831128</v>
      </c>
      <c r="G895" s="306">
        <f t="shared" ca="1" si="388"/>
        <v>3.4039746338763472</v>
      </c>
      <c r="H895" s="307">
        <f t="shared" ca="1" si="389"/>
        <v>-97.641265132997148</v>
      </c>
      <c r="I895" s="304">
        <f t="shared" ca="1" si="390"/>
        <v>97.700581881994538</v>
      </c>
      <c r="J895" s="306">
        <f t="shared" ca="1" si="391"/>
        <v>698.25382034761208</v>
      </c>
      <c r="K895" s="307">
        <f t="shared" ca="1" si="392"/>
        <v>-12.392433555516513</v>
      </c>
      <c r="L895" s="304">
        <f t="shared" ca="1" si="377"/>
        <v>698.36378058964601</v>
      </c>
      <c r="M895" s="306">
        <f t="shared" ca="1" si="393"/>
        <v>-1.5359483901880926</v>
      </c>
      <c r="N895" s="304">
        <f t="shared" ca="1" si="394"/>
        <v>-88.003360307690684</v>
      </c>
      <c r="P895" s="310">
        <f t="shared" ca="1" si="395"/>
        <v>23</v>
      </c>
      <c r="Q895" s="304">
        <f t="shared" ca="1" si="396"/>
        <v>0</v>
      </c>
      <c r="R895" s="306">
        <f t="shared" ca="1" si="397"/>
        <v>0</v>
      </c>
      <c r="S895" s="307">
        <f t="shared" ca="1" si="398"/>
        <v>3.650000000000003</v>
      </c>
      <c r="T895" s="304">
        <f t="shared" ca="1" si="378"/>
        <v>35.806500000000028</v>
      </c>
      <c r="U895" s="311">
        <f t="shared" ca="1" si="379"/>
        <v>0</v>
      </c>
      <c r="V895" s="306">
        <f t="shared" ca="1" si="380"/>
        <v>1.2265190143247553</v>
      </c>
      <c r="W895" s="304">
        <f t="shared" ca="1" si="381"/>
        <v>36.018021510547179</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-6.3898798625935171E-2</v>
      </c>
      <c r="AH895" s="304">
        <f t="shared" ca="1" si="405"/>
        <v>-9.8679427543669576</v>
      </c>
    </row>
    <row r="896" spans="1:34" x14ac:dyDescent="0.2">
      <c r="A896" s="347">
        <f t="shared" ca="1" si="383"/>
        <v>1E-4</v>
      </c>
      <c r="B896" s="304">
        <f t="shared" ca="1" si="384"/>
        <v>38.932300000001355</v>
      </c>
      <c r="D896" s="306">
        <f t="shared" ca="1" si="385"/>
        <v>-0.34380813892337664</v>
      </c>
      <c r="E896" s="307">
        <f t="shared" ca="1" si="386"/>
        <v>5.1959990363188879E-2</v>
      </c>
      <c r="F896" s="304">
        <f t="shared" ca="1" si="387"/>
        <v>0.34771234805295387</v>
      </c>
      <c r="G896" s="306">
        <f t="shared" ca="1" si="388"/>
        <v>3.403940253062455</v>
      </c>
      <c r="H896" s="307">
        <f t="shared" ca="1" si="389"/>
        <v>-97.641259936998111</v>
      </c>
      <c r="I896" s="304">
        <f t="shared" ca="1" si="390"/>
        <v>97.700575491298153</v>
      </c>
      <c r="J896" s="306">
        <f t="shared" ca="1" si="391"/>
        <v>698.25382034761208</v>
      </c>
      <c r="K896" s="307">
        <f t="shared" ca="1" si="392"/>
        <v>-12.402197681770014</v>
      </c>
      <c r="L896" s="304">
        <f t="shared" ca="1" si="377"/>
        <v>698.36395392185943</v>
      </c>
      <c r="M896" s="306">
        <f t="shared" ca="1" si="393"/>
        <v>-1.535948740021315</v>
      </c>
      <c r="N896" s="304">
        <f t="shared" ca="1" si="394"/>
        <v>-88.003380351657867</v>
      </c>
      <c r="P896" s="310">
        <f t="shared" ca="1" si="395"/>
        <v>23</v>
      </c>
      <c r="Q896" s="304">
        <f t="shared" ca="1" si="396"/>
        <v>0</v>
      </c>
      <c r="R896" s="306">
        <f t="shared" ca="1" si="397"/>
        <v>0</v>
      </c>
      <c r="S896" s="307">
        <f t="shared" ca="1" si="398"/>
        <v>3.650000000000003</v>
      </c>
      <c r="T896" s="304">
        <f t="shared" ca="1" si="378"/>
        <v>35.806500000000028</v>
      </c>
      <c r="U896" s="311">
        <f t="shared" ca="1" si="379"/>
        <v>0</v>
      </c>
      <c r="V896" s="306">
        <f t="shared" ca="1" si="380"/>
        <v>1.2265202119144509</v>
      </c>
      <c r="W896" s="304">
        <f t="shared" ca="1" si="381"/>
        <v>36.018051967072068</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-6.3907023468056323E-2</v>
      </c>
      <c r="AH896" s="304">
        <f t="shared" ca="1" si="405"/>
        <v>-9.8679510987800416</v>
      </c>
    </row>
    <row r="897" spans="1:34" x14ac:dyDescent="0.2">
      <c r="A897" s="347">
        <f t="shared" ca="1" si="383"/>
        <v>1E-4</v>
      </c>
      <c r="B897" s="304">
        <f t="shared" ca="1" si="384"/>
        <v>38.932400000001358</v>
      </c>
      <c r="D897" s="306">
        <f t="shared" ca="1" si="385"/>
        <v>-0.34380497960035977</v>
      </c>
      <c r="E897" s="307">
        <f t="shared" ca="1" si="386"/>
        <v>5.196844982556037E-2</v>
      </c>
      <c r="F897" s="304">
        <f t="shared" ca="1" si="387"/>
        <v>0.34771048844588448</v>
      </c>
      <c r="G897" s="306">
        <f t="shared" ca="1" si="388"/>
        <v>3.4039058725644948</v>
      </c>
      <c r="H897" s="307">
        <f t="shared" ca="1" si="389"/>
        <v>-97.64125474015313</v>
      </c>
      <c r="I897" s="304">
        <f t="shared" ca="1" si="390"/>
        <v>97.700569099779329</v>
      </c>
      <c r="J897" s="306">
        <f t="shared" ca="1" si="391"/>
        <v>698.25382034761208</v>
      </c>
      <c r="K897" s="307">
        <f t="shared" ca="1" si="392"/>
        <v>-12.411961807503872</v>
      </c>
      <c r="L897" s="304">
        <f t="shared" ca="1" si="377"/>
        <v>698.36412739053708</v>
      </c>
      <c r="M897" s="306">
        <f t="shared" ca="1" si="393"/>
        <v>-1.5359490898510495</v>
      </c>
      <c r="N897" s="304">
        <f t="shared" ca="1" si="394"/>
        <v>-88.003400395425203</v>
      </c>
      <c r="P897" s="310">
        <f t="shared" ca="1" si="395"/>
        <v>23</v>
      </c>
      <c r="Q897" s="304">
        <f t="shared" ca="1" si="396"/>
        <v>0</v>
      </c>
      <c r="R897" s="306">
        <f t="shared" ca="1" si="397"/>
        <v>0</v>
      </c>
      <c r="S897" s="307">
        <f t="shared" ca="1" si="398"/>
        <v>3.650000000000003</v>
      </c>
      <c r="T897" s="304">
        <f t="shared" ca="1" si="378"/>
        <v>35.806500000000028</v>
      </c>
      <c r="U897" s="311">
        <f t="shared" ca="1" si="379"/>
        <v>0</v>
      </c>
      <c r="V897" s="306">
        <f t="shared" ca="1" si="380"/>
        <v>1.2265214095052532</v>
      </c>
      <c r="W897" s="304">
        <f t="shared" ca="1" si="381"/>
        <v>36.018082423014178</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-6.3915248152877524E-2</v>
      </c>
      <c r="AH897" s="304">
        <f t="shared" ca="1" si="405"/>
        <v>-9.8679594430334348</v>
      </c>
    </row>
    <row r="898" spans="1:34" x14ac:dyDescent="0.2">
      <c r="A898" s="347">
        <f t="shared" ca="1" si="383"/>
        <v>1E-4</v>
      </c>
      <c r="B898" s="304">
        <f t="shared" ca="1" si="384"/>
        <v>38.932500000001362</v>
      </c>
      <c r="D898" s="306">
        <f t="shared" ca="1" si="385"/>
        <v>-0.34380182030030071</v>
      </c>
      <c r="E898" s="307">
        <f t="shared" ca="1" si="386"/>
        <v>5.197690912616082E-2</v>
      </c>
      <c r="F898" s="304">
        <f t="shared" ca="1" si="387"/>
        <v>0.34770862906190503</v>
      </c>
      <c r="G898" s="306">
        <f t="shared" ca="1" si="388"/>
        <v>3.4038714923824647</v>
      </c>
      <c r="H898" s="307">
        <f t="shared" ca="1" si="389"/>
        <v>-97.641249542462219</v>
      </c>
      <c r="I898" s="304">
        <f t="shared" ca="1" si="390"/>
        <v>97.700562707438039</v>
      </c>
      <c r="J898" s="306">
        <f t="shared" ca="1" si="391"/>
        <v>698.25382034761208</v>
      </c>
      <c r="K898" s="307">
        <f t="shared" ca="1" si="392"/>
        <v>-12.421725932718003</v>
      </c>
      <c r="L898" s="304">
        <f t="shared" ca="1" si="377"/>
        <v>698.3643009956786</v>
      </c>
      <c r="M898" s="306">
        <f t="shared" ca="1" si="393"/>
        <v>-1.5359494396772966</v>
      </c>
      <c r="N898" s="304">
        <f t="shared" ca="1" si="394"/>
        <v>-88.00342043899272</v>
      </c>
      <c r="P898" s="310">
        <f t="shared" ca="1" si="395"/>
        <v>23</v>
      </c>
      <c r="Q898" s="304">
        <f t="shared" ca="1" si="396"/>
        <v>0</v>
      </c>
      <c r="R898" s="306">
        <f t="shared" ca="1" si="397"/>
        <v>0</v>
      </c>
      <c r="S898" s="307">
        <f t="shared" ca="1" si="398"/>
        <v>3.650000000000003</v>
      </c>
      <c r="T898" s="304">
        <f t="shared" ca="1" si="378"/>
        <v>35.806500000000028</v>
      </c>
      <c r="U898" s="311">
        <f t="shared" ca="1" si="379"/>
        <v>0</v>
      </c>
      <c r="V898" s="306">
        <f t="shared" ca="1" si="380"/>
        <v>1.2265226070971615</v>
      </c>
      <c r="W898" s="304">
        <f t="shared" ca="1" si="381"/>
        <v>36.018112878373444</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-6.3923472680427196E-2</v>
      </c>
      <c r="AH898" s="304">
        <f t="shared" ca="1" si="405"/>
        <v>-9.8679677871271636</v>
      </c>
    </row>
    <row r="899" spans="1:34" x14ac:dyDescent="0.2">
      <c r="A899" s="347">
        <f t="shared" ca="1" si="383"/>
        <v>1E-4</v>
      </c>
      <c r="B899" s="304">
        <f t="shared" ca="1" si="384"/>
        <v>38.932600000001365</v>
      </c>
      <c r="D899" s="306">
        <f t="shared" ca="1" si="385"/>
        <v>-0.34379866102319484</v>
      </c>
      <c r="E899" s="307">
        <f t="shared" ca="1" si="386"/>
        <v>5.1985368264972465E-2</v>
      </c>
      <c r="F899" s="304">
        <f t="shared" ca="1" si="387"/>
        <v>0.34770676990099925</v>
      </c>
      <c r="G899" s="306">
        <f t="shared" ca="1" si="388"/>
        <v>3.4038371125163622</v>
      </c>
      <c r="H899" s="307">
        <f t="shared" ca="1" si="389"/>
        <v>-97.641244343925393</v>
      </c>
      <c r="I899" s="304">
        <f t="shared" ca="1" si="390"/>
        <v>97.700556314274309</v>
      </c>
      <c r="J899" s="306">
        <f t="shared" ca="1" si="391"/>
        <v>698.25382034761208</v>
      </c>
      <c r="K899" s="307">
        <f t="shared" ca="1" si="392"/>
        <v>-12.431490057412322</v>
      </c>
      <c r="L899" s="304">
        <f t="shared" ca="1" si="377"/>
        <v>698.36447473728424</v>
      </c>
      <c r="M899" s="306">
        <f t="shared" ca="1" si="393"/>
        <v>-1.5359497895000562</v>
      </c>
      <c r="N899" s="304">
        <f t="shared" ca="1" si="394"/>
        <v>-88.003440482360432</v>
      </c>
      <c r="P899" s="310">
        <f t="shared" ca="1" si="395"/>
        <v>23</v>
      </c>
      <c r="Q899" s="304">
        <f t="shared" ca="1" si="396"/>
        <v>0</v>
      </c>
      <c r="R899" s="306">
        <f t="shared" ca="1" si="397"/>
        <v>0</v>
      </c>
      <c r="S899" s="307">
        <f t="shared" ca="1" si="398"/>
        <v>3.650000000000003</v>
      </c>
      <c r="T899" s="304">
        <f t="shared" ca="1" si="378"/>
        <v>35.806500000000028</v>
      </c>
      <c r="U899" s="311">
        <f t="shared" ca="1" si="379"/>
        <v>0</v>
      </c>
      <c r="V899" s="306">
        <f t="shared" ca="1" si="380"/>
        <v>1.2265238046901761</v>
      </c>
      <c r="W899" s="304">
        <f t="shared" ca="1" si="381"/>
        <v>36.018143333149908</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-6.3931697050682246E-2</v>
      </c>
      <c r="AH899" s="304">
        <f t="shared" ca="1" si="405"/>
        <v>-9.8679761310612086</v>
      </c>
    </row>
    <row r="900" spans="1:34" x14ac:dyDescent="0.2">
      <c r="A900" s="347">
        <f t="shared" ca="1" si="383"/>
        <v>1E-4</v>
      </c>
      <c r="B900" s="304">
        <f t="shared" ca="1" si="384"/>
        <v>38.932700000001368</v>
      </c>
      <c r="D900" s="306">
        <f t="shared" ca="1" si="385"/>
        <v>-0.34379550176904278</v>
      </c>
      <c r="E900" s="307">
        <f t="shared" ca="1" si="386"/>
        <v>5.1993827242009516E-2</v>
      </c>
      <c r="F900" s="304">
        <f t="shared" ca="1" si="387"/>
        <v>0.3477049109631612</v>
      </c>
      <c r="G900" s="306">
        <f t="shared" ca="1" si="388"/>
        <v>3.4038027329661853</v>
      </c>
      <c r="H900" s="307">
        <f t="shared" ca="1" si="389"/>
        <v>-97.641239144542666</v>
      </c>
      <c r="I900" s="304">
        <f t="shared" ca="1" si="390"/>
        <v>97.700549920288154</v>
      </c>
      <c r="J900" s="306">
        <f t="shared" ca="1" si="391"/>
        <v>698.25382034761208</v>
      </c>
      <c r="K900" s="307">
        <f t="shared" ca="1" si="392"/>
        <v>-12.441254181586746</v>
      </c>
      <c r="L900" s="304">
        <f t="shared" ref="L900:L963" ca="1" si="406">SQRT(pos_x^2+pos_z^2)</f>
        <v>698.36464861535353</v>
      </c>
      <c r="M900" s="306">
        <f t="shared" ca="1" si="393"/>
        <v>-1.5359501393193282</v>
      </c>
      <c r="N900" s="304">
        <f t="shared" ca="1" si="394"/>
        <v>-88.003460525528311</v>
      </c>
      <c r="P900" s="310">
        <f t="shared" ca="1" si="395"/>
        <v>23</v>
      </c>
      <c r="Q900" s="304">
        <f t="shared" ca="1" si="396"/>
        <v>0</v>
      </c>
      <c r="R900" s="306">
        <f t="shared" ca="1" si="397"/>
        <v>0</v>
      </c>
      <c r="S900" s="307">
        <f t="shared" ca="1" si="398"/>
        <v>3.650000000000003</v>
      </c>
      <c r="T900" s="304">
        <f t="shared" ref="T900:T963" ca="1" si="407">m*g</f>
        <v>35.806500000000028</v>
      </c>
      <c r="U900" s="311">
        <f t="shared" ref="U900:U963" ca="1" si="408">IF(pos_xz&lt;L_rampe,Poids*COS(Beta),0)</f>
        <v>0</v>
      </c>
      <c r="V900" s="306">
        <f t="shared" ref="V900:V963" ca="1" si="409">Rho_moyen*(20000-Alt_rampe-pos_z)/(20000+Alt_rampe+pos_z)</f>
        <v>1.2265250022842968</v>
      </c>
      <c r="W900" s="304">
        <f t="shared" ref="W900:W963" ca="1" si="410">1/2*Rho*Sref*Cx*vit_xz^2</f>
        <v>36.018173787343578</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-6.3939921263658661E-2</v>
      </c>
      <c r="AH900" s="304">
        <f t="shared" ca="1" si="405"/>
        <v>-9.8679844748355823</v>
      </c>
    </row>
    <row r="901" spans="1:34" x14ac:dyDescent="0.2">
      <c r="A901" s="347">
        <f t="shared" ref="A901:A964" ca="1" si="412">IF(B900+0.01&lt;=T_ini+ROUNDUP(Temps_fin_propu,0), 0.01, IF(K900&gt;0, 0.1, 0.0001))</f>
        <v>1E-4</v>
      </c>
      <c r="B901" s="304">
        <f t="shared" ref="B901:B964" ca="1" si="413">B900+pas</f>
        <v>38.932800000001372</v>
      </c>
      <c r="D901" s="306">
        <f t="shared" ref="D901:D964" ca="1" si="414">IF(AND(L900&lt;L_rampe,Poussee&lt;Poids*SIN(M900)),0,(-W900+Poussee)/m*COS(M900)-U900/m*SIN(M900))</f>
        <v>-0.34379234253784702</v>
      </c>
      <c r="E901" s="307">
        <f t="shared" ref="E901:E964" ca="1" si="415">IF(AND(L900&lt;L_rampe,Poussee&lt;Poids*SIN(M900)),0,(-W900+Poussee)/m*SIN(M900)+U900/m*COS(M900)-Poids/m)</f>
        <v>5.2002286057268421E-2</v>
      </c>
      <c r="F901" s="304">
        <f t="shared" ref="F901:F964" ca="1" si="416">SQRT(acc_x^2+acc_z^2)</f>
        <v>0.34770305224838377</v>
      </c>
      <c r="G901" s="306">
        <f t="shared" ref="G901:G964" ca="1" si="417">G900+acc_x*pas</f>
        <v>3.4037683537319317</v>
      </c>
      <c r="H901" s="307">
        <f t="shared" ref="H901:H964" ca="1" si="418">H900+acc_z*pas</f>
        <v>-97.641233944314067</v>
      </c>
      <c r="I901" s="304">
        <f t="shared" ref="I901:I964" ca="1" si="419">SQRT(vit_x^2+vit_z^2)</f>
        <v>97.700543525479617</v>
      </c>
      <c r="J901" s="306">
        <f t="shared" ref="J901:J964" ca="1" si="420">J900+0.5*(vit_x+G900)*pas*(K900&gt;=0)</f>
        <v>698.25382034761208</v>
      </c>
      <c r="K901" s="307">
        <f t="shared" ref="K901:K964" ca="1" si="421">K900+0.5*(vit_z+H900)*pas</f>
        <v>-12.45101830524119</v>
      </c>
      <c r="L901" s="304">
        <f t="shared" ca="1" si="406"/>
        <v>698.36482262988648</v>
      </c>
      <c r="M901" s="306">
        <f t="shared" ref="M901:M964" ca="1" si="422">IF(AND(L900&gt;L_rampe,G901&gt;0),ATAN2(G901,H901),$M$4)</f>
        <v>-1.5359504891351128</v>
      </c>
      <c r="N901" s="304">
        <f t="shared" ref="N901:N964" ca="1" si="423">DEGREES(Beta)</f>
        <v>-88.003480568496371</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3.650000000000003</v>
      </c>
      <c r="T901" s="304">
        <f t="shared" ca="1" si="407"/>
        <v>35.806500000000028</v>
      </c>
      <c r="U901" s="311">
        <f t="shared" ca="1" si="408"/>
        <v>0</v>
      </c>
      <c r="V901" s="306">
        <f t="shared" ca="1" si="409"/>
        <v>1.2265261998795238</v>
      </c>
      <c r="W901" s="304">
        <f t="shared" ca="1" si="410"/>
        <v>36.018204240954468</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-6.3948145319356442E-2</v>
      </c>
      <c r="AH901" s="304">
        <f t="shared" ref="AH901:AH964" ca="1" si="434">IF(AND(L900&lt;L_rampe,Poussee&lt;Poids*SIN(M900)), g*SIN(M900), (-W900+Poussee)/m)</f>
        <v>-9.8679928184502863</v>
      </c>
    </row>
    <row r="902" spans="1:34" x14ac:dyDescent="0.2">
      <c r="A902" s="347">
        <f t="shared" ca="1" si="412"/>
        <v>1E-4</v>
      </c>
      <c r="B902" s="304">
        <f t="shared" ca="1" si="413"/>
        <v>38.932900000001375</v>
      </c>
      <c r="D902" s="306">
        <f t="shared" ca="1" si="414"/>
        <v>-0.34378918332960573</v>
      </c>
      <c r="E902" s="307">
        <f t="shared" ca="1" si="415"/>
        <v>5.2010744710758061E-2</v>
      </c>
      <c r="F902" s="304">
        <f t="shared" ca="1" si="416"/>
        <v>0.34770119375665781</v>
      </c>
      <c r="G902" s="306">
        <f t="shared" ca="1" si="417"/>
        <v>3.4037339748135986</v>
      </c>
      <c r="H902" s="307">
        <f t="shared" ca="1" si="418"/>
        <v>-97.641228743239594</v>
      </c>
      <c r="I902" s="304">
        <f t="shared" ca="1" si="419"/>
        <v>97.700537129848669</v>
      </c>
      <c r="J902" s="306">
        <f t="shared" ca="1" si="420"/>
        <v>698.25382034761208</v>
      </c>
      <c r="K902" s="307">
        <f t="shared" ca="1" si="421"/>
        <v>-12.460782428375568</v>
      </c>
      <c r="L902" s="304">
        <f t="shared" ca="1" si="406"/>
        <v>698.36499678088296</v>
      </c>
      <c r="M902" s="306">
        <f t="shared" ca="1" si="422"/>
        <v>-1.5359508389474099</v>
      </c>
      <c r="N902" s="304">
        <f t="shared" ca="1" si="423"/>
        <v>-88.003500611264613</v>
      </c>
      <c r="P902" s="310">
        <f t="shared" ca="1" si="424"/>
        <v>23</v>
      </c>
      <c r="Q902" s="304">
        <f t="shared" ca="1" si="425"/>
        <v>0</v>
      </c>
      <c r="R902" s="306">
        <f t="shared" ca="1" si="426"/>
        <v>0</v>
      </c>
      <c r="S902" s="307">
        <f t="shared" ca="1" si="427"/>
        <v>3.650000000000003</v>
      </c>
      <c r="T902" s="304">
        <f t="shared" ca="1" si="407"/>
        <v>35.806500000000028</v>
      </c>
      <c r="U902" s="311">
        <f t="shared" ca="1" si="408"/>
        <v>0</v>
      </c>
      <c r="V902" s="306">
        <f t="shared" ca="1" si="409"/>
        <v>1.2265273974758575</v>
      </c>
      <c r="W902" s="304">
        <f t="shared" ca="1" si="410"/>
        <v>36.018234693982578</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-6.395636921778447E-2</v>
      </c>
      <c r="AH902" s="304">
        <f t="shared" ca="1" si="434"/>
        <v>-9.8680011619053261</v>
      </c>
    </row>
    <row r="903" spans="1:34" x14ac:dyDescent="0.2">
      <c r="A903" s="347">
        <f t="shared" ca="1" si="412"/>
        <v>1E-4</v>
      </c>
      <c r="B903" s="304">
        <f t="shared" ca="1" si="413"/>
        <v>38.933000000001378</v>
      </c>
      <c r="D903" s="306">
        <f t="shared" ca="1" si="414"/>
        <v>-0.34378602414431919</v>
      </c>
      <c r="E903" s="307">
        <f t="shared" ca="1" si="415"/>
        <v>5.2019203202474884E-2</v>
      </c>
      <c r="F903" s="304">
        <f t="shared" ca="1" si="416"/>
        <v>0.34769933548797416</v>
      </c>
      <c r="G903" s="306">
        <f t="shared" ca="1" si="417"/>
        <v>3.403699596211184</v>
      </c>
      <c r="H903" s="307">
        <f t="shared" ca="1" si="418"/>
        <v>-97.641223541319278</v>
      </c>
      <c r="I903" s="304">
        <f t="shared" ca="1" si="419"/>
        <v>97.70053073339534</v>
      </c>
      <c r="J903" s="306">
        <f t="shared" ca="1" si="420"/>
        <v>698.25382034761208</v>
      </c>
      <c r="K903" s="307">
        <f t="shared" ca="1" si="421"/>
        <v>-12.470546550989797</v>
      </c>
      <c r="L903" s="304">
        <f t="shared" ca="1" si="406"/>
        <v>698.36517106834276</v>
      </c>
      <c r="M903" s="306">
        <f t="shared" ca="1" si="422"/>
        <v>-1.5359511887562196</v>
      </c>
      <c r="N903" s="304">
        <f t="shared" ca="1" si="423"/>
        <v>-88.00352065383305</v>
      </c>
      <c r="P903" s="310">
        <f t="shared" ca="1" si="424"/>
        <v>23</v>
      </c>
      <c r="Q903" s="304">
        <f t="shared" ca="1" si="425"/>
        <v>0</v>
      </c>
      <c r="R903" s="306">
        <f t="shared" ca="1" si="426"/>
        <v>0</v>
      </c>
      <c r="S903" s="307">
        <f t="shared" ca="1" si="427"/>
        <v>3.650000000000003</v>
      </c>
      <c r="T903" s="304">
        <f t="shared" ca="1" si="407"/>
        <v>35.806500000000028</v>
      </c>
      <c r="U903" s="311">
        <f t="shared" ca="1" si="408"/>
        <v>0</v>
      </c>
      <c r="V903" s="306">
        <f t="shared" ca="1" si="409"/>
        <v>1.2265285950732974</v>
      </c>
      <c r="W903" s="304">
        <f t="shared" ca="1" si="410"/>
        <v>36.018265146427915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-6.3964592958933864E-2</v>
      </c>
      <c r="AH903" s="304">
        <f t="shared" ca="1" si="434"/>
        <v>-9.868009505200698</v>
      </c>
    </row>
    <row r="904" spans="1:34" x14ac:dyDescent="0.2">
      <c r="A904" s="347">
        <f t="shared" ca="1" si="412"/>
        <v>1E-4</v>
      </c>
      <c r="B904" s="304">
        <f t="shared" ca="1" si="413"/>
        <v>38.933100000001382</v>
      </c>
      <c r="D904" s="306">
        <f t="shared" ca="1" si="414"/>
        <v>-0.34378286498198773</v>
      </c>
      <c r="E904" s="307">
        <f t="shared" ca="1" si="415"/>
        <v>5.2027661532424219E-2</v>
      </c>
      <c r="F904" s="304">
        <f t="shared" ca="1" si="416"/>
        <v>0.34769747744232499</v>
      </c>
      <c r="G904" s="306">
        <f t="shared" ca="1" si="417"/>
        <v>3.403665217924686</v>
      </c>
      <c r="H904" s="307">
        <f t="shared" ca="1" si="418"/>
        <v>-97.641218338553131</v>
      </c>
      <c r="I904" s="304">
        <f t="shared" ca="1" si="419"/>
        <v>97.700524336119685</v>
      </c>
      <c r="J904" s="306">
        <f t="shared" ca="1" si="420"/>
        <v>698.25382034761208</v>
      </c>
      <c r="K904" s="307">
        <f t="shared" ca="1" si="421"/>
        <v>-12.480310673083791</v>
      </c>
      <c r="L904" s="304">
        <f t="shared" ca="1" si="406"/>
        <v>698.36534549226599</v>
      </c>
      <c r="M904" s="306">
        <f t="shared" ca="1" si="422"/>
        <v>-1.5359515385615421</v>
      </c>
      <c r="N904" s="304">
        <f t="shared" ca="1" si="423"/>
        <v>-88.003540696201682</v>
      </c>
      <c r="P904" s="310">
        <f t="shared" ca="1" si="424"/>
        <v>23</v>
      </c>
      <c r="Q904" s="304">
        <f t="shared" ca="1" si="425"/>
        <v>0</v>
      </c>
      <c r="R904" s="306">
        <f t="shared" ca="1" si="426"/>
        <v>0</v>
      </c>
      <c r="S904" s="307">
        <f t="shared" ca="1" si="427"/>
        <v>3.650000000000003</v>
      </c>
      <c r="T904" s="304">
        <f t="shared" ca="1" si="407"/>
        <v>35.806500000000028</v>
      </c>
      <c r="U904" s="311">
        <f t="shared" ca="1" si="408"/>
        <v>0</v>
      </c>
      <c r="V904" s="306">
        <f t="shared" ca="1" si="409"/>
        <v>1.2265297926718433</v>
      </c>
      <c r="W904" s="304">
        <f t="shared" ca="1" si="410"/>
        <v>36.018295598290521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-6.3972816542811728E-2</v>
      </c>
      <c r="AH904" s="304">
        <f t="shared" ca="1" si="434"/>
        <v>-9.8680178483364074</v>
      </c>
    </row>
    <row r="905" spans="1:34" x14ac:dyDescent="0.2">
      <c r="A905" s="347">
        <f t="shared" ca="1" si="412"/>
        <v>1E-4</v>
      </c>
      <c r="B905" s="304">
        <f t="shared" ca="1" si="413"/>
        <v>38.933200000001385</v>
      </c>
      <c r="D905" s="306">
        <f t="shared" ca="1" si="414"/>
        <v>-0.34377970584260981</v>
      </c>
      <c r="E905" s="307">
        <f t="shared" ca="1" si="415"/>
        <v>5.203611970061317E-2</v>
      </c>
      <c r="F905" s="304">
        <f t="shared" ca="1" si="416"/>
        <v>0.34769561961970108</v>
      </c>
      <c r="G905" s="306">
        <f t="shared" ca="1" si="417"/>
        <v>3.4036308399541015</v>
      </c>
      <c r="H905" s="307">
        <f t="shared" ca="1" si="418"/>
        <v>-97.641213134941154</v>
      </c>
      <c r="I905" s="304">
        <f t="shared" ca="1" si="419"/>
        <v>97.700517938021662</v>
      </c>
      <c r="J905" s="306">
        <f t="shared" ca="1" si="420"/>
        <v>698.25382034761208</v>
      </c>
      <c r="K905" s="307">
        <f t="shared" ca="1" si="421"/>
        <v>-12.490074794657465</v>
      </c>
      <c r="L905" s="304">
        <f t="shared" ca="1" si="406"/>
        <v>698.3655200526523</v>
      </c>
      <c r="M905" s="306">
        <f t="shared" ca="1" si="422"/>
        <v>-1.5359518883633771</v>
      </c>
      <c r="N905" s="304">
        <f t="shared" ca="1" si="423"/>
        <v>-88.003560738370496</v>
      </c>
      <c r="P905" s="310">
        <f t="shared" ca="1" si="424"/>
        <v>23</v>
      </c>
      <c r="Q905" s="304">
        <f t="shared" ca="1" si="425"/>
        <v>0</v>
      </c>
      <c r="R905" s="306">
        <f t="shared" ca="1" si="426"/>
        <v>0</v>
      </c>
      <c r="S905" s="307">
        <f t="shared" ca="1" si="427"/>
        <v>3.650000000000003</v>
      </c>
      <c r="T905" s="304">
        <f t="shared" ca="1" si="407"/>
        <v>35.806500000000028</v>
      </c>
      <c r="U905" s="311">
        <f t="shared" ca="1" si="408"/>
        <v>0</v>
      </c>
      <c r="V905" s="306">
        <f t="shared" ca="1" si="409"/>
        <v>1.2265309902714956</v>
      </c>
      <c r="W905" s="304">
        <f t="shared" ca="1" si="410"/>
        <v>36.018326049570362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-6.3981039969430498E-2</v>
      </c>
      <c r="AH905" s="304">
        <f t="shared" ca="1" si="434"/>
        <v>-9.8680261913124632</v>
      </c>
    </row>
    <row r="906" spans="1:34" x14ac:dyDescent="0.2">
      <c r="A906" s="347">
        <f t="shared" ca="1" si="412"/>
        <v>1E-4</v>
      </c>
      <c r="B906" s="304">
        <f t="shared" ca="1" si="413"/>
        <v>38.933300000001388</v>
      </c>
      <c r="D906" s="306">
        <f t="shared" ca="1" si="414"/>
        <v>-0.34377654672618752</v>
      </c>
      <c r="E906" s="307">
        <f t="shared" ca="1" si="415"/>
        <v>5.2044577707038187E-2</v>
      </c>
      <c r="F906" s="304">
        <f t="shared" ca="1" si="416"/>
        <v>0.34769376202009511</v>
      </c>
      <c r="G906" s="306">
        <f t="shared" ca="1" si="417"/>
        <v>3.4035964622994288</v>
      </c>
      <c r="H906" s="307">
        <f t="shared" ca="1" si="418"/>
        <v>-97.64120793048339</v>
      </c>
      <c r="I906" s="304">
        <f t="shared" ca="1" si="419"/>
        <v>97.700511539101328</v>
      </c>
      <c r="J906" s="306">
        <f t="shared" ca="1" si="420"/>
        <v>698.25382034761208</v>
      </c>
      <c r="K906" s="307">
        <f t="shared" ca="1" si="421"/>
        <v>-12.499838915710736</v>
      </c>
      <c r="L906" s="304">
        <f t="shared" ca="1" si="406"/>
        <v>698.36569474950159</v>
      </c>
      <c r="M906" s="306">
        <f t="shared" ca="1" si="422"/>
        <v>-1.5359522381617248</v>
      </c>
      <c r="N906" s="304">
        <f t="shared" ca="1" si="423"/>
        <v>-88.00358078033949</v>
      </c>
      <c r="P906" s="310">
        <f t="shared" ca="1" si="424"/>
        <v>23</v>
      </c>
      <c r="Q906" s="304">
        <f t="shared" ca="1" si="425"/>
        <v>0</v>
      </c>
      <c r="R906" s="306">
        <f t="shared" ca="1" si="426"/>
        <v>0</v>
      </c>
      <c r="S906" s="307">
        <f t="shared" ca="1" si="427"/>
        <v>3.650000000000003</v>
      </c>
      <c r="T906" s="304">
        <f t="shared" ca="1" si="407"/>
        <v>35.806500000000028</v>
      </c>
      <c r="U906" s="311">
        <f t="shared" ca="1" si="408"/>
        <v>0</v>
      </c>
      <c r="V906" s="306">
        <f t="shared" ca="1" si="409"/>
        <v>1.2265321878722544</v>
      </c>
      <c r="W906" s="304">
        <f t="shared" ca="1" si="410"/>
        <v>36.018356500267487</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-6.3989263238779515E-2</v>
      </c>
      <c r="AH906" s="304">
        <f t="shared" ca="1" si="434"/>
        <v>-9.8680345341288582</v>
      </c>
    </row>
    <row r="907" spans="1:34" x14ac:dyDescent="0.2">
      <c r="A907" s="347">
        <f t="shared" ca="1" si="412"/>
        <v>1E-4</v>
      </c>
      <c r="B907" s="304">
        <f t="shared" ca="1" si="413"/>
        <v>38.933400000001392</v>
      </c>
      <c r="D907" s="306">
        <f t="shared" ca="1" si="414"/>
        <v>-0.34377338763272164</v>
      </c>
      <c r="E907" s="307">
        <f t="shared" ca="1" si="415"/>
        <v>5.2053035551708149E-2</v>
      </c>
      <c r="F907" s="304">
        <f t="shared" ca="1" si="416"/>
        <v>0.34769190464350025</v>
      </c>
      <c r="G907" s="306">
        <f t="shared" ca="1" si="417"/>
        <v>3.4035620849606656</v>
      </c>
      <c r="H907" s="307">
        <f t="shared" ca="1" si="418"/>
        <v>-97.641202725179838</v>
      </c>
      <c r="I907" s="304">
        <f t="shared" ca="1" si="419"/>
        <v>97.700505139358668</v>
      </c>
      <c r="J907" s="306">
        <f t="shared" ca="1" si="420"/>
        <v>698.25382034761208</v>
      </c>
      <c r="K907" s="307">
        <f t="shared" ca="1" si="421"/>
        <v>-12.509603036243519</v>
      </c>
      <c r="L907" s="304">
        <f t="shared" ca="1" si="406"/>
        <v>698.36586958281373</v>
      </c>
      <c r="M907" s="306">
        <f t="shared" ca="1" si="422"/>
        <v>-1.5359525879565854</v>
      </c>
      <c r="N907" s="304">
        <f t="shared" ca="1" si="423"/>
        <v>-88.003600822108695</v>
      </c>
      <c r="P907" s="310">
        <f t="shared" ca="1" si="424"/>
        <v>23</v>
      </c>
      <c r="Q907" s="304">
        <f t="shared" ca="1" si="425"/>
        <v>0</v>
      </c>
      <c r="R907" s="306">
        <f t="shared" ca="1" si="426"/>
        <v>0</v>
      </c>
      <c r="S907" s="307">
        <f t="shared" ca="1" si="427"/>
        <v>3.650000000000003</v>
      </c>
      <c r="T907" s="304">
        <f t="shared" ca="1" si="407"/>
        <v>35.806500000000028</v>
      </c>
      <c r="U907" s="311">
        <f t="shared" ca="1" si="408"/>
        <v>0</v>
      </c>
      <c r="V907" s="306">
        <f t="shared" ca="1" si="409"/>
        <v>1.2265333854741192</v>
      </c>
      <c r="W907" s="304">
        <f t="shared" ca="1" si="410"/>
        <v>36.01838695038186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-6.3997486350869437E-2</v>
      </c>
      <c r="AH907" s="304">
        <f t="shared" ca="1" si="434"/>
        <v>-9.868042876785605</v>
      </c>
    </row>
    <row r="908" spans="1:34" x14ac:dyDescent="0.2">
      <c r="A908" s="347">
        <f t="shared" ca="1" si="412"/>
        <v>1E-4</v>
      </c>
      <c r="B908" s="304">
        <f t="shared" ca="1" si="413"/>
        <v>38.933500000001395</v>
      </c>
      <c r="D908" s="306">
        <f t="shared" ca="1" si="414"/>
        <v>-0.34377022856220762</v>
      </c>
      <c r="E908" s="307">
        <f t="shared" ca="1" si="415"/>
        <v>5.2061493234614176E-2</v>
      </c>
      <c r="F908" s="304">
        <f t="shared" ca="1" si="416"/>
        <v>0.3476900474899019</v>
      </c>
      <c r="G908" s="306">
        <f t="shared" ca="1" si="417"/>
        <v>3.4035277079378092</v>
      </c>
      <c r="H908" s="307">
        <f t="shared" ca="1" si="418"/>
        <v>-97.641197519030513</v>
      </c>
      <c r="I908" s="304">
        <f t="shared" ca="1" si="419"/>
        <v>97.700498738793712</v>
      </c>
      <c r="J908" s="306">
        <f t="shared" ca="1" si="420"/>
        <v>698.25382034761208</v>
      </c>
      <c r="K908" s="307">
        <f t="shared" ca="1" si="421"/>
        <v>-12.519367156255729</v>
      </c>
      <c r="L908" s="304">
        <f t="shared" ca="1" si="406"/>
        <v>698.36604455258885</v>
      </c>
      <c r="M908" s="306">
        <f t="shared" ca="1" si="422"/>
        <v>-1.5359529377479588</v>
      </c>
      <c r="N908" s="304">
        <f t="shared" ca="1" si="423"/>
        <v>-88.003620863678108</v>
      </c>
      <c r="P908" s="310">
        <f t="shared" ca="1" si="424"/>
        <v>23</v>
      </c>
      <c r="Q908" s="304">
        <f t="shared" ca="1" si="425"/>
        <v>0</v>
      </c>
      <c r="R908" s="306">
        <f t="shared" ca="1" si="426"/>
        <v>0</v>
      </c>
      <c r="S908" s="307">
        <f t="shared" ca="1" si="427"/>
        <v>3.650000000000003</v>
      </c>
      <c r="T908" s="304">
        <f t="shared" ca="1" si="407"/>
        <v>35.806500000000028</v>
      </c>
      <c r="U908" s="311">
        <f t="shared" ca="1" si="408"/>
        <v>0</v>
      </c>
      <c r="V908" s="306">
        <f t="shared" ca="1" si="409"/>
        <v>1.2265345830770902</v>
      </c>
      <c r="W908" s="304">
        <f t="shared" ca="1" si="410"/>
        <v>36.018417399913524</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-6.4005709305691383E-2</v>
      </c>
      <c r="AH908" s="304">
        <f t="shared" ca="1" si="434"/>
        <v>-9.8680512192826928</v>
      </c>
    </row>
    <row r="909" spans="1:34" x14ac:dyDescent="0.2">
      <c r="A909" s="347">
        <f t="shared" ca="1" si="412"/>
        <v>1E-4</v>
      </c>
      <c r="B909" s="304">
        <f t="shared" ca="1" si="413"/>
        <v>38.933600000001398</v>
      </c>
      <c r="D909" s="306">
        <f t="shared" ca="1" si="414"/>
        <v>-0.34376706951464853</v>
      </c>
      <c r="E909" s="307">
        <f t="shared" ca="1" si="415"/>
        <v>5.2069950755770478E-2</v>
      </c>
      <c r="F909" s="304">
        <f t="shared" ca="1" si="416"/>
        <v>0.34768819055929634</v>
      </c>
      <c r="G909" s="306">
        <f t="shared" ca="1" si="417"/>
        <v>3.403493331230858</v>
      </c>
      <c r="H909" s="307">
        <f t="shared" ca="1" si="418"/>
        <v>-97.641192312035443</v>
      </c>
      <c r="I909" s="304">
        <f t="shared" ca="1" si="419"/>
        <v>97.700492337406473</v>
      </c>
      <c r="J909" s="306">
        <f t="shared" ca="1" si="420"/>
        <v>698.25382034761208</v>
      </c>
      <c r="K909" s="307">
        <f t="shared" ca="1" si="421"/>
        <v>-12.529131275747282</v>
      </c>
      <c r="L909" s="304">
        <f t="shared" ca="1" si="406"/>
        <v>698.36621965882648</v>
      </c>
      <c r="M909" s="306">
        <f t="shared" ca="1" si="422"/>
        <v>-1.535953287535845</v>
      </c>
      <c r="N909" s="304">
        <f t="shared" ca="1" si="423"/>
        <v>-88.003640905047718</v>
      </c>
      <c r="P909" s="310">
        <f t="shared" ca="1" si="424"/>
        <v>23</v>
      </c>
      <c r="Q909" s="304">
        <f t="shared" ca="1" si="425"/>
        <v>0</v>
      </c>
      <c r="R909" s="306">
        <f t="shared" ca="1" si="426"/>
        <v>0</v>
      </c>
      <c r="S909" s="307">
        <f t="shared" ca="1" si="427"/>
        <v>3.650000000000003</v>
      </c>
      <c r="T909" s="304">
        <f t="shared" ca="1" si="407"/>
        <v>35.806500000000028</v>
      </c>
      <c r="U909" s="311">
        <f t="shared" ca="1" si="408"/>
        <v>0</v>
      </c>
      <c r="V909" s="306">
        <f t="shared" ca="1" si="409"/>
        <v>1.2265357806811674</v>
      </c>
      <c r="W909" s="304">
        <f t="shared" ca="1" si="410"/>
        <v>36.018447848862465</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-6.401393210326134E-2</v>
      </c>
      <c r="AH909" s="304">
        <f t="shared" ca="1" si="434"/>
        <v>-9.8680595616201359</v>
      </c>
    </row>
    <row r="910" spans="1:34" x14ac:dyDescent="0.2">
      <c r="A910" s="347">
        <f t="shared" ca="1" si="412"/>
        <v>1E-4</v>
      </c>
      <c r="B910" s="304">
        <f t="shared" ca="1" si="413"/>
        <v>38.933700000001402</v>
      </c>
      <c r="D910" s="306">
        <f t="shared" ca="1" si="414"/>
        <v>-0.34376391049004418</v>
      </c>
      <c r="E910" s="307">
        <f t="shared" ca="1" si="415"/>
        <v>5.207840811516995E-2</v>
      </c>
      <c r="F910" s="304">
        <f t="shared" ca="1" si="416"/>
        <v>0.34768633385167341</v>
      </c>
      <c r="G910" s="306">
        <f t="shared" ca="1" si="417"/>
        <v>3.4034589548398091</v>
      </c>
      <c r="H910" s="307">
        <f t="shared" ca="1" si="418"/>
        <v>-97.641187104194628</v>
      </c>
      <c r="I910" s="304">
        <f t="shared" ca="1" si="419"/>
        <v>97.70048593519698</v>
      </c>
      <c r="J910" s="306">
        <f t="shared" ca="1" si="420"/>
        <v>698.25382034761208</v>
      </c>
      <c r="K910" s="307">
        <f t="shared" ca="1" si="421"/>
        <v>-12.538895394718093</v>
      </c>
      <c r="L910" s="304">
        <f t="shared" ca="1" si="406"/>
        <v>698.36639490152663</v>
      </c>
      <c r="M910" s="306">
        <f t="shared" ca="1" si="422"/>
        <v>-1.535953637320244</v>
      </c>
      <c r="N910" s="304">
        <f t="shared" ca="1" si="423"/>
        <v>-88.003660946217508</v>
      </c>
      <c r="P910" s="310">
        <f t="shared" ca="1" si="424"/>
        <v>23</v>
      </c>
      <c r="Q910" s="304">
        <f t="shared" ca="1" si="425"/>
        <v>0</v>
      </c>
      <c r="R910" s="306">
        <f t="shared" ca="1" si="426"/>
        <v>0</v>
      </c>
      <c r="S910" s="307">
        <f t="shared" ca="1" si="427"/>
        <v>3.650000000000003</v>
      </c>
      <c r="T910" s="304">
        <f t="shared" ca="1" si="407"/>
        <v>35.806500000000028</v>
      </c>
      <c r="U910" s="311">
        <f t="shared" ca="1" si="408"/>
        <v>0</v>
      </c>
      <c r="V910" s="306">
        <f t="shared" ca="1" si="409"/>
        <v>1.2265369782863509</v>
      </c>
      <c r="W910" s="304">
        <f t="shared" ca="1" si="410"/>
        <v>36.018478297228725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-6.4022154743570425E-2</v>
      </c>
      <c r="AH910" s="304">
        <f t="shared" ca="1" si="434"/>
        <v>-9.8680679037979271</v>
      </c>
    </row>
    <row r="911" spans="1:34" x14ac:dyDescent="0.2">
      <c r="A911" s="347">
        <f t="shared" ca="1" si="412"/>
        <v>1E-4</v>
      </c>
      <c r="B911" s="304">
        <f t="shared" ca="1" si="413"/>
        <v>38.933800000001405</v>
      </c>
      <c r="D911" s="306">
        <f t="shared" ca="1" si="414"/>
        <v>-0.34376075148839547</v>
      </c>
      <c r="E911" s="307">
        <f t="shared" ca="1" si="415"/>
        <v>5.2086865312825026E-2</v>
      </c>
      <c r="F911" s="304">
        <f t="shared" ca="1" si="416"/>
        <v>0.34768447736702707</v>
      </c>
      <c r="G911" s="306">
        <f t="shared" ca="1" si="417"/>
        <v>3.4034245787646604</v>
      </c>
      <c r="H911" s="307">
        <f t="shared" ca="1" si="418"/>
        <v>-97.641181895508097</v>
      </c>
      <c r="I911" s="304">
        <f t="shared" ca="1" si="419"/>
        <v>97.700479532165232</v>
      </c>
      <c r="J911" s="306">
        <f t="shared" ca="1" si="420"/>
        <v>698.25382034761208</v>
      </c>
      <c r="K911" s="307">
        <f t="shared" ca="1" si="421"/>
        <v>-12.548659513168078</v>
      </c>
      <c r="L911" s="304">
        <f t="shared" ca="1" si="406"/>
        <v>698.36657028068907</v>
      </c>
      <c r="M911" s="306">
        <f t="shared" ca="1" si="422"/>
        <v>-1.535953987101156</v>
      </c>
      <c r="N911" s="304">
        <f t="shared" ca="1" si="423"/>
        <v>-88.003680987187522</v>
      </c>
      <c r="P911" s="310">
        <f t="shared" ca="1" si="424"/>
        <v>23</v>
      </c>
      <c r="Q911" s="304">
        <f t="shared" ca="1" si="425"/>
        <v>0</v>
      </c>
      <c r="R911" s="306">
        <f t="shared" ca="1" si="426"/>
        <v>0</v>
      </c>
      <c r="S911" s="307">
        <f t="shared" ca="1" si="427"/>
        <v>3.650000000000003</v>
      </c>
      <c r="T911" s="304">
        <f t="shared" ca="1" si="407"/>
        <v>35.806500000000028</v>
      </c>
      <c r="U911" s="311">
        <f t="shared" ca="1" si="408"/>
        <v>0</v>
      </c>
      <c r="V911" s="306">
        <f t="shared" ca="1" si="409"/>
        <v>1.2265381758926408</v>
      </c>
      <c r="W911" s="304">
        <f t="shared" ca="1" si="410"/>
        <v>36.018508745012298</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-6.4030377226634627E-2</v>
      </c>
      <c r="AH911" s="304">
        <f t="shared" ca="1" si="434"/>
        <v>-9.8680762458160807</v>
      </c>
    </row>
    <row r="912" spans="1:34" x14ac:dyDescent="0.2">
      <c r="A912" s="347">
        <f t="shared" ca="1" si="412"/>
        <v>1E-4</v>
      </c>
      <c r="B912" s="304">
        <f t="shared" ca="1" si="413"/>
        <v>38.933900000001408</v>
      </c>
      <c r="D912" s="306">
        <f t="shared" ca="1" si="414"/>
        <v>-0.34375759250970028</v>
      </c>
      <c r="E912" s="307">
        <f t="shared" ca="1" si="415"/>
        <v>5.2095322348735706E-2</v>
      </c>
      <c r="F912" s="304">
        <f t="shared" ca="1" si="416"/>
        <v>0.34768262110534637</v>
      </c>
      <c r="G912" s="306">
        <f t="shared" ca="1" si="417"/>
        <v>3.4033902030054093</v>
      </c>
      <c r="H912" s="307">
        <f t="shared" ca="1" si="418"/>
        <v>-97.641176685975864</v>
      </c>
      <c r="I912" s="304">
        <f t="shared" ca="1" si="419"/>
        <v>97.700473128311259</v>
      </c>
      <c r="J912" s="306">
        <f t="shared" ca="1" si="420"/>
        <v>698.25382034761208</v>
      </c>
      <c r="K912" s="307">
        <f t="shared" ca="1" si="421"/>
        <v>-12.558423631097153</v>
      </c>
      <c r="L912" s="304">
        <f t="shared" ca="1" si="406"/>
        <v>698.36674579631392</v>
      </c>
      <c r="M912" s="306">
        <f t="shared" ca="1" si="422"/>
        <v>-1.5359543368785809</v>
      </c>
      <c r="N912" s="304">
        <f t="shared" ca="1" si="423"/>
        <v>-88.003701027957732</v>
      </c>
      <c r="P912" s="310">
        <f t="shared" ca="1" si="424"/>
        <v>23</v>
      </c>
      <c r="Q912" s="304">
        <f t="shared" ca="1" si="425"/>
        <v>0</v>
      </c>
      <c r="R912" s="306">
        <f t="shared" ca="1" si="426"/>
        <v>0</v>
      </c>
      <c r="S912" s="307">
        <f t="shared" ca="1" si="427"/>
        <v>3.650000000000003</v>
      </c>
      <c r="T912" s="304">
        <f t="shared" ca="1" si="407"/>
        <v>35.806500000000028</v>
      </c>
      <c r="U912" s="311">
        <f t="shared" ca="1" si="408"/>
        <v>0</v>
      </c>
      <c r="V912" s="306">
        <f t="shared" ca="1" si="409"/>
        <v>1.2265393735000365</v>
      </c>
      <c r="W912" s="304">
        <f t="shared" ca="1" si="410"/>
        <v>36.018539192213183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-6.4038599552448616E-2</v>
      </c>
      <c r="AH912" s="304">
        <f t="shared" ca="1" si="434"/>
        <v>-9.8680845876745948</v>
      </c>
    </row>
    <row r="913" spans="1:34" x14ac:dyDescent="0.2">
      <c r="A913" s="347">
        <f t="shared" ca="1" si="412"/>
        <v>1E-4</v>
      </c>
      <c r="B913" s="304">
        <f t="shared" ca="1" si="413"/>
        <v>38.934000000001411</v>
      </c>
      <c r="D913" s="306">
        <f t="shared" ca="1" si="414"/>
        <v>-0.34375443355396113</v>
      </c>
      <c r="E913" s="307">
        <f t="shared" ca="1" si="415"/>
        <v>5.2103779222900215E-2</v>
      </c>
      <c r="F913" s="304">
        <f t="shared" ca="1" si="416"/>
        <v>0.3476807650666246</v>
      </c>
      <c r="G913" s="306">
        <f t="shared" ca="1" si="417"/>
        <v>3.4033558275620539</v>
      </c>
      <c r="H913" s="307">
        <f t="shared" ca="1" si="418"/>
        <v>-97.641171475597943</v>
      </c>
      <c r="I913" s="304">
        <f t="shared" ca="1" si="419"/>
        <v>97.70046672363506</v>
      </c>
      <c r="J913" s="306">
        <f t="shared" ca="1" si="420"/>
        <v>698.25382034761208</v>
      </c>
      <c r="K913" s="307">
        <f t="shared" ca="1" si="421"/>
        <v>-12.568187748505231</v>
      </c>
      <c r="L913" s="304">
        <f t="shared" ca="1" si="406"/>
        <v>698.36692144840094</v>
      </c>
      <c r="M913" s="306">
        <f t="shared" ca="1" si="422"/>
        <v>-1.5359546866525187</v>
      </c>
      <c r="N913" s="304">
        <f t="shared" ca="1" si="423"/>
        <v>-88.003721068528151</v>
      </c>
      <c r="P913" s="310">
        <f t="shared" ca="1" si="424"/>
        <v>23</v>
      </c>
      <c r="Q913" s="304">
        <f t="shared" ca="1" si="425"/>
        <v>0</v>
      </c>
      <c r="R913" s="306">
        <f t="shared" ca="1" si="426"/>
        <v>0</v>
      </c>
      <c r="S913" s="307">
        <f t="shared" ca="1" si="427"/>
        <v>3.650000000000003</v>
      </c>
      <c r="T913" s="304">
        <f t="shared" ca="1" si="407"/>
        <v>35.806500000000028</v>
      </c>
      <c r="U913" s="311">
        <f t="shared" ca="1" si="408"/>
        <v>0</v>
      </c>
      <c r="V913" s="306">
        <f t="shared" ca="1" si="409"/>
        <v>1.2265405711085384</v>
      </c>
      <c r="W913" s="304">
        <f t="shared" ca="1" si="410"/>
        <v>36.018569638831394</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-6.4046821721012392E-2</v>
      </c>
      <c r="AH913" s="304">
        <f t="shared" ca="1" si="434"/>
        <v>-9.868092929373466</v>
      </c>
    </row>
    <row r="914" spans="1:34" x14ac:dyDescent="0.2">
      <c r="A914" s="347">
        <f t="shared" ca="1" si="412"/>
        <v>1E-4</v>
      </c>
      <c r="B914" s="304">
        <f t="shared" ca="1" si="413"/>
        <v>38.934100000001415</v>
      </c>
      <c r="D914" s="306">
        <f t="shared" ca="1" si="414"/>
        <v>-0.34375127462117616</v>
      </c>
      <c r="E914" s="307">
        <f t="shared" ca="1" si="415"/>
        <v>5.2112235935325657E-2</v>
      </c>
      <c r="F914" s="304">
        <f t="shared" ca="1" si="416"/>
        <v>0.34767890925085221</v>
      </c>
      <c r="G914" s="306">
        <f t="shared" ca="1" si="417"/>
        <v>3.4033214524345916</v>
      </c>
      <c r="H914" s="307">
        <f t="shared" ca="1" si="418"/>
        <v>-97.641166264374348</v>
      </c>
      <c r="I914" s="304">
        <f t="shared" ca="1" si="419"/>
        <v>97.700460318136663</v>
      </c>
      <c r="J914" s="306">
        <f t="shared" ca="1" si="420"/>
        <v>698.25382034761208</v>
      </c>
      <c r="K914" s="307">
        <f t="shared" ca="1" si="421"/>
        <v>-12.57795186539223</v>
      </c>
      <c r="L914" s="304">
        <f t="shared" ca="1" si="406"/>
        <v>698.36709723694992</v>
      </c>
      <c r="M914" s="306">
        <f t="shared" ca="1" si="422"/>
        <v>-1.5359550364229697</v>
      </c>
      <c r="N914" s="304">
        <f t="shared" ca="1" si="423"/>
        <v>-88.003741108898808</v>
      </c>
      <c r="P914" s="310">
        <f t="shared" ca="1" si="424"/>
        <v>23</v>
      </c>
      <c r="Q914" s="304">
        <f t="shared" ca="1" si="425"/>
        <v>0</v>
      </c>
      <c r="R914" s="306">
        <f t="shared" ca="1" si="426"/>
        <v>0</v>
      </c>
      <c r="S914" s="307">
        <f t="shared" ca="1" si="427"/>
        <v>3.650000000000003</v>
      </c>
      <c r="T914" s="304">
        <f t="shared" ca="1" si="407"/>
        <v>35.806500000000028</v>
      </c>
      <c r="U914" s="311">
        <f t="shared" ca="1" si="408"/>
        <v>0</v>
      </c>
      <c r="V914" s="306">
        <f t="shared" ca="1" si="409"/>
        <v>1.2265417687181468</v>
      </c>
      <c r="W914" s="304">
        <f t="shared" ca="1" si="410"/>
        <v>36.018600084866954</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-6.4055043732331285E-2</v>
      </c>
      <c r="AH914" s="304">
        <f t="shared" ca="1" si="434"/>
        <v>-9.8681012709127032</v>
      </c>
    </row>
    <row r="915" spans="1:34" x14ac:dyDescent="0.2">
      <c r="A915" s="347">
        <f t="shared" ca="1" si="412"/>
        <v>1E-4</v>
      </c>
      <c r="B915" s="304">
        <f t="shared" ca="1" si="413"/>
        <v>38.934200000001418</v>
      </c>
      <c r="D915" s="306">
        <f t="shared" ca="1" si="414"/>
        <v>-0.34374811571134367</v>
      </c>
      <c r="E915" s="307">
        <f t="shared" ca="1" si="415"/>
        <v>5.2120692486012032E-2</v>
      </c>
      <c r="F915" s="304">
        <f t="shared" ca="1" si="416"/>
        <v>0.3476770536580186</v>
      </c>
      <c r="G915" s="306">
        <f t="shared" ca="1" si="417"/>
        <v>3.4032870776230206</v>
      </c>
      <c r="H915" s="307">
        <f t="shared" ca="1" si="418"/>
        <v>-97.641161052305094</v>
      </c>
      <c r="I915" s="304">
        <f t="shared" ca="1" si="419"/>
        <v>97.700453911816069</v>
      </c>
      <c r="J915" s="306">
        <f t="shared" ca="1" si="420"/>
        <v>698.25382034761208</v>
      </c>
      <c r="K915" s="307">
        <f t="shared" ca="1" si="421"/>
        <v>-12.587715981758064</v>
      </c>
      <c r="L915" s="304">
        <f t="shared" ca="1" si="406"/>
        <v>698.36727316196072</v>
      </c>
      <c r="M915" s="306">
        <f t="shared" ca="1" si="422"/>
        <v>-1.5359553861899335</v>
      </c>
      <c r="N915" s="304">
        <f t="shared" ca="1" si="423"/>
        <v>-88.003761149069646</v>
      </c>
      <c r="P915" s="310">
        <f t="shared" ca="1" si="424"/>
        <v>23</v>
      </c>
      <c r="Q915" s="304">
        <f t="shared" ca="1" si="425"/>
        <v>0</v>
      </c>
      <c r="R915" s="306">
        <f t="shared" ca="1" si="426"/>
        <v>0</v>
      </c>
      <c r="S915" s="307">
        <f t="shared" ca="1" si="427"/>
        <v>3.650000000000003</v>
      </c>
      <c r="T915" s="304">
        <f t="shared" ca="1" si="407"/>
        <v>35.806500000000028</v>
      </c>
      <c r="U915" s="311">
        <f t="shared" ca="1" si="408"/>
        <v>0</v>
      </c>
      <c r="V915" s="306">
        <f t="shared" ca="1" si="409"/>
        <v>1.2265429663288612</v>
      </c>
      <c r="W915" s="304">
        <f t="shared" ca="1" si="410"/>
        <v>36.018630530319854</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-6.4063265586410623E-2</v>
      </c>
      <c r="AH915" s="304">
        <f t="shared" ca="1" si="434"/>
        <v>-9.868109612292308</v>
      </c>
    </row>
    <row r="916" spans="1:34" x14ac:dyDescent="0.2">
      <c r="A916" s="347">
        <f t="shared" ca="1" si="412"/>
        <v>1E-4</v>
      </c>
      <c r="B916" s="304">
        <f t="shared" ca="1" si="413"/>
        <v>38.934300000001421</v>
      </c>
      <c r="D916" s="306">
        <f t="shared" ca="1" si="414"/>
        <v>-0.34374495682446821</v>
      </c>
      <c r="E916" s="307">
        <f t="shared" ca="1" si="415"/>
        <v>5.2129148874961118E-2</v>
      </c>
      <c r="F916" s="304">
        <f t="shared" ca="1" si="416"/>
        <v>0.34767519828811971</v>
      </c>
      <c r="G916" s="306">
        <f t="shared" ca="1" si="417"/>
        <v>3.4032527031273383</v>
      </c>
      <c r="H916" s="307">
        <f t="shared" ca="1" si="418"/>
        <v>-97.641155839390208</v>
      </c>
      <c r="I916" s="304">
        <f t="shared" ca="1" si="419"/>
        <v>97.700447504673321</v>
      </c>
      <c r="J916" s="306">
        <f t="shared" ca="1" si="420"/>
        <v>698.25382034761208</v>
      </c>
      <c r="K916" s="307">
        <f t="shared" ca="1" si="421"/>
        <v>-12.597480097602649</v>
      </c>
      <c r="L916" s="304">
        <f t="shared" ca="1" si="406"/>
        <v>698.36744922343337</v>
      </c>
      <c r="M916" s="306">
        <f t="shared" ca="1" si="422"/>
        <v>-1.5359557359534106</v>
      </c>
      <c r="N916" s="304">
        <f t="shared" ca="1" si="423"/>
        <v>-88.003781189040708</v>
      </c>
      <c r="P916" s="310">
        <f t="shared" ca="1" si="424"/>
        <v>23</v>
      </c>
      <c r="Q916" s="304">
        <f t="shared" ca="1" si="425"/>
        <v>0</v>
      </c>
      <c r="R916" s="306">
        <f t="shared" ca="1" si="426"/>
        <v>0</v>
      </c>
      <c r="S916" s="307">
        <f t="shared" ca="1" si="427"/>
        <v>3.650000000000003</v>
      </c>
      <c r="T916" s="304">
        <f t="shared" ca="1" si="407"/>
        <v>35.806500000000028</v>
      </c>
      <c r="U916" s="311">
        <f t="shared" ca="1" si="408"/>
        <v>0</v>
      </c>
      <c r="V916" s="306">
        <f t="shared" ca="1" si="409"/>
        <v>1.226544163940682</v>
      </c>
      <c r="W916" s="304">
        <f t="shared" ca="1" si="410"/>
        <v>36.018660975190137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-6.4071487283246853E-2</v>
      </c>
      <c r="AH916" s="304">
        <f t="shared" ca="1" si="434"/>
        <v>-9.8681179535122805</v>
      </c>
    </row>
    <row r="917" spans="1:34" x14ac:dyDescent="0.2">
      <c r="A917" s="347">
        <f t="shared" ca="1" si="412"/>
        <v>1E-4</v>
      </c>
      <c r="B917" s="304">
        <f t="shared" ca="1" si="413"/>
        <v>38.934400000001425</v>
      </c>
      <c r="D917" s="306">
        <f t="shared" ca="1" si="414"/>
        <v>-0.3437417979605461</v>
      </c>
      <c r="E917" s="307">
        <f t="shared" ca="1" si="415"/>
        <v>5.2137605102185347E-2</v>
      </c>
      <c r="F917" s="304">
        <f t="shared" ca="1" si="416"/>
        <v>0.34767334314114495</v>
      </c>
      <c r="G917" s="306">
        <f t="shared" ca="1" si="417"/>
        <v>3.4032183289475424</v>
      </c>
      <c r="H917" s="307">
        <f t="shared" ca="1" si="418"/>
        <v>-97.641150625629692</v>
      </c>
      <c r="I917" s="304">
        <f t="shared" ca="1" si="419"/>
        <v>97.700441096708417</v>
      </c>
      <c r="J917" s="306">
        <f t="shared" ca="1" si="420"/>
        <v>698.25382034761208</v>
      </c>
      <c r="K917" s="307">
        <f t="shared" ca="1" si="421"/>
        <v>-12.607244212925899</v>
      </c>
      <c r="L917" s="304">
        <f t="shared" ca="1" si="406"/>
        <v>698.36762542136762</v>
      </c>
      <c r="M917" s="306">
        <f t="shared" ca="1" si="422"/>
        <v>-1.5359560857134009</v>
      </c>
      <c r="N917" s="304">
        <f t="shared" ca="1" si="423"/>
        <v>-88.003801228811994</v>
      </c>
      <c r="P917" s="310">
        <f t="shared" ca="1" si="424"/>
        <v>23</v>
      </c>
      <c r="Q917" s="304">
        <f t="shared" ca="1" si="425"/>
        <v>0</v>
      </c>
      <c r="R917" s="306">
        <f t="shared" ca="1" si="426"/>
        <v>0</v>
      </c>
      <c r="S917" s="307">
        <f t="shared" ca="1" si="427"/>
        <v>3.650000000000003</v>
      </c>
      <c r="T917" s="304">
        <f t="shared" ca="1" si="407"/>
        <v>35.806500000000028</v>
      </c>
      <c r="U917" s="311">
        <f t="shared" ca="1" si="408"/>
        <v>0</v>
      </c>
      <c r="V917" s="306">
        <f t="shared" ca="1" si="409"/>
        <v>1.2265453615536086</v>
      </c>
      <c r="W917" s="304">
        <f t="shared" ca="1" si="410"/>
        <v>36.018691419477769</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-6.4079708822854187E-2</v>
      </c>
      <c r="AH917" s="304">
        <f t="shared" ca="1" si="434"/>
        <v>-9.8681262945726314</v>
      </c>
    </row>
    <row r="918" spans="1:34" x14ac:dyDescent="0.2">
      <c r="A918" s="347">
        <f t="shared" ca="1" si="412"/>
        <v>1E-4</v>
      </c>
      <c r="B918" s="304">
        <f t="shared" ca="1" si="413"/>
        <v>38.934500000001428</v>
      </c>
      <c r="D918" s="306">
        <f t="shared" ca="1" si="414"/>
        <v>-0.3437386391195773</v>
      </c>
      <c r="E918" s="307">
        <f t="shared" ca="1" si="415"/>
        <v>5.2146061167674063E-2</v>
      </c>
      <c r="F918" s="304">
        <f t="shared" ca="1" si="416"/>
        <v>0.34767148821708371</v>
      </c>
      <c r="G918" s="306">
        <f t="shared" ca="1" si="417"/>
        <v>3.4031839550836303</v>
      </c>
      <c r="H918" s="307">
        <f t="shared" ca="1" si="418"/>
        <v>-97.641145411023572</v>
      </c>
      <c r="I918" s="304">
        <f t="shared" ca="1" si="419"/>
        <v>97.700434687921359</v>
      </c>
      <c r="J918" s="306">
        <f t="shared" ca="1" si="420"/>
        <v>698.25382034761208</v>
      </c>
      <c r="K918" s="307">
        <f t="shared" ca="1" si="421"/>
        <v>-12.617008327727731</v>
      </c>
      <c r="L918" s="304">
        <f t="shared" ca="1" si="406"/>
        <v>698.36780175576337</v>
      </c>
      <c r="M918" s="306">
        <f t="shared" ca="1" si="422"/>
        <v>-1.5359564354699042</v>
      </c>
      <c r="N918" s="304">
        <f t="shared" ca="1" si="423"/>
        <v>-88.00382126838349</v>
      </c>
      <c r="P918" s="310">
        <f t="shared" ca="1" si="424"/>
        <v>23</v>
      </c>
      <c r="Q918" s="304">
        <f t="shared" ca="1" si="425"/>
        <v>0</v>
      </c>
      <c r="R918" s="306">
        <f t="shared" ca="1" si="426"/>
        <v>0</v>
      </c>
      <c r="S918" s="307">
        <f t="shared" ca="1" si="427"/>
        <v>3.650000000000003</v>
      </c>
      <c r="T918" s="304">
        <f t="shared" ca="1" si="407"/>
        <v>35.806500000000028</v>
      </c>
      <c r="U918" s="311">
        <f t="shared" ca="1" si="408"/>
        <v>0</v>
      </c>
      <c r="V918" s="306">
        <f t="shared" ca="1" si="409"/>
        <v>1.2265465591676417</v>
      </c>
      <c r="W918" s="304">
        <f t="shared" ca="1" si="410"/>
        <v>36.018721863182783</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-6.4087930205221966E-2</v>
      </c>
      <c r="AH918" s="304">
        <f t="shared" ca="1" si="434"/>
        <v>-9.8681346354733535</v>
      </c>
    </row>
    <row r="919" spans="1:34" x14ac:dyDescent="0.2">
      <c r="A919" s="347">
        <f t="shared" ca="1" si="412"/>
        <v>1E-4</v>
      </c>
      <c r="B919" s="304">
        <f t="shared" ca="1" si="413"/>
        <v>38.934600000001431</v>
      </c>
      <c r="D919" s="306">
        <f t="shared" ca="1" si="414"/>
        <v>-0.34373548030156442</v>
      </c>
      <c r="E919" s="307">
        <f t="shared" ca="1" si="415"/>
        <v>5.215451707143437E-2</v>
      </c>
      <c r="F919" s="304">
        <f t="shared" ca="1" si="416"/>
        <v>0.34766963351593089</v>
      </c>
      <c r="G919" s="306">
        <f t="shared" ca="1" si="417"/>
        <v>3.4031495815356001</v>
      </c>
      <c r="H919" s="307">
        <f t="shared" ca="1" si="418"/>
        <v>-97.641140195571865</v>
      </c>
      <c r="I919" s="304">
        <f t="shared" ca="1" si="419"/>
        <v>97.700428278312202</v>
      </c>
      <c r="J919" s="306">
        <f t="shared" ca="1" si="420"/>
        <v>698.25382034761208</v>
      </c>
      <c r="K919" s="307">
        <f t="shared" ca="1" si="421"/>
        <v>-12.626772442008061</v>
      </c>
      <c r="L919" s="304">
        <f t="shared" ca="1" si="406"/>
        <v>698.36797822662061</v>
      </c>
      <c r="M919" s="306">
        <f t="shared" ca="1" si="422"/>
        <v>-1.5359567852229208</v>
      </c>
      <c r="N919" s="304">
        <f t="shared" ca="1" si="423"/>
        <v>-88.003841307755209</v>
      </c>
      <c r="P919" s="310">
        <f t="shared" ca="1" si="424"/>
        <v>23</v>
      </c>
      <c r="Q919" s="304">
        <f t="shared" ca="1" si="425"/>
        <v>0</v>
      </c>
      <c r="R919" s="306">
        <f t="shared" ca="1" si="426"/>
        <v>0</v>
      </c>
      <c r="S919" s="307">
        <f t="shared" ca="1" si="427"/>
        <v>3.650000000000003</v>
      </c>
      <c r="T919" s="304">
        <f t="shared" ca="1" si="407"/>
        <v>35.806500000000028</v>
      </c>
      <c r="U919" s="311">
        <f t="shared" ca="1" si="408"/>
        <v>0</v>
      </c>
      <c r="V919" s="306">
        <f t="shared" ca="1" si="409"/>
        <v>1.2265477567827805</v>
      </c>
      <c r="W919" s="304">
        <f t="shared" ca="1" si="410"/>
        <v>36.018752306305188</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-6.4096151430359072E-2</v>
      </c>
      <c r="AH919" s="304">
        <f t="shared" ca="1" si="434"/>
        <v>-9.8681429762144521</v>
      </c>
    </row>
    <row r="920" spans="1:34" x14ac:dyDescent="0.2">
      <c r="A920" s="347">
        <f t="shared" ca="1" si="412"/>
        <v>1E-4</v>
      </c>
      <c r="B920" s="304">
        <f t="shared" ca="1" si="413"/>
        <v>38.934700000001435</v>
      </c>
      <c r="D920" s="306">
        <f t="shared" ca="1" si="414"/>
        <v>-0.34373232150650573</v>
      </c>
      <c r="E920" s="307">
        <f t="shared" ca="1" si="415"/>
        <v>5.2162972813473374E-2</v>
      </c>
      <c r="F920" s="304">
        <f t="shared" ca="1" si="416"/>
        <v>0.34766777903767698</v>
      </c>
      <c r="G920" s="306">
        <f t="shared" ca="1" si="417"/>
        <v>3.4031152083034493</v>
      </c>
      <c r="H920" s="307">
        <f t="shared" ca="1" si="418"/>
        <v>-97.641134979274582</v>
      </c>
      <c r="I920" s="304">
        <f t="shared" ca="1" si="419"/>
        <v>97.70042186788092</v>
      </c>
      <c r="J920" s="306">
        <f t="shared" ca="1" si="420"/>
        <v>698.25382034761208</v>
      </c>
      <c r="K920" s="307">
        <f t="shared" ca="1" si="421"/>
        <v>-12.636536555766803</v>
      </c>
      <c r="L920" s="304">
        <f t="shared" ca="1" si="406"/>
        <v>698.368154833939</v>
      </c>
      <c r="M920" s="306">
        <f t="shared" ca="1" si="422"/>
        <v>-1.5359571349724506</v>
      </c>
      <c r="N920" s="304">
        <f t="shared" ca="1" si="423"/>
        <v>-88.003861346927152</v>
      </c>
      <c r="P920" s="310">
        <f t="shared" ca="1" si="424"/>
        <v>23</v>
      </c>
      <c r="Q920" s="304">
        <f t="shared" ca="1" si="425"/>
        <v>0</v>
      </c>
      <c r="R920" s="306">
        <f t="shared" ca="1" si="426"/>
        <v>0</v>
      </c>
      <c r="S920" s="307">
        <f t="shared" ca="1" si="427"/>
        <v>3.650000000000003</v>
      </c>
      <c r="T920" s="304">
        <f t="shared" ca="1" si="407"/>
        <v>35.806500000000028</v>
      </c>
      <c r="U920" s="311">
        <f t="shared" ca="1" si="408"/>
        <v>0</v>
      </c>
      <c r="V920" s="306">
        <f t="shared" ca="1" si="409"/>
        <v>1.226548954399026</v>
      </c>
      <c r="W920" s="304">
        <f t="shared" ca="1" si="410"/>
        <v>36.018782748845005</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-6.4104372498269058E-2</v>
      </c>
      <c r="AH920" s="304">
        <f t="shared" ca="1" si="434"/>
        <v>-9.8681513167959345</v>
      </c>
    </row>
    <row r="921" spans="1:34" x14ac:dyDescent="0.2">
      <c r="A921" s="347">
        <f t="shared" ca="1" si="412"/>
        <v>1E-4</v>
      </c>
      <c r="B921" s="304">
        <f t="shared" ca="1" si="413"/>
        <v>38.934800000001438</v>
      </c>
      <c r="D921" s="306">
        <f t="shared" ca="1" si="414"/>
        <v>-0.34372916273440174</v>
      </c>
      <c r="E921" s="307">
        <f t="shared" ca="1" si="415"/>
        <v>5.2171428393794628E-2</v>
      </c>
      <c r="F921" s="304">
        <f t="shared" ca="1" si="416"/>
        <v>0.34766592478231412</v>
      </c>
      <c r="G921" s="306">
        <f t="shared" ca="1" si="417"/>
        <v>3.403080835387176</v>
      </c>
      <c r="H921" s="307">
        <f t="shared" ca="1" si="418"/>
        <v>-97.64112976213174</v>
      </c>
      <c r="I921" s="304">
        <f t="shared" ca="1" si="419"/>
        <v>97.700415456627553</v>
      </c>
      <c r="J921" s="306">
        <f t="shared" ca="1" si="420"/>
        <v>698.25382034761208</v>
      </c>
      <c r="K921" s="307">
        <f t="shared" ca="1" si="421"/>
        <v>-12.646300669003873</v>
      </c>
      <c r="L921" s="304">
        <f t="shared" ca="1" si="406"/>
        <v>698.36833157771855</v>
      </c>
      <c r="M921" s="306">
        <f t="shared" ca="1" si="422"/>
        <v>-1.5359574847184938</v>
      </c>
      <c r="N921" s="304">
        <f t="shared" ca="1" si="423"/>
        <v>-88.003881385899334</v>
      </c>
      <c r="P921" s="310">
        <f t="shared" ca="1" si="424"/>
        <v>23</v>
      </c>
      <c r="Q921" s="304">
        <f t="shared" ca="1" si="425"/>
        <v>0</v>
      </c>
      <c r="R921" s="306">
        <f t="shared" ca="1" si="426"/>
        <v>0</v>
      </c>
      <c r="S921" s="307">
        <f t="shared" ca="1" si="427"/>
        <v>3.650000000000003</v>
      </c>
      <c r="T921" s="304">
        <f t="shared" ca="1" si="407"/>
        <v>35.806500000000028</v>
      </c>
      <c r="U921" s="311">
        <f t="shared" ca="1" si="408"/>
        <v>0</v>
      </c>
      <c r="V921" s="306">
        <f t="shared" ca="1" si="409"/>
        <v>1.2265501520163768</v>
      </c>
      <c r="W921" s="304">
        <f t="shared" ca="1" si="410"/>
        <v>36.018813190802199</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-6.4112593408955476E-2</v>
      </c>
      <c r="AH921" s="304">
        <f t="shared" ca="1" si="434"/>
        <v>-9.8681596572178023</v>
      </c>
    </row>
    <row r="922" spans="1:34" x14ac:dyDescent="0.2">
      <c r="A922" s="347">
        <f t="shared" ca="1" si="412"/>
        <v>1E-4</v>
      </c>
      <c r="B922" s="304">
        <f t="shared" ca="1" si="413"/>
        <v>38.934900000001441</v>
      </c>
      <c r="D922" s="306">
        <f t="shared" ca="1" si="414"/>
        <v>-0.34372600398525005</v>
      </c>
      <c r="E922" s="307">
        <f t="shared" ca="1" si="415"/>
        <v>5.2179883812387473E-2</v>
      </c>
      <c r="F922" s="304">
        <f t="shared" ca="1" si="416"/>
        <v>0.34766407074982941</v>
      </c>
      <c r="G922" s="306">
        <f t="shared" ca="1" si="417"/>
        <v>3.4030464627867776</v>
      </c>
      <c r="H922" s="307">
        <f t="shared" ca="1" si="418"/>
        <v>-97.641124544143352</v>
      </c>
      <c r="I922" s="304">
        <f t="shared" ca="1" si="419"/>
        <v>97.700409044552117</v>
      </c>
      <c r="J922" s="306">
        <f t="shared" ca="1" si="420"/>
        <v>698.25382034761208</v>
      </c>
      <c r="K922" s="307">
        <f t="shared" ca="1" si="421"/>
        <v>-12.656064781719186</v>
      </c>
      <c r="L922" s="304">
        <f t="shared" ca="1" si="406"/>
        <v>698.36850845795902</v>
      </c>
      <c r="M922" s="306">
        <f t="shared" ca="1" si="422"/>
        <v>-1.5359578344610503</v>
      </c>
      <c r="N922" s="304">
        <f t="shared" ca="1" si="423"/>
        <v>-88.003901424671739</v>
      </c>
      <c r="P922" s="310">
        <f t="shared" ca="1" si="424"/>
        <v>23</v>
      </c>
      <c r="Q922" s="304">
        <f t="shared" ca="1" si="425"/>
        <v>0</v>
      </c>
      <c r="R922" s="306">
        <f t="shared" ca="1" si="426"/>
        <v>0</v>
      </c>
      <c r="S922" s="307">
        <f t="shared" ca="1" si="427"/>
        <v>3.650000000000003</v>
      </c>
      <c r="T922" s="304">
        <f t="shared" ca="1" si="407"/>
        <v>35.806500000000028</v>
      </c>
      <c r="U922" s="311">
        <f t="shared" ca="1" si="408"/>
        <v>0</v>
      </c>
      <c r="V922" s="306">
        <f t="shared" ca="1" si="409"/>
        <v>1.2265513496348348</v>
      </c>
      <c r="W922" s="304">
        <f t="shared" ca="1" si="410"/>
        <v>36.018843632176846</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-6.4120814162409445E-2</v>
      </c>
      <c r="AH922" s="304">
        <f t="shared" ca="1" si="434"/>
        <v>-9.8681679974800467</v>
      </c>
    </row>
    <row r="923" spans="1:34" x14ac:dyDescent="0.2">
      <c r="A923" s="347">
        <f t="shared" ca="1" si="412"/>
        <v>1E-4</v>
      </c>
      <c r="B923" s="304">
        <f t="shared" ca="1" si="413"/>
        <v>38.935000000001445</v>
      </c>
      <c r="D923" s="306">
        <f t="shared" ca="1" si="414"/>
        <v>-0.34372284525905383</v>
      </c>
      <c r="E923" s="307">
        <f t="shared" ca="1" si="415"/>
        <v>5.218833906927145E-2</v>
      </c>
      <c r="F923" s="304">
        <f t="shared" ca="1" si="416"/>
        <v>0.34766221694022015</v>
      </c>
      <c r="G923" s="306">
        <f t="shared" ca="1" si="417"/>
        <v>3.4030120905022518</v>
      </c>
      <c r="H923" s="307">
        <f t="shared" ca="1" si="418"/>
        <v>-97.641119325309447</v>
      </c>
      <c r="I923" s="304">
        <f t="shared" ca="1" si="419"/>
        <v>97.700402631654612</v>
      </c>
      <c r="J923" s="306">
        <f t="shared" ca="1" si="420"/>
        <v>698.25382034761208</v>
      </c>
      <c r="K923" s="307">
        <f t="shared" ca="1" si="421"/>
        <v>-12.665828893912659</v>
      </c>
      <c r="L923" s="304">
        <f t="shared" ca="1" si="406"/>
        <v>698.36868547466042</v>
      </c>
      <c r="M923" s="306">
        <f t="shared" ca="1" si="422"/>
        <v>-1.53595818420012</v>
      </c>
      <c r="N923" s="304">
        <f t="shared" ca="1" si="423"/>
        <v>-88.003921463244353</v>
      </c>
      <c r="P923" s="310">
        <f t="shared" ca="1" si="424"/>
        <v>23</v>
      </c>
      <c r="Q923" s="304">
        <f t="shared" ca="1" si="425"/>
        <v>0</v>
      </c>
      <c r="R923" s="306">
        <f t="shared" ca="1" si="426"/>
        <v>0</v>
      </c>
      <c r="S923" s="307">
        <f t="shared" ca="1" si="427"/>
        <v>3.650000000000003</v>
      </c>
      <c r="T923" s="304">
        <f t="shared" ca="1" si="407"/>
        <v>35.806500000000028</v>
      </c>
      <c r="U923" s="311">
        <f t="shared" ca="1" si="408"/>
        <v>0</v>
      </c>
      <c r="V923" s="306">
        <f t="shared" ca="1" si="409"/>
        <v>1.2265525472543983</v>
      </c>
      <c r="W923" s="304">
        <f t="shared" ca="1" si="410"/>
        <v>36.018874072968913</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-6.4129034758652281E-2</v>
      </c>
      <c r="AH923" s="304">
        <f t="shared" ca="1" si="434"/>
        <v>-9.868176337582689</v>
      </c>
    </row>
    <row r="924" spans="1:34" x14ac:dyDescent="0.2">
      <c r="A924" s="347">
        <f t="shared" ca="1" si="412"/>
        <v>1E-4</v>
      </c>
      <c r="B924" s="304">
        <f t="shared" ca="1" si="413"/>
        <v>38.935100000001448</v>
      </c>
      <c r="D924" s="306">
        <f t="shared" ca="1" si="414"/>
        <v>-0.3437196865558132</v>
      </c>
      <c r="E924" s="307">
        <f t="shared" ca="1" si="415"/>
        <v>5.2196794164443006E-2</v>
      </c>
      <c r="F924" s="304">
        <f t="shared" ca="1" si="416"/>
        <v>0.34766036335347705</v>
      </c>
      <c r="G924" s="306">
        <f t="shared" ca="1" si="417"/>
        <v>3.4029777185335961</v>
      </c>
      <c r="H924" s="307">
        <f t="shared" ca="1" si="418"/>
        <v>-97.641114105630024</v>
      </c>
      <c r="I924" s="304">
        <f t="shared" ca="1" si="419"/>
        <v>97.700396217935051</v>
      </c>
      <c r="J924" s="306">
        <f t="shared" ca="1" si="420"/>
        <v>698.25382034761208</v>
      </c>
      <c r="K924" s="307">
        <f t="shared" ca="1" si="421"/>
        <v>-12.675593005584206</v>
      </c>
      <c r="L924" s="304">
        <f t="shared" ca="1" si="406"/>
        <v>698.36886262782264</v>
      </c>
      <c r="M924" s="306">
        <f t="shared" ca="1" si="422"/>
        <v>-1.5359585339357031</v>
      </c>
      <c r="N924" s="304">
        <f t="shared" ca="1" si="423"/>
        <v>-88.00394150161722</v>
      </c>
      <c r="P924" s="310">
        <f t="shared" ca="1" si="424"/>
        <v>23</v>
      </c>
      <c r="Q924" s="304">
        <f t="shared" ca="1" si="425"/>
        <v>0</v>
      </c>
      <c r="R924" s="306">
        <f t="shared" ca="1" si="426"/>
        <v>0</v>
      </c>
      <c r="S924" s="307">
        <f t="shared" ca="1" si="427"/>
        <v>3.650000000000003</v>
      </c>
      <c r="T924" s="304">
        <f t="shared" ca="1" si="407"/>
        <v>35.806500000000028</v>
      </c>
      <c r="U924" s="311">
        <f t="shared" ca="1" si="408"/>
        <v>0</v>
      </c>
      <c r="V924" s="306">
        <f t="shared" ca="1" si="409"/>
        <v>1.2265537448750679</v>
      </c>
      <c r="W924" s="304">
        <f t="shared" ca="1" si="410"/>
        <v>36.018904513178391</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-6.4137255197675103E-2</v>
      </c>
      <c r="AH924" s="304">
        <f t="shared" ca="1" si="434"/>
        <v>-9.868184677525722</v>
      </c>
    </row>
    <row r="925" spans="1:34" x14ac:dyDescent="0.2">
      <c r="A925" s="347">
        <f t="shared" ca="1" si="412"/>
        <v>1E-4</v>
      </c>
      <c r="B925" s="304">
        <f t="shared" ca="1" si="413"/>
        <v>38.935200000001451</v>
      </c>
      <c r="D925" s="306">
        <f t="shared" ca="1" si="414"/>
        <v>-0.34371652787552598</v>
      </c>
      <c r="E925" s="307">
        <f t="shared" ca="1" si="415"/>
        <v>5.2205249097895035E-2</v>
      </c>
      <c r="F925" s="304">
        <f t="shared" ca="1" si="416"/>
        <v>0.34765850998958803</v>
      </c>
      <c r="G925" s="306">
        <f t="shared" ca="1" si="417"/>
        <v>3.4029433468808086</v>
      </c>
      <c r="H925" s="307">
        <f t="shared" ca="1" si="418"/>
        <v>-97.641108885105112</v>
      </c>
      <c r="I925" s="304">
        <f t="shared" ca="1" si="419"/>
        <v>97.700389803393492</v>
      </c>
      <c r="J925" s="306">
        <f t="shared" ca="1" si="420"/>
        <v>698.25382034761208</v>
      </c>
      <c r="K925" s="307">
        <f t="shared" ca="1" si="421"/>
        <v>-12.685357116733742</v>
      </c>
      <c r="L925" s="304">
        <f t="shared" ca="1" si="406"/>
        <v>698.36903991744532</v>
      </c>
      <c r="M925" s="306">
        <f t="shared" ca="1" si="422"/>
        <v>-1.5359588836677998</v>
      </c>
      <c r="N925" s="304">
        <f t="shared" ca="1" si="423"/>
        <v>-88.003961539790311</v>
      </c>
      <c r="P925" s="310">
        <f t="shared" ca="1" si="424"/>
        <v>23</v>
      </c>
      <c r="Q925" s="304">
        <f t="shared" ca="1" si="425"/>
        <v>0</v>
      </c>
      <c r="R925" s="306">
        <f t="shared" ca="1" si="426"/>
        <v>0</v>
      </c>
      <c r="S925" s="307">
        <f t="shared" ca="1" si="427"/>
        <v>3.650000000000003</v>
      </c>
      <c r="T925" s="304">
        <f t="shared" ca="1" si="407"/>
        <v>35.806500000000028</v>
      </c>
      <c r="U925" s="311">
        <f t="shared" ca="1" si="408"/>
        <v>0</v>
      </c>
      <c r="V925" s="306">
        <f t="shared" ca="1" si="409"/>
        <v>1.2265549424968434</v>
      </c>
      <c r="W925" s="304">
        <f t="shared" ca="1" si="410"/>
        <v>36.018934952805338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-6.4145475479476133E-2</v>
      </c>
      <c r="AH925" s="304">
        <f t="shared" ca="1" si="434"/>
        <v>-9.8681930173091406</v>
      </c>
    </row>
    <row r="926" spans="1:34" x14ac:dyDescent="0.2">
      <c r="A926" s="347">
        <f t="shared" ca="1" si="412"/>
        <v>1E-4</v>
      </c>
      <c r="B926" s="304">
        <f t="shared" ca="1" si="413"/>
        <v>38.935300000001455</v>
      </c>
      <c r="D926" s="306">
        <f t="shared" ca="1" si="414"/>
        <v>-0.34371336921819295</v>
      </c>
      <c r="E926" s="307">
        <f t="shared" ca="1" si="415"/>
        <v>5.22137038696453E-2</v>
      </c>
      <c r="F926" s="304">
        <f t="shared" ca="1" si="416"/>
        <v>0.34765665684854768</v>
      </c>
      <c r="G926" s="306">
        <f t="shared" ca="1" si="417"/>
        <v>3.4029089755438866</v>
      </c>
      <c r="H926" s="307">
        <f t="shared" ca="1" si="418"/>
        <v>-97.641103663734725</v>
      </c>
      <c r="I926" s="304">
        <f t="shared" ca="1" si="419"/>
        <v>97.700383388029906</v>
      </c>
      <c r="J926" s="306">
        <f t="shared" ca="1" si="420"/>
        <v>698.25382034761208</v>
      </c>
      <c r="K926" s="307">
        <f t="shared" ca="1" si="421"/>
        <v>-12.695121227361184</v>
      </c>
      <c r="L926" s="304">
        <f t="shared" ca="1" si="406"/>
        <v>698.36921734352859</v>
      </c>
      <c r="M926" s="306">
        <f t="shared" ca="1" si="422"/>
        <v>-1.5359592333964098</v>
      </c>
      <c r="N926" s="304">
        <f t="shared" ca="1" si="423"/>
        <v>-88.003981577763653</v>
      </c>
      <c r="P926" s="310">
        <f t="shared" ca="1" si="424"/>
        <v>23</v>
      </c>
      <c r="Q926" s="304">
        <f t="shared" ca="1" si="425"/>
        <v>0</v>
      </c>
      <c r="R926" s="306">
        <f t="shared" ca="1" si="426"/>
        <v>0</v>
      </c>
      <c r="S926" s="307">
        <f t="shared" ca="1" si="427"/>
        <v>3.650000000000003</v>
      </c>
      <c r="T926" s="304">
        <f t="shared" ca="1" si="407"/>
        <v>35.806500000000028</v>
      </c>
      <c r="U926" s="311">
        <f t="shared" ca="1" si="408"/>
        <v>0</v>
      </c>
      <c r="V926" s="306">
        <f t="shared" ca="1" si="409"/>
        <v>1.2265561401197249</v>
      </c>
      <c r="W926" s="304">
        <f t="shared" ca="1" si="410"/>
        <v>36.018965391849733</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-6.4153695604067806E-2</v>
      </c>
      <c r="AH926" s="304">
        <f t="shared" ca="1" si="434"/>
        <v>-9.8682013569329605</v>
      </c>
    </row>
    <row r="927" spans="1:34" x14ac:dyDescent="0.2">
      <c r="A927" s="347">
        <f t="shared" ca="1" si="412"/>
        <v>1E-4</v>
      </c>
      <c r="B927" s="304">
        <f t="shared" ca="1" si="413"/>
        <v>38.935400000001458</v>
      </c>
      <c r="D927" s="306">
        <f t="shared" ca="1" si="414"/>
        <v>-0.34371021058381424</v>
      </c>
      <c r="E927" s="307">
        <f t="shared" ca="1" si="415"/>
        <v>5.2222158479686698E-2</v>
      </c>
      <c r="F927" s="304">
        <f t="shared" ca="1" si="416"/>
        <v>0.34765480393034615</v>
      </c>
      <c r="G927" s="306">
        <f t="shared" ca="1" si="417"/>
        <v>3.4028746045228284</v>
      </c>
      <c r="H927" s="307">
        <f t="shared" ca="1" si="418"/>
        <v>-97.641098441518878</v>
      </c>
      <c r="I927" s="304">
        <f t="shared" ca="1" si="419"/>
        <v>97.700376971844307</v>
      </c>
      <c r="J927" s="306">
        <f t="shared" ca="1" si="420"/>
        <v>698.25382034761208</v>
      </c>
      <c r="K927" s="307">
        <f t="shared" ca="1" si="421"/>
        <v>-12.704885337466447</v>
      </c>
      <c r="L927" s="304">
        <f t="shared" ca="1" si="406"/>
        <v>698.36939490607222</v>
      </c>
      <c r="M927" s="306">
        <f t="shared" ca="1" si="422"/>
        <v>-1.5359595831215334</v>
      </c>
      <c r="N927" s="304">
        <f t="shared" ca="1" si="423"/>
        <v>-88.00400161553722</v>
      </c>
      <c r="P927" s="310">
        <f t="shared" ca="1" si="424"/>
        <v>23</v>
      </c>
      <c r="Q927" s="304">
        <f t="shared" ca="1" si="425"/>
        <v>0</v>
      </c>
      <c r="R927" s="306">
        <f t="shared" ca="1" si="426"/>
        <v>0</v>
      </c>
      <c r="S927" s="307">
        <f t="shared" ca="1" si="427"/>
        <v>3.650000000000003</v>
      </c>
      <c r="T927" s="304">
        <f t="shared" ca="1" si="407"/>
        <v>35.806500000000028</v>
      </c>
      <c r="U927" s="311">
        <f t="shared" ca="1" si="408"/>
        <v>0</v>
      </c>
      <c r="V927" s="306">
        <f t="shared" ca="1" si="409"/>
        <v>1.2265573377437129</v>
      </c>
      <c r="W927" s="304">
        <f t="shared" ca="1" si="410"/>
        <v>36.018995830311589</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-6.4161915571446571E-2</v>
      </c>
      <c r="AH927" s="304">
        <f t="shared" ca="1" si="434"/>
        <v>-9.8682096963971784</v>
      </c>
    </row>
    <row r="928" spans="1:34" x14ac:dyDescent="0.2">
      <c r="A928" s="347">
        <f t="shared" ca="1" si="412"/>
        <v>1E-4</v>
      </c>
      <c r="B928" s="304">
        <f t="shared" ca="1" si="413"/>
        <v>38.935500000001461</v>
      </c>
      <c r="D928" s="306">
        <f t="shared" ca="1" si="414"/>
        <v>-0.34370705197239032</v>
      </c>
      <c r="E928" s="307">
        <f t="shared" ca="1" si="415"/>
        <v>5.2230612928026332E-2</v>
      </c>
      <c r="F928" s="304">
        <f t="shared" ca="1" si="416"/>
        <v>0.34765295123497619</v>
      </c>
      <c r="G928" s="306">
        <f t="shared" ca="1" si="417"/>
        <v>3.4028402338176313</v>
      </c>
      <c r="H928" s="307">
        <f t="shared" ca="1" si="418"/>
        <v>-97.641093218457584</v>
      </c>
      <c r="I928" s="304">
        <f t="shared" ca="1" si="419"/>
        <v>97.700370554836752</v>
      </c>
      <c r="J928" s="306">
        <f t="shared" ca="1" si="420"/>
        <v>698.25382034761208</v>
      </c>
      <c r="K928" s="307">
        <f t="shared" ca="1" si="421"/>
        <v>-12.714649447049446</v>
      </c>
      <c r="L928" s="304">
        <f t="shared" ca="1" si="406"/>
        <v>698.36957260507609</v>
      </c>
      <c r="M928" s="306">
        <f t="shared" ca="1" si="422"/>
        <v>-1.5359599328431706</v>
      </c>
      <c r="N928" s="304">
        <f t="shared" ca="1" si="423"/>
        <v>-88.004021653111039</v>
      </c>
      <c r="P928" s="310">
        <f t="shared" ca="1" si="424"/>
        <v>23</v>
      </c>
      <c r="Q928" s="304">
        <f t="shared" ca="1" si="425"/>
        <v>0</v>
      </c>
      <c r="R928" s="306">
        <f t="shared" ca="1" si="426"/>
        <v>0</v>
      </c>
      <c r="S928" s="307">
        <f t="shared" ca="1" si="427"/>
        <v>3.650000000000003</v>
      </c>
      <c r="T928" s="304">
        <f t="shared" ca="1" si="407"/>
        <v>35.806500000000028</v>
      </c>
      <c r="U928" s="311">
        <f t="shared" ca="1" si="408"/>
        <v>0</v>
      </c>
      <c r="V928" s="306">
        <f t="shared" ca="1" si="409"/>
        <v>1.2265585353688071</v>
      </c>
      <c r="W928" s="304">
        <f t="shared" ca="1" si="410"/>
        <v>36.019026268190949</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-6.4170135381619531E-2</v>
      </c>
      <c r="AH928" s="304">
        <f t="shared" ca="1" si="434"/>
        <v>-9.8682180357017977</v>
      </c>
    </row>
    <row r="929" spans="1:34" x14ac:dyDescent="0.2">
      <c r="A929" s="347">
        <f t="shared" ca="1" si="412"/>
        <v>1E-4</v>
      </c>
      <c r="B929" s="304">
        <f t="shared" ca="1" si="413"/>
        <v>38.935600000001465</v>
      </c>
      <c r="D929" s="306">
        <f t="shared" ca="1" si="414"/>
        <v>-0.34370389338391955</v>
      </c>
      <c r="E929" s="307">
        <f t="shared" ca="1" si="415"/>
        <v>5.2239067214671309E-2</v>
      </c>
      <c r="F929" s="304">
        <f t="shared" ca="1" si="416"/>
        <v>0.34765109876242833</v>
      </c>
      <c r="G929" s="306">
        <f t="shared" ca="1" si="417"/>
        <v>3.4028058634282932</v>
      </c>
      <c r="H929" s="307">
        <f t="shared" ca="1" si="418"/>
        <v>-97.641087994550858</v>
      </c>
      <c r="I929" s="304">
        <f t="shared" ca="1" si="419"/>
        <v>97.700364137007213</v>
      </c>
      <c r="J929" s="306">
        <f t="shared" ca="1" si="420"/>
        <v>698.25382034761208</v>
      </c>
      <c r="K929" s="307">
        <f t="shared" ca="1" si="421"/>
        <v>-12.724413556110097</v>
      </c>
      <c r="L929" s="304">
        <f t="shared" ca="1" si="406"/>
        <v>698.36975044054009</v>
      </c>
      <c r="M929" s="306">
        <f t="shared" ca="1" si="422"/>
        <v>-1.5359602825613212</v>
      </c>
      <c r="N929" s="304">
        <f t="shared" ca="1" si="423"/>
        <v>-88.004041690485082</v>
      </c>
      <c r="P929" s="310">
        <f t="shared" ca="1" si="424"/>
        <v>23</v>
      </c>
      <c r="Q929" s="304">
        <f t="shared" ca="1" si="425"/>
        <v>0</v>
      </c>
      <c r="R929" s="306">
        <f t="shared" ca="1" si="426"/>
        <v>0</v>
      </c>
      <c r="S929" s="307">
        <f t="shared" ca="1" si="427"/>
        <v>3.650000000000003</v>
      </c>
      <c r="T929" s="304">
        <f t="shared" ca="1" si="407"/>
        <v>35.806500000000028</v>
      </c>
      <c r="U929" s="311">
        <f t="shared" ca="1" si="408"/>
        <v>0</v>
      </c>
      <c r="V929" s="306">
        <f t="shared" ca="1" si="409"/>
        <v>1.2265597329950066</v>
      </c>
      <c r="W929" s="304">
        <f t="shared" ca="1" si="410"/>
        <v>36.019056705487749</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-6.4178355034592016E-2</v>
      </c>
      <c r="AH929" s="304">
        <f t="shared" ca="1" si="434"/>
        <v>-9.8682263748468273</v>
      </c>
    </row>
    <row r="930" spans="1:34" x14ac:dyDescent="0.2">
      <c r="A930" s="347">
        <f t="shared" ca="1" si="412"/>
        <v>1E-4</v>
      </c>
      <c r="B930" s="304">
        <f t="shared" ca="1" si="413"/>
        <v>38.935700000001468</v>
      </c>
      <c r="D930" s="306">
        <f t="shared" ca="1" si="414"/>
        <v>-0.34370073481840374</v>
      </c>
      <c r="E930" s="307">
        <f t="shared" ca="1" si="415"/>
        <v>5.2247521339607417E-2</v>
      </c>
      <c r="F930" s="304">
        <f t="shared" ca="1" si="416"/>
        <v>0.34764924651269336</v>
      </c>
      <c r="G930" s="306">
        <f t="shared" ca="1" si="417"/>
        <v>3.4027714933548112</v>
      </c>
      <c r="H930" s="307">
        <f t="shared" ca="1" si="418"/>
        <v>-97.641082769798729</v>
      </c>
      <c r="I930" s="304">
        <f t="shared" ca="1" si="419"/>
        <v>97.700357718355747</v>
      </c>
      <c r="J930" s="306">
        <f t="shared" ca="1" si="420"/>
        <v>698.25382034761208</v>
      </c>
      <c r="K930" s="307">
        <f t="shared" ca="1" si="421"/>
        <v>-12.734177664648314</v>
      </c>
      <c r="L930" s="304">
        <f t="shared" ca="1" si="406"/>
        <v>698.36992841246399</v>
      </c>
      <c r="M930" s="306">
        <f t="shared" ca="1" si="422"/>
        <v>-1.5359606322759856</v>
      </c>
      <c r="N930" s="304">
        <f t="shared" ca="1" si="423"/>
        <v>-88.004061727659391</v>
      </c>
      <c r="P930" s="310">
        <f t="shared" ca="1" si="424"/>
        <v>23</v>
      </c>
      <c r="Q930" s="304">
        <f t="shared" ca="1" si="425"/>
        <v>0</v>
      </c>
      <c r="R930" s="306">
        <f t="shared" ca="1" si="426"/>
        <v>0</v>
      </c>
      <c r="S930" s="307">
        <f t="shared" ca="1" si="427"/>
        <v>3.650000000000003</v>
      </c>
      <c r="T930" s="304">
        <f t="shared" ca="1" si="407"/>
        <v>35.806500000000028</v>
      </c>
      <c r="U930" s="311">
        <f t="shared" ca="1" si="408"/>
        <v>0</v>
      </c>
      <c r="V930" s="306">
        <f t="shared" ca="1" si="409"/>
        <v>1.2265609306223131</v>
      </c>
      <c r="W930" s="304">
        <f t="shared" ca="1" si="410"/>
        <v>36.019087142202096</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-6.418657453034804E-2</v>
      </c>
      <c r="AH930" s="304">
        <f t="shared" ca="1" si="434"/>
        <v>-9.8682347138322513</v>
      </c>
    </row>
    <row r="931" spans="1:34" x14ac:dyDescent="0.2">
      <c r="A931" s="347">
        <f t="shared" ca="1" si="412"/>
        <v>1E-4</v>
      </c>
      <c r="B931" s="304">
        <f t="shared" ca="1" si="413"/>
        <v>38.935800000001471</v>
      </c>
      <c r="D931" s="306">
        <f t="shared" ca="1" si="414"/>
        <v>-0.34369757627584202</v>
      </c>
      <c r="E931" s="307">
        <f t="shared" ca="1" si="415"/>
        <v>5.2255975302861302E-2</v>
      </c>
      <c r="F931" s="304">
        <f t="shared" ca="1" si="416"/>
        <v>0.34764739448576554</v>
      </c>
      <c r="G931" s="306">
        <f t="shared" ca="1" si="417"/>
        <v>3.4027371235971837</v>
      </c>
      <c r="H931" s="307">
        <f t="shared" ca="1" si="418"/>
        <v>-97.641077544201195</v>
      </c>
      <c r="I931" s="304">
        <f t="shared" ca="1" si="419"/>
        <v>97.700351298882325</v>
      </c>
      <c r="J931" s="306">
        <f t="shared" ca="1" si="420"/>
        <v>698.25382034761208</v>
      </c>
      <c r="K931" s="307">
        <f t="shared" ca="1" si="421"/>
        <v>-12.743941772664014</v>
      </c>
      <c r="L931" s="304">
        <f t="shared" ca="1" si="406"/>
        <v>698.3701065208478</v>
      </c>
      <c r="M931" s="306">
        <f t="shared" ca="1" si="422"/>
        <v>-1.5359609819871636</v>
      </c>
      <c r="N931" s="304">
        <f t="shared" ca="1" si="423"/>
        <v>-88.004081764633938</v>
      </c>
      <c r="P931" s="310">
        <f t="shared" ca="1" si="424"/>
        <v>23</v>
      </c>
      <c r="Q931" s="304">
        <f t="shared" ca="1" si="425"/>
        <v>0</v>
      </c>
      <c r="R931" s="306">
        <f t="shared" ca="1" si="426"/>
        <v>0</v>
      </c>
      <c r="S931" s="307">
        <f t="shared" ca="1" si="427"/>
        <v>3.650000000000003</v>
      </c>
      <c r="T931" s="304">
        <f t="shared" ca="1" si="407"/>
        <v>35.806500000000028</v>
      </c>
      <c r="U931" s="311">
        <f t="shared" ca="1" si="408"/>
        <v>0</v>
      </c>
      <c r="V931" s="306">
        <f t="shared" ca="1" si="409"/>
        <v>1.2265621282507249</v>
      </c>
      <c r="W931" s="304">
        <f t="shared" ca="1" si="410"/>
        <v>36.019117578333912</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-6.4194793868921352E-2</v>
      </c>
      <c r="AH931" s="304">
        <f t="shared" ca="1" si="434"/>
        <v>-9.8682430526580998</v>
      </c>
    </row>
    <row r="932" spans="1:34" x14ac:dyDescent="0.2">
      <c r="A932" s="347">
        <f t="shared" ca="1" si="412"/>
        <v>1E-4</v>
      </c>
      <c r="B932" s="304">
        <f t="shared" ca="1" si="413"/>
        <v>38.935900000001475</v>
      </c>
      <c r="D932" s="306">
        <f t="shared" ca="1" si="414"/>
        <v>-0.34369441775623399</v>
      </c>
      <c r="E932" s="307">
        <f t="shared" ca="1" si="415"/>
        <v>5.22644291044152E-2</v>
      </c>
      <c r="F932" s="304">
        <f t="shared" ca="1" si="416"/>
        <v>0.347645542681633</v>
      </c>
      <c r="G932" s="306">
        <f t="shared" ca="1" si="417"/>
        <v>3.402702754155408</v>
      </c>
      <c r="H932" s="307">
        <f t="shared" ca="1" si="418"/>
        <v>-97.641072317758287</v>
      </c>
      <c r="I932" s="304">
        <f t="shared" ca="1" si="419"/>
        <v>97.700344878587003</v>
      </c>
      <c r="J932" s="306">
        <f t="shared" ca="1" si="420"/>
        <v>698.25382034761208</v>
      </c>
      <c r="K932" s="307">
        <f t="shared" ca="1" si="421"/>
        <v>-12.753705880157112</v>
      </c>
      <c r="L932" s="304">
        <f t="shared" ca="1" si="406"/>
        <v>698.37028476569139</v>
      </c>
      <c r="M932" s="306">
        <f t="shared" ca="1" si="422"/>
        <v>-1.5359613316948553</v>
      </c>
      <c r="N932" s="304">
        <f t="shared" ca="1" si="423"/>
        <v>-88.004101801408737</v>
      </c>
      <c r="P932" s="310">
        <f t="shared" ca="1" si="424"/>
        <v>23</v>
      </c>
      <c r="Q932" s="304">
        <f t="shared" ca="1" si="425"/>
        <v>0</v>
      </c>
      <c r="R932" s="306">
        <f t="shared" ca="1" si="426"/>
        <v>0</v>
      </c>
      <c r="S932" s="307">
        <f t="shared" ca="1" si="427"/>
        <v>3.650000000000003</v>
      </c>
      <c r="T932" s="304">
        <f t="shared" ca="1" si="407"/>
        <v>35.806500000000028</v>
      </c>
      <c r="U932" s="311">
        <f t="shared" ca="1" si="408"/>
        <v>0</v>
      </c>
      <c r="V932" s="306">
        <f t="shared" ca="1" si="409"/>
        <v>1.2265633258802429</v>
      </c>
      <c r="W932" s="304">
        <f t="shared" ca="1" si="410"/>
        <v>36.019148013883253</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-6.4203013050287083E-2</v>
      </c>
      <c r="AH932" s="304">
        <f t="shared" ca="1" si="434"/>
        <v>-9.8682513913243515</v>
      </c>
    </row>
    <row r="933" spans="1:34" x14ac:dyDescent="0.2">
      <c r="A933" s="347">
        <f t="shared" ca="1" si="412"/>
        <v>1E-4</v>
      </c>
      <c r="B933" s="304">
        <f t="shared" ca="1" si="413"/>
        <v>38.936000000001478</v>
      </c>
      <c r="D933" s="306">
        <f t="shared" ca="1" si="414"/>
        <v>-0.34369125925958033</v>
      </c>
      <c r="E933" s="307">
        <f t="shared" ca="1" si="415"/>
        <v>5.2272882744281546E-2</v>
      </c>
      <c r="F933" s="304">
        <f t="shared" ca="1" si="416"/>
        <v>0.34764369110028942</v>
      </c>
      <c r="G933" s="306">
        <f t="shared" ca="1" si="417"/>
        <v>3.4026683850294819</v>
      </c>
      <c r="H933" s="307">
        <f t="shared" ca="1" si="418"/>
        <v>-97.641067090470017</v>
      </c>
      <c r="I933" s="304">
        <f t="shared" ca="1" si="419"/>
        <v>97.700338457469769</v>
      </c>
      <c r="J933" s="306">
        <f t="shared" ca="1" si="420"/>
        <v>698.25382034761208</v>
      </c>
      <c r="K933" s="307">
        <f t="shared" ca="1" si="421"/>
        <v>-12.763469987127523</v>
      </c>
      <c r="L933" s="304">
        <f t="shared" ca="1" si="406"/>
        <v>698.37046314699444</v>
      </c>
      <c r="M933" s="306">
        <f t="shared" ca="1" si="422"/>
        <v>-1.5359616813990606</v>
      </c>
      <c r="N933" s="304">
        <f t="shared" ca="1" si="423"/>
        <v>-88.004121837983774</v>
      </c>
      <c r="P933" s="310">
        <f t="shared" ca="1" si="424"/>
        <v>23</v>
      </c>
      <c r="Q933" s="304">
        <f t="shared" ca="1" si="425"/>
        <v>0</v>
      </c>
      <c r="R933" s="306">
        <f t="shared" ca="1" si="426"/>
        <v>0</v>
      </c>
      <c r="S933" s="307">
        <f t="shared" ca="1" si="427"/>
        <v>3.650000000000003</v>
      </c>
      <c r="T933" s="304">
        <f t="shared" ca="1" si="407"/>
        <v>35.806500000000028</v>
      </c>
      <c r="U933" s="311">
        <f t="shared" ca="1" si="408"/>
        <v>0</v>
      </c>
      <c r="V933" s="306">
        <f t="shared" ca="1" si="409"/>
        <v>1.2265645235108669</v>
      </c>
      <c r="W933" s="304">
        <f t="shared" ca="1" si="410"/>
        <v>36.01917844885012</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-6.4211232074457669E-2</v>
      </c>
      <c r="AH933" s="304">
        <f t="shared" ca="1" si="434"/>
        <v>-9.8682597298310206</v>
      </c>
    </row>
    <row r="934" spans="1:34" x14ac:dyDescent="0.2">
      <c r="A934" s="347">
        <f t="shared" ca="1" si="412"/>
        <v>1E-4</v>
      </c>
      <c r="B934" s="304">
        <f t="shared" ca="1" si="413"/>
        <v>38.936100000001481</v>
      </c>
      <c r="D934" s="306">
        <f t="shared" ca="1" si="414"/>
        <v>-0.34368810078588125</v>
      </c>
      <c r="E934" s="307">
        <f t="shared" ca="1" si="415"/>
        <v>5.228133622246034E-2</v>
      </c>
      <c r="F934" s="304">
        <f t="shared" ca="1" si="416"/>
        <v>0.34764183974172613</v>
      </c>
      <c r="G934" s="306">
        <f t="shared" ca="1" si="417"/>
        <v>3.4026340162194031</v>
      </c>
      <c r="H934" s="307">
        <f t="shared" ca="1" si="418"/>
        <v>-97.6410618623364</v>
      </c>
      <c r="I934" s="304">
        <f t="shared" ca="1" si="419"/>
        <v>97.70033203553065</v>
      </c>
      <c r="J934" s="306">
        <f t="shared" ca="1" si="420"/>
        <v>698.25382034761208</v>
      </c>
      <c r="K934" s="307">
        <f t="shared" ca="1" si="421"/>
        <v>-12.773234093575164</v>
      </c>
      <c r="L934" s="304">
        <f t="shared" ca="1" si="406"/>
        <v>698.37064166475704</v>
      </c>
      <c r="M934" s="306">
        <f t="shared" ca="1" si="422"/>
        <v>-1.5359620310997797</v>
      </c>
      <c r="N934" s="304">
        <f t="shared" ca="1" si="423"/>
        <v>-88.004141874359064</v>
      </c>
      <c r="P934" s="310">
        <f t="shared" ca="1" si="424"/>
        <v>23</v>
      </c>
      <c r="Q934" s="304">
        <f t="shared" ca="1" si="425"/>
        <v>0</v>
      </c>
      <c r="R934" s="306">
        <f t="shared" ca="1" si="426"/>
        <v>0</v>
      </c>
      <c r="S934" s="307">
        <f t="shared" ca="1" si="427"/>
        <v>3.650000000000003</v>
      </c>
      <c r="T934" s="304">
        <f t="shared" ca="1" si="407"/>
        <v>35.806500000000028</v>
      </c>
      <c r="U934" s="311">
        <f t="shared" ca="1" si="408"/>
        <v>0</v>
      </c>
      <c r="V934" s="306">
        <f t="shared" ca="1" si="409"/>
        <v>1.2265657211425971</v>
      </c>
      <c r="W934" s="304">
        <f t="shared" ca="1" si="410"/>
        <v>36.019208883234519</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-6.4219450941440215E-2</v>
      </c>
      <c r="AH934" s="304">
        <f t="shared" ca="1" si="434"/>
        <v>-9.8682680681781072</v>
      </c>
    </row>
    <row r="935" spans="1:34" x14ac:dyDescent="0.2">
      <c r="A935" s="347">
        <f t="shared" ca="1" si="412"/>
        <v>1E-4</v>
      </c>
      <c r="B935" s="304">
        <f t="shared" ca="1" si="413"/>
        <v>38.936200000001485</v>
      </c>
      <c r="D935" s="306">
        <f t="shared" ca="1" si="414"/>
        <v>-0.34368494233513719</v>
      </c>
      <c r="E935" s="307">
        <f t="shared" ca="1" si="415"/>
        <v>5.2289789538955134E-2</v>
      </c>
      <c r="F935" s="304">
        <f t="shared" ca="1" si="416"/>
        <v>0.34763998860593526</v>
      </c>
      <c r="G935" s="306">
        <f t="shared" ca="1" si="417"/>
        <v>3.4025996477251694</v>
      </c>
      <c r="H935" s="307">
        <f t="shared" ca="1" si="418"/>
        <v>-97.641056633357451</v>
      </c>
      <c r="I935" s="304">
        <f t="shared" ca="1" si="419"/>
        <v>97.70032561276966</v>
      </c>
      <c r="J935" s="306">
        <f t="shared" ca="1" si="420"/>
        <v>698.25382034761208</v>
      </c>
      <c r="K935" s="307">
        <f t="shared" ca="1" si="421"/>
        <v>-12.782998199499948</v>
      </c>
      <c r="L935" s="304">
        <f t="shared" ca="1" si="406"/>
        <v>698.37082031897899</v>
      </c>
      <c r="M935" s="306">
        <f t="shared" ca="1" si="422"/>
        <v>-1.5359623807970129</v>
      </c>
      <c r="N935" s="304">
        <f t="shared" ca="1" si="423"/>
        <v>-88.004161910534634</v>
      </c>
      <c r="P935" s="310">
        <f t="shared" ca="1" si="424"/>
        <v>23</v>
      </c>
      <c r="Q935" s="304">
        <f t="shared" ca="1" si="425"/>
        <v>0</v>
      </c>
      <c r="R935" s="306">
        <f t="shared" ca="1" si="426"/>
        <v>0</v>
      </c>
      <c r="S935" s="307">
        <f t="shared" ca="1" si="427"/>
        <v>3.650000000000003</v>
      </c>
      <c r="T935" s="304">
        <f t="shared" ca="1" si="407"/>
        <v>35.806500000000028</v>
      </c>
      <c r="U935" s="311">
        <f t="shared" ca="1" si="408"/>
        <v>0</v>
      </c>
      <c r="V935" s="306">
        <f t="shared" ca="1" si="409"/>
        <v>1.2265669187754329</v>
      </c>
      <c r="W935" s="304">
        <f t="shared" ca="1" si="410"/>
        <v>36.019239317036458</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-6.4227669651229391E-2</v>
      </c>
      <c r="AH935" s="304">
        <f t="shared" ca="1" si="434"/>
        <v>-9.868276406365613</v>
      </c>
    </row>
    <row r="936" spans="1:34" x14ac:dyDescent="0.2">
      <c r="A936" s="347">
        <f t="shared" ca="1" si="412"/>
        <v>1E-4</v>
      </c>
      <c r="B936" s="304">
        <f t="shared" ca="1" si="413"/>
        <v>38.936300000001488</v>
      </c>
      <c r="D936" s="306">
        <f t="shared" ca="1" si="414"/>
        <v>-0.34368178390734405</v>
      </c>
      <c r="E936" s="307">
        <f t="shared" ca="1" si="415"/>
        <v>5.2298242693769481E-2</v>
      </c>
      <c r="F936" s="304">
        <f t="shared" ca="1" si="416"/>
        <v>0.34763813769290441</v>
      </c>
      <c r="G936" s="306">
        <f t="shared" ca="1" si="417"/>
        <v>3.4025652795467787</v>
      </c>
      <c r="H936" s="307">
        <f t="shared" ca="1" si="418"/>
        <v>-97.641051403533183</v>
      </c>
      <c r="I936" s="304">
        <f t="shared" ca="1" si="419"/>
        <v>97.700319189186828</v>
      </c>
      <c r="J936" s="306">
        <f t="shared" ca="1" si="420"/>
        <v>698.25382034761208</v>
      </c>
      <c r="K936" s="307">
        <f t="shared" ca="1" si="421"/>
        <v>-12.792762304901792</v>
      </c>
      <c r="L936" s="304">
        <f t="shared" ca="1" si="406"/>
        <v>698.37099910966015</v>
      </c>
      <c r="M936" s="306">
        <f t="shared" ca="1" si="422"/>
        <v>-1.5359627304907597</v>
      </c>
      <c r="N936" s="304">
        <f t="shared" ca="1" si="423"/>
        <v>-88.004181946510457</v>
      </c>
      <c r="P936" s="310">
        <f t="shared" ca="1" si="424"/>
        <v>23</v>
      </c>
      <c r="Q936" s="304">
        <f t="shared" ca="1" si="425"/>
        <v>0</v>
      </c>
      <c r="R936" s="306">
        <f t="shared" ca="1" si="426"/>
        <v>0</v>
      </c>
      <c r="S936" s="307">
        <f t="shared" ca="1" si="427"/>
        <v>3.650000000000003</v>
      </c>
      <c r="T936" s="304">
        <f t="shared" ca="1" si="407"/>
        <v>35.806500000000028</v>
      </c>
      <c r="U936" s="311">
        <f t="shared" ca="1" si="408"/>
        <v>0</v>
      </c>
      <c r="V936" s="306">
        <f t="shared" ca="1" si="409"/>
        <v>1.2265681164093754</v>
      </c>
      <c r="W936" s="304">
        <f t="shared" ca="1" si="410"/>
        <v>36.01926975025598</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-6.4235888203832303E-2</v>
      </c>
      <c r="AH936" s="304">
        <f t="shared" ca="1" si="434"/>
        <v>-9.8682847443935415</v>
      </c>
    </row>
    <row r="937" spans="1:34" x14ac:dyDescent="0.2">
      <c r="A937" s="347">
        <f t="shared" ca="1" si="412"/>
        <v>1E-4</v>
      </c>
      <c r="B937" s="304">
        <f t="shared" ca="1" si="413"/>
        <v>38.936400000001491</v>
      </c>
      <c r="D937" s="306">
        <f t="shared" ca="1" si="414"/>
        <v>-0.34367862550250688</v>
      </c>
      <c r="E937" s="307">
        <f t="shared" ca="1" si="415"/>
        <v>5.2306695686910487E-2</v>
      </c>
      <c r="F937" s="304">
        <f t="shared" ca="1" si="416"/>
        <v>0.34763628700263072</v>
      </c>
      <c r="G937" s="306">
        <f t="shared" ca="1" si="417"/>
        <v>3.4025309116842286</v>
      </c>
      <c r="H937" s="307">
        <f t="shared" ca="1" si="418"/>
        <v>-97.641046172863611</v>
      </c>
      <c r="I937" s="304">
        <f t="shared" ca="1" si="419"/>
        <v>97.700312764782126</v>
      </c>
      <c r="J937" s="306">
        <f t="shared" ca="1" si="420"/>
        <v>698.25382034761208</v>
      </c>
      <c r="K937" s="307">
        <f t="shared" ca="1" si="421"/>
        <v>-12.802526409780612</v>
      </c>
      <c r="L937" s="304">
        <f t="shared" ca="1" si="406"/>
        <v>698.37117803680042</v>
      </c>
      <c r="M937" s="306">
        <f t="shared" ca="1" si="422"/>
        <v>-1.5359630801810202</v>
      </c>
      <c r="N937" s="304">
        <f t="shared" ca="1" si="423"/>
        <v>-88.004201982286517</v>
      </c>
      <c r="P937" s="310">
        <f t="shared" ca="1" si="424"/>
        <v>23</v>
      </c>
      <c r="Q937" s="304">
        <f t="shared" ca="1" si="425"/>
        <v>0</v>
      </c>
      <c r="R937" s="306">
        <f t="shared" ca="1" si="426"/>
        <v>0</v>
      </c>
      <c r="S937" s="307">
        <f t="shared" ca="1" si="427"/>
        <v>3.650000000000003</v>
      </c>
      <c r="T937" s="304">
        <f t="shared" ca="1" si="407"/>
        <v>35.806500000000028</v>
      </c>
      <c r="U937" s="311">
        <f t="shared" ca="1" si="408"/>
        <v>0</v>
      </c>
      <c r="V937" s="306">
        <f t="shared" ca="1" si="409"/>
        <v>1.2265693140444234</v>
      </c>
      <c r="W937" s="304">
        <f t="shared" ca="1" si="410"/>
        <v>36.019300182893026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-6.4244106599257833E-2</v>
      </c>
      <c r="AH937" s="304">
        <f t="shared" ca="1" si="434"/>
        <v>-9.8682930822619035</v>
      </c>
    </row>
    <row r="938" spans="1:34" x14ac:dyDescent="0.2">
      <c r="A938" s="347">
        <f t="shared" ca="1" si="412"/>
        <v>1E-4</v>
      </c>
      <c r="B938" s="304">
        <f t="shared" ca="1" si="413"/>
        <v>38.936500000001494</v>
      </c>
      <c r="D938" s="306">
        <f t="shared" ca="1" si="414"/>
        <v>-0.34367546712062547</v>
      </c>
      <c r="E938" s="307">
        <f t="shared" ca="1" si="415"/>
        <v>5.2315148518367494E-2</v>
      </c>
      <c r="F938" s="304">
        <f t="shared" ca="1" si="416"/>
        <v>0.34763443653510356</v>
      </c>
      <c r="G938" s="306">
        <f t="shared" ca="1" si="417"/>
        <v>3.4024965441375166</v>
      </c>
      <c r="H938" s="307">
        <f t="shared" ca="1" si="418"/>
        <v>-97.641040941348763</v>
      </c>
      <c r="I938" s="304">
        <f t="shared" ca="1" si="419"/>
        <v>97.700306339555624</v>
      </c>
      <c r="J938" s="306">
        <f t="shared" ca="1" si="420"/>
        <v>698.25382034761208</v>
      </c>
      <c r="K938" s="307">
        <f t="shared" ca="1" si="421"/>
        <v>-12.812290514136322</v>
      </c>
      <c r="L938" s="304">
        <f t="shared" ca="1" si="406"/>
        <v>698.37135710039968</v>
      </c>
      <c r="M938" s="306">
        <f t="shared" ca="1" si="422"/>
        <v>-1.5359634298677949</v>
      </c>
      <c r="N938" s="304">
        <f t="shared" ca="1" si="423"/>
        <v>-88.004222017862858</v>
      </c>
      <c r="P938" s="310">
        <f t="shared" ca="1" si="424"/>
        <v>23</v>
      </c>
      <c r="Q938" s="304">
        <f t="shared" ca="1" si="425"/>
        <v>0</v>
      </c>
      <c r="R938" s="306">
        <f t="shared" ca="1" si="426"/>
        <v>0</v>
      </c>
      <c r="S938" s="307">
        <f t="shared" ca="1" si="427"/>
        <v>3.650000000000003</v>
      </c>
      <c r="T938" s="304">
        <f t="shared" ca="1" si="407"/>
        <v>35.806500000000028</v>
      </c>
      <c r="U938" s="311">
        <f t="shared" ca="1" si="408"/>
        <v>0</v>
      </c>
      <c r="V938" s="306">
        <f t="shared" ca="1" si="409"/>
        <v>1.226570511680577</v>
      </c>
      <c r="W938" s="304">
        <f t="shared" ca="1" si="410"/>
        <v>36.019330614947648</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-6.4252324837493546E-2</v>
      </c>
      <c r="AH938" s="304">
        <f t="shared" ca="1" si="434"/>
        <v>-9.8683014199706847</v>
      </c>
    </row>
    <row r="939" spans="1:34" x14ac:dyDescent="0.2">
      <c r="A939" s="347">
        <f t="shared" ca="1" si="412"/>
        <v>1E-4</v>
      </c>
      <c r="B939" s="304">
        <f t="shared" ca="1" si="413"/>
        <v>38.936600000001498</v>
      </c>
      <c r="D939" s="306">
        <f t="shared" ca="1" si="414"/>
        <v>-0.34367230876169602</v>
      </c>
      <c r="E939" s="307">
        <f t="shared" ca="1" si="415"/>
        <v>5.2323601188151159E-2</v>
      </c>
      <c r="F939" s="304">
        <f t="shared" ca="1" si="416"/>
        <v>0.34763258629031202</v>
      </c>
      <c r="G939" s="306">
        <f t="shared" ca="1" si="417"/>
        <v>3.4024621769066403</v>
      </c>
      <c r="H939" s="307">
        <f t="shared" ca="1" si="418"/>
        <v>-97.641035708988639</v>
      </c>
      <c r="I939" s="304">
        <f t="shared" ca="1" si="419"/>
        <v>97.700299913507308</v>
      </c>
      <c r="J939" s="306">
        <f t="shared" ca="1" si="420"/>
        <v>698.25382034761208</v>
      </c>
      <c r="K939" s="307">
        <f t="shared" ca="1" si="421"/>
        <v>-12.822054617968838</v>
      </c>
      <c r="L939" s="304">
        <f t="shared" ca="1" si="406"/>
        <v>698.37153630045771</v>
      </c>
      <c r="M939" s="306">
        <f t="shared" ca="1" si="422"/>
        <v>-1.5359637795510834</v>
      </c>
      <c r="N939" s="304">
        <f t="shared" ca="1" si="423"/>
        <v>-88.004242053239466</v>
      </c>
      <c r="P939" s="310">
        <f t="shared" ca="1" si="424"/>
        <v>23</v>
      </c>
      <c r="Q939" s="304">
        <f t="shared" ca="1" si="425"/>
        <v>0</v>
      </c>
      <c r="R939" s="306">
        <f t="shared" ca="1" si="426"/>
        <v>0</v>
      </c>
      <c r="S939" s="307">
        <f t="shared" ca="1" si="427"/>
        <v>3.650000000000003</v>
      </c>
      <c r="T939" s="304">
        <f t="shared" ca="1" si="407"/>
        <v>35.806500000000028</v>
      </c>
      <c r="U939" s="311">
        <f t="shared" ca="1" si="408"/>
        <v>0</v>
      </c>
      <c r="V939" s="306">
        <f t="shared" ca="1" si="409"/>
        <v>1.2265717093178372</v>
      </c>
      <c r="W939" s="304">
        <f t="shared" ca="1" si="410"/>
        <v>36.019361046419874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-6.4260542918548325E-2</v>
      </c>
      <c r="AH939" s="304">
        <f t="shared" ca="1" si="434"/>
        <v>-9.8683097575198957</v>
      </c>
    </row>
    <row r="940" spans="1:34" x14ac:dyDescent="0.2">
      <c r="A940" s="347">
        <f t="shared" ca="1" si="412"/>
        <v>1E-4</v>
      </c>
      <c r="B940" s="304">
        <f t="shared" ca="1" si="413"/>
        <v>38.936700000001501</v>
      </c>
      <c r="D940" s="306">
        <f t="shared" ca="1" si="414"/>
        <v>-0.34366915042572133</v>
      </c>
      <c r="E940" s="307">
        <f t="shared" ca="1" si="415"/>
        <v>5.2332053696270364E-2</v>
      </c>
      <c r="F940" s="304">
        <f t="shared" ca="1" si="416"/>
        <v>0.34763073626825114</v>
      </c>
      <c r="G940" s="306">
        <f t="shared" ca="1" si="417"/>
        <v>3.4024278099915977</v>
      </c>
      <c r="H940" s="307">
        <f t="shared" ca="1" si="418"/>
        <v>-97.641030475783268</v>
      </c>
      <c r="I940" s="304">
        <f t="shared" ca="1" si="419"/>
        <v>97.700293486637179</v>
      </c>
      <c r="J940" s="306">
        <f t="shared" ca="1" si="420"/>
        <v>698.25382034761208</v>
      </c>
      <c r="K940" s="307">
        <f t="shared" ca="1" si="421"/>
        <v>-12.831818721278077</v>
      </c>
      <c r="L940" s="304">
        <f t="shared" ca="1" si="406"/>
        <v>698.37171563697439</v>
      </c>
      <c r="M940" s="306">
        <f t="shared" ca="1" si="422"/>
        <v>-1.5359641292308861</v>
      </c>
      <c r="N940" s="304">
        <f t="shared" ca="1" si="423"/>
        <v>-88.00426208841634</v>
      </c>
      <c r="P940" s="310">
        <f t="shared" ca="1" si="424"/>
        <v>23</v>
      </c>
      <c r="Q940" s="304">
        <f t="shared" ca="1" si="425"/>
        <v>0</v>
      </c>
      <c r="R940" s="306">
        <f t="shared" ca="1" si="426"/>
        <v>0</v>
      </c>
      <c r="S940" s="307">
        <f t="shared" ca="1" si="427"/>
        <v>3.650000000000003</v>
      </c>
      <c r="T940" s="304">
        <f t="shared" ca="1" si="407"/>
        <v>35.806500000000028</v>
      </c>
      <c r="U940" s="311">
        <f t="shared" ca="1" si="408"/>
        <v>0</v>
      </c>
      <c r="V940" s="306">
        <f t="shared" ca="1" si="409"/>
        <v>1.226572906956203</v>
      </c>
      <c r="W940" s="304">
        <f t="shared" ca="1" si="410"/>
        <v>36.019391477309668</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-6.4268760842432826E-2</v>
      </c>
      <c r="AH940" s="304">
        <f t="shared" ca="1" si="434"/>
        <v>-9.8683180949095473</v>
      </c>
    </row>
    <row r="941" spans="1:34" x14ac:dyDescent="0.2">
      <c r="A941" s="347">
        <f t="shared" ca="1" si="412"/>
        <v>1E-4</v>
      </c>
      <c r="B941" s="304">
        <f t="shared" ca="1" si="413"/>
        <v>38.936800000001504</v>
      </c>
      <c r="D941" s="306">
        <f t="shared" ca="1" si="414"/>
        <v>-0.3436659921126991</v>
      </c>
      <c r="E941" s="307">
        <f t="shared" ca="1" si="415"/>
        <v>5.2340506042712676E-2</v>
      </c>
      <c r="F941" s="304">
        <f t="shared" ca="1" si="416"/>
        <v>0.3476288864689081</v>
      </c>
      <c r="G941" s="306">
        <f t="shared" ca="1" si="417"/>
        <v>3.4023934433923864</v>
      </c>
      <c r="H941" s="307">
        <f t="shared" ca="1" si="418"/>
        <v>-97.641025241732663</v>
      </c>
      <c r="I941" s="304">
        <f t="shared" ca="1" si="419"/>
        <v>97.700287058945307</v>
      </c>
      <c r="J941" s="306">
        <f t="shared" ca="1" si="420"/>
        <v>698.25382034761208</v>
      </c>
      <c r="K941" s="307">
        <f t="shared" ca="1" si="421"/>
        <v>-12.841582824063954</v>
      </c>
      <c r="L941" s="304">
        <f t="shared" ca="1" si="406"/>
        <v>698.37189510994972</v>
      </c>
      <c r="M941" s="306">
        <f t="shared" ca="1" si="422"/>
        <v>-1.5359644789072027</v>
      </c>
      <c r="N941" s="304">
        <f t="shared" ca="1" si="423"/>
        <v>-88.004282123393466</v>
      </c>
      <c r="P941" s="310">
        <f t="shared" ca="1" si="424"/>
        <v>23</v>
      </c>
      <c r="Q941" s="304">
        <f t="shared" ca="1" si="425"/>
        <v>0</v>
      </c>
      <c r="R941" s="306">
        <f t="shared" ca="1" si="426"/>
        <v>0</v>
      </c>
      <c r="S941" s="307">
        <f t="shared" ca="1" si="427"/>
        <v>3.650000000000003</v>
      </c>
      <c r="T941" s="304">
        <f t="shared" ca="1" si="407"/>
        <v>35.806500000000028</v>
      </c>
      <c r="U941" s="311">
        <f t="shared" ca="1" si="408"/>
        <v>0</v>
      </c>
      <c r="V941" s="306">
        <f t="shared" ca="1" si="409"/>
        <v>1.2265741045956751</v>
      </c>
      <c r="W941" s="304">
        <f t="shared" ca="1" si="410"/>
        <v>36.019421907617087</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-6.4276978609138169E-2</v>
      </c>
      <c r="AH941" s="304">
        <f t="shared" ca="1" si="434"/>
        <v>-9.8683264321396269</v>
      </c>
    </row>
    <row r="942" spans="1:34" x14ac:dyDescent="0.2">
      <c r="A942" s="347">
        <f t="shared" ca="1" si="412"/>
        <v>1E-4</v>
      </c>
      <c r="B942" s="304">
        <f t="shared" ca="1" si="413"/>
        <v>38.936900000001508</v>
      </c>
      <c r="D942" s="306">
        <f t="shared" ca="1" si="414"/>
        <v>-0.34366283382263235</v>
      </c>
      <c r="E942" s="307">
        <f t="shared" ca="1" si="415"/>
        <v>5.2348958227497633E-2</v>
      </c>
      <c r="F942" s="304">
        <f t="shared" ca="1" si="416"/>
        <v>0.34762703689227986</v>
      </c>
      <c r="G942" s="306">
        <f t="shared" ca="1" si="417"/>
        <v>3.4023590771090042</v>
      </c>
      <c r="H942" s="307">
        <f t="shared" ca="1" si="418"/>
        <v>-97.64102000683684</v>
      </c>
      <c r="I942" s="304">
        <f t="shared" ca="1" si="419"/>
        <v>97.700280630431649</v>
      </c>
      <c r="J942" s="306">
        <f t="shared" ca="1" si="420"/>
        <v>698.25382034761208</v>
      </c>
      <c r="K942" s="307">
        <f t="shared" ca="1" si="421"/>
        <v>-12.851346926326382</v>
      </c>
      <c r="L942" s="304">
        <f t="shared" ca="1" si="406"/>
        <v>698.37207471938348</v>
      </c>
      <c r="M942" s="306">
        <f t="shared" ca="1" si="422"/>
        <v>-1.5359648285800334</v>
      </c>
      <c r="N942" s="304">
        <f t="shared" ca="1" si="423"/>
        <v>-88.004302158170873</v>
      </c>
      <c r="P942" s="310">
        <f t="shared" ca="1" si="424"/>
        <v>23</v>
      </c>
      <c r="Q942" s="304">
        <f t="shared" ca="1" si="425"/>
        <v>0</v>
      </c>
      <c r="R942" s="306">
        <f t="shared" ca="1" si="426"/>
        <v>0</v>
      </c>
      <c r="S942" s="307">
        <f t="shared" ca="1" si="427"/>
        <v>3.650000000000003</v>
      </c>
      <c r="T942" s="304">
        <f t="shared" ca="1" si="407"/>
        <v>35.806500000000028</v>
      </c>
      <c r="U942" s="311">
        <f t="shared" ca="1" si="408"/>
        <v>0</v>
      </c>
      <c r="V942" s="306">
        <f t="shared" ca="1" si="409"/>
        <v>1.2265753022362527</v>
      </c>
      <c r="W942" s="304">
        <f t="shared" ca="1" si="410"/>
        <v>36.019452337342095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-6.4285196218676788E-2</v>
      </c>
      <c r="AH942" s="304">
        <f t="shared" ca="1" si="434"/>
        <v>-9.8683347692101524</v>
      </c>
    </row>
    <row r="943" spans="1:34" x14ac:dyDescent="0.2">
      <c r="A943" s="347">
        <f t="shared" ca="1" si="412"/>
        <v>1E-4</v>
      </c>
      <c r="B943" s="304">
        <f t="shared" ca="1" si="413"/>
        <v>38.937000000001511</v>
      </c>
      <c r="D943" s="306">
        <f t="shared" ca="1" si="414"/>
        <v>-0.3436596755555188</v>
      </c>
      <c r="E943" s="307">
        <f t="shared" ca="1" si="415"/>
        <v>5.2357410250614578E-2</v>
      </c>
      <c r="F943" s="304">
        <f t="shared" ca="1" si="416"/>
        <v>0.34762518753835375</v>
      </c>
      <c r="G943" s="306">
        <f t="shared" ca="1" si="417"/>
        <v>3.4023247111414485</v>
      </c>
      <c r="H943" s="307">
        <f t="shared" ca="1" si="418"/>
        <v>-97.641014771095811</v>
      </c>
      <c r="I943" s="304">
        <f t="shared" ca="1" si="419"/>
        <v>97.700274201096249</v>
      </c>
      <c r="J943" s="306">
        <f t="shared" ca="1" si="420"/>
        <v>698.25382034761208</v>
      </c>
      <c r="K943" s="307">
        <f t="shared" ca="1" si="421"/>
        <v>-12.861111028065279</v>
      </c>
      <c r="L943" s="304">
        <f t="shared" ca="1" si="406"/>
        <v>698.37225446527543</v>
      </c>
      <c r="M943" s="306">
        <f t="shared" ca="1" si="422"/>
        <v>-1.5359651782493782</v>
      </c>
      <c r="N943" s="304">
        <f t="shared" ca="1" si="423"/>
        <v>-88.00432219274856</v>
      </c>
      <c r="P943" s="310">
        <f t="shared" ca="1" si="424"/>
        <v>23</v>
      </c>
      <c r="Q943" s="304">
        <f t="shared" ca="1" si="425"/>
        <v>0</v>
      </c>
      <c r="R943" s="306">
        <f t="shared" ca="1" si="426"/>
        <v>0</v>
      </c>
      <c r="S943" s="307">
        <f t="shared" ca="1" si="427"/>
        <v>3.650000000000003</v>
      </c>
      <c r="T943" s="304">
        <f t="shared" ca="1" si="407"/>
        <v>35.806500000000028</v>
      </c>
      <c r="U943" s="311">
        <f t="shared" ca="1" si="408"/>
        <v>0</v>
      </c>
      <c r="V943" s="306">
        <f t="shared" ca="1" si="409"/>
        <v>1.2265764998779365</v>
      </c>
      <c r="W943" s="304">
        <f t="shared" ca="1" si="410"/>
        <v>36.019482766484735</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-6.4293413671039801E-2</v>
      </c>
      <c r="AH943" s="304">
        <f t="shared" ca="1" si="434"/>
        <v>-9.8683431061211131</v>
      </c>
    </row>
    <row r="944" spans="1:34" x14ac:dyDescent="0.2">
      <c r="A944" s="347">
        <f t="shared" ca="1" si="412"/>
        <v>1E-4</v>
      </c>
      <c r="B944" s="304">
        <f t="shared" ca="1" si="413"/>
        <v>38.937100000001514</v>
      </c>
      <c r="D944" s="306">
        <f t="shared" ca="1" si="414"/>
        <v>-0.34365651731135916</v>
      </c>
      <c r="E944" s="307">
        <f t="shared" ca="1" si="415"/>
        <v>5.2365862112074169E-2</v>
      </c>
      <c r="F944" s="304">
        <f t="shared" ca="1" si="416"/>
        <v>0.34762333840712312</v>
      </c>
      <c r="G944" s="306">
        <f t="shared" ca="1" si="417"/>
        <v>3.4022903454897175</v>
      </c>
      <c r="H944" s="307">
        <f t="shared" ca="1" si="418"/>
        <v>-97.641009534509607</v>
      </c>
      <c r="I944" s="304">
        <f t="shared" ca="1" si="419"/>
        <v>97.700267770939135</v>
      </c>
      <c r="J944" s="306">
        <f t="shared" ca="1" si="420"/>
        <v>698.25382034761208</v>
      </c>
      <c r="K944" s="307">
        <f t="shared" ca="1" si="421"/>
        <v>-12.870875129280559</v>
      </c>
      <c r="L944" s="304">
        <f t="shared" ca="1" si="406"/>
        <v>698.3724343476257</v>
      </c>
      <c r="M944" s="306">
        <f t="shared" ca="1" si="422"/>
        <v>-1.5359655279152371</v>
      </c>
      <c r="N944" s="304">
        <f t="shared" ca="1" si="423"/>
        <v>-88.004342227126514</v>
      </c>
      <c r="P944" s="310">
        <f t="shared" ca="1" si="424"/>
        <v>23</v>
      </c>
      <c r="Q944" s="304">
        <f t="shared" ca="1" si="425"/>
        <v>0</v>
      </c>
      <c r="R944" s="306">
        <f t="shared" ca="1" si="426"/>
        <v>0</v>
      </c>
      <c r="S944" s="307">
        <f t="shared" ca="1" si="427"/>
        <v>3.650000000000003</v>
      </c>
      <c r="T944" s="304">
        <f t="shared" ca="1" si="407"/>
        <v>35.806500000000028</v>
      </c>
      <c r="U944" s="311">
        <f t="shared" ca="1" si="408"/>
        <v>0</v>
      </c>
      <c r="V944" s="306">
        <f t="shared" ca="1" si="409"/>
        <v>1.2265776975207259</v>
      </c>
      <c r="W944" s="304">
        <f t="shared" ca="1" si="410"/>
        <v>36.019513195045</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-6.4301630966239642E-2</v>
      </c>
      <c r="AH944" s="304">
        <f t="shared" ca="1" si="434"/>
        <v>-9.8683514428725214</v>
      </c>
    </row>
    <row r="945" spans="1:34" x14ac:dyDescent="0.2">
      <c r="A945" s="347">
        <f t="shared" ca="1" si="412"/>
        <v>1E-4</v>
      </c>
      <c r="B945" s="304">
        <f t="shared" ca="1" si="413"/>
        <v>38.937200000001518</v>
      </c>
      <c r="D945" s="306">
        <f t="shared" ca="1" si="414"/>
        <v>-0.34365335909015349</v>
      </c>
      <c r="E945" s="307">
        <f t="shared" ca="1" si="415"/>
        <v>5.2374313811874629E-2</v>
      </c>
      <c r="F945" s="304">
        <f t="shared" ca="1" si="416"/>
        <v>0.34762148949857907</v>
      </c>
      <c r="G945" s="306">
        <f t="shared" ca="1" si="417"/>
        <v>3.4022559801538086</v>
      </c>
      <c r="H945" s="307">
        <f t="shared" ca="1" si="418"/>
        <v>-97.641004297078226</v>
      </c>
      <c r="I945" s="304">
        <f t="shared" ca="1" si="419"/>
        <v>97.700261339960292</v>
      </c>
      <c r="J945" s="306">
        <f t="shared" ca="1" si="420"/>
        <v>698.25382034761208</v>
      </c>
      <c r="K945" s="307">
        <f t="shared" ca="1" si="421"/>
        <v>-12.88063922997214</v>
      </c>
      <c r="L945" s="304">
        <f t="shared" ca="1" si="406"/>
        <v>698.37261436643405</v>
      </c>
      <c r="M945" s="306">
        <f t="shared" ca="1" si="422"/>
        <v>-1.5359658775776102</v>
      </c>
      <c r="N945" s="304">
        <f t="shared" ca="1" si="423"/>
        <v>-88.004362261304749</v>
      </c>
      <c r="P945" s="310">
        <f t="shared" ca="1" si="424"/>
        <v>23</v>
      </c>
      <c r="Q945" s="304">
        <f t="shared" ca="1" si="425"/>
        <v>0</v>
      </c>
      <c r="R945" s="306">
        <f t="shared" ca="1" si="426"/>
        <v>0</v>
      </c>
      <c r="S945" s="307">
        <f t="shared" ca="1" si="427"/>
        <v>3.650000000000003</v>
      </c>
      <c r="T945" s="304">
        <f t="shared" ca="1" si="407"/>
        <v>35.806500000000028</v>
      </c>
      <c r="U945" s="311">
        <f t="shared" ca="1" si="408"/>
        <v>0</v>
      </c>
      <c r="V945" s="306">
        <f t="shared" ca="1" si="409"/>
        <v>1.2265788951646219</v>
      </c>
      <c r="W945" s="304">
        <f t="shared" ca="1" si="410"/>
        <v>36.019543623022926</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-6.4309848104276313E-2</v>
      </c>
      <c r="AH945" s="304">
        <f t="shared" ca="1" si="434"/>
        <v>-9.8683597794643756</v>
      </c>
    </row>
    <row r="946" spans="1:34" x14ac:dyDescent="0.2">
      <c r="A946" s="347">
        <f t="shared" ca="1" si="412"/>
        <v>1E-4</v>
      </c>
      <c r="B946" s="304">
        <f t="shared" ca="1" si="413"/>
        <v>38.937300000001521</v>
      </c>
      <c r="D946" s="306">
        <f t="shared" ca="1" si="414"/>
        <v>-0.34365020089190251</v>
      </c>
      <c r="E946" s="307">
        <f t="shared" ca="1" si="415"/>
        <v>5.2382765350026617E-2</v>
      </c>
      <c r="F946" s="304">
        <f t="shared" ca="1" si="416"/>
        <v>0.34761964081271485</v>
      </c>
      <c r="G946" s="306">
        <f t="shared" ca="1" si="417"/>
        <v>3.4022216151337195</v>
      </c>
      <c r="H946" s="307">
        <f t="shared" ca="1" si="418"/>
        <v>-97.640999058801697</v>
      </c>
      <c r="I946" s="304">
        <f t="shared" ca="1" si="419"/>
        <v>97.700254908159764</v>
      </c>
      <c r="J946" s="306">
        <f t="shared" ca="1" si="420"/>
        <v>698.25382034761208</v>
      </c>
      <c r="K946" s="307">
        <f t="shared" ca="1" si="421"/>
        <v>-12.890403330139934</v>
      </c>
      <c r="L946" s="304">
        <f t="shared" ca="1" si="406"/>
        <v>698.37279452170026</v>
      </c>
      <c r="M946" s="306">
        <f t="shared" ca="1" si="422"/>
        <v>-1.5359662272364976</v>
      </c>
      <c r="N946" s="304">
        <f t="shared" ca="1" si="423"/>
        <v>-88.004382295283264</v>
      </c>
      <c r="P946" s="310">
        <f t="shared" ca="1" si="424"/>
        <v>23</v>
      </c>
      <c r="Q946" s="304">
        <f t="shared" ca="1" si="425"/>
        <v>0</v>
      </c>
      <c r="R946" s="306">
        <f t="shared" ca="1" si="426"/>
        <v>0</v>
      </c>
      <c r="S946" s="307">
        <f t="shared" ca="1" si="427"/>
        <v>3.650000000000003</v>
      </c>
      <c r="T946" s="304">
        <f t="shared" ca="1" si="407"/>
        <v>35.806500000000028</v>
      </c>
      <c r="U946" s="311">
        <f t="shared" ca="1" si="408"/>
        <v>0</v>
      </c>
      <c r="V946" s="306">
        <f t="shared" ca="1" si="409"/>
        <v>1.2265800928096229</v>
      </c>
      <c r="W946" s="304">
        <f t="shared" ca="1" si="410"/>
        <v>36.01957405041847</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-6.4318065085156917E-2</v>
      </c>
      <c r="AH946" s="304">
        <f t="shared" ca="1" si="434"/>
        <v>-9.8683681158966845</v>
      </c>
    </row>
    <row r="947" spans="1:34" x14ac:dyDescent="0.2">
      <c r="A947" s="347">
        <f t="shared" ca="1" si="412"/>
        <v>1E-4</v>
      </c>
      <c r="B947" s="304">
        <f t="shared" ca="1" si="413"/>
        <v>38.937400000001524</v>
      </c>
      <c r="D947" s="306">
        <f t="shared" ca="1" si="414"/>
        <v>-0.34364704271660373</v>
      </c>
      <c r="E947" s="307">
        <f t="shared" ca="1" si="415"/>
        <v>5.2391216726519474E-2</v>
      </c>
      <c r="F947" s="304">
        <f t="shared" ca="1" si="416"/>
        <v>0.34761779234951773</v>
      </c>
      <c r="G947" s="306">
        <f t="shared" ca="1" si="417"/>
        <v>3.4021872504294479</v>
      </c>
      <c r="H947" s="307">
        <f t="shared" ca="1" si="418"/>
        <v>-97.64099381968002</v>
      </c>
      <c r="I947" s="304">
        <f t="shared" ca="1" si="419"/>
        <v>97.700248475537549</v>
      </c>
      <c r="J947" s="306">
        <f t="shared" ca="1" si="420"/>
        <v>698.25382034761208</v>
      </c>
      <c r="K947" s="307">
        <f t="shared" ca="1" si="421"/>
        <v>-12.900167429783858</v>
      </c>
      <c r="L947" s="304">
        <f t="shared" ca="1" si="406"/>
        <v>698.37297481342432</v>
      </c>
      <c r="M947" s="306">
        <f t="shared" ca="1" si="422"/>
        <v>-1.5359665768918991</v>
      </c>
      <c r="N947" s="304">
        <f t="shared" ca="1" si="423"/>
        <v>-88.00440232906206</v>
      </c>
      <c r="P947" s="310">
        <f t="shared" ca="1" si="424"/>
        <v>23</v>
      </c>
      <c r="Q947" s="304">
        <f t="shared" ca="1" si="425"/>
        <v>0</v>
      </c>
      <c r="R947" s="306">
        <f t="shared" ca="1" si="426"/>
        <v>0</v>
      </c>
      <c r="S947" s="307">
        <f t="shared" ca="1" si="427"/>
        <v>3.650000000000003</v>
      </c>
      <c r="T947" s="304">
        <f t="shared" ca="1" si="407"/>
        <v>35.806500000000028</v>
      </c>
      <c r="U947" s="311">
        <f t="shared" ca="1" si="408"/>
        <v>0</v>
      </c>
      <c r="V947" s="306">
        <f t="shared" ca="1" si="409"/>
        <v>1.2265812904557303</v>
      </c>
      <c r="W947" s="304">
        <f t="shared" ca="1" si="410"/>
        <v>36.019604477231688</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-6.4326281908869021E-2</v>
      </c>
      <c r="AH947" s="304">
        <f t="shared" ca="1" si="434"/>
        <v>-9.8683764521694357</v>
      </c>
    </row>
    <row r="948" spans="1:34" x14ac:dyDescent="0.2">
      <c r="A948" s="347">
        <f t="shared" ca="1" si="412"/>
        <v>1E-4</v>
      </c>
      <c r="B948" s="304">
        <f t="shared" ca="1" si="413"/>
        <v>38.937500000001528</v>
      </c>
      <c r="D948" s="306">
        <f t="shared" ca="1" si="414"/>
        <v>-0.34364388456426037</v>
      </c>
      <c r="E948" s="307">
        <f t="shared" ca="1" si="415"/>
        <v>5.2399667941365635E-2</v>
      </c>
      <c r="F948" s="304">
        <f t="shared" ca="1" si="416"/>
        <v>0.34761594410898372</v>
      </c>
      <c r="G948" s="306">
        <f t="shared" ca="1" si="417"/>
        <v>3.4021528860409913</v>
      </c>
      <c r="H948" s="307">
        <f t="shared" ca="1" si="418"/>
        <v>-97.640988579713223</v>
      </c>
      <c r="I948" s="304">
        <f t="shared" ca="1" si="419"/>
        <v>97.700242042093663</v>
      </c>
      <c r="J948" s="306">
        <f t="shared" ca="1" si="420"/>
        <v>698.25382034761208</v>
      </c>
      <c r="K948" s="307">
        <f t="shared" ca="1" si="421"/>
        <v>-12.909931528903828</v>
      </c>
      <c r="L948" s="304">
        <f t="shared" ca="1" si="406"/>
        <v>698.37315524160601</v>
      </c>
      <c r="M948" s="306">
        <f t="shared" ca="1" si="422"/>
        <v>-1.5359669265438149</v>
      </c>
      <c r="N948" s="304">
        <f t="shared" ca="1" si="423"/>
        <v>-88.004422362641137</v>
      </c>
      <c r="P948" s="310">
        <f t="shared" ca="1" si="424"/>
        <v>23</v>
      </c>
      <c r="Q948" s="304">
        <f t="shared" ca="1" si="425"/>
        <v>0</v>
      </c>
      <c r="R948" s="306">
        <f t="shared" ca="1" si="426"/>
        <v>0</v>
      </c>
      <c r="S948" s="307">
        <f t="shared" ca="1" si="427"/>
        <v>3.650000000000003</v>
      </c>
      <c r="T948" s="304">
        <f t="shared" ca="1" si="407"/>
        <v>35.806500000000028</v>
      </c>
      <c r="U948" s="311">
        <f t="shared" ca="1" si="408"/>
        <v>0</v>
      </c>
      <c r="V948" s="306">
        <f t="shared" ca="1" si="409"/>
        <v>1.2265824881029435</v>
      </c>
      <c r="W948" s="304">
        <f t="shared" ca="1" si="410"/>
        <v>36.019634903462581</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-6.4334498575430388E-2</v>
      </c>
      <c r="AH948" s="304">
        <f t="shared" ca="1" si="434"/>
        <v>-9.868384788282647</v>
      </c>
    </row>
    <row r="949" spans="1:34" x14ac:dyDescent="0.2">
      <c r="A949" s="347">
        <f t="shared" ca="1" si="412"/>
        <v>1E-4</v>
      </c>
      <c r="B949" s="304">
        <f t="shared" ca="1" si="413"/>
        <v>38.937600000001531</v>
      </c>
      <c r="D949" s="306">
        <f t="shared" ca="1" si="414"/>
        <v>-0.3436407264348702</v>
      </c>
      <c r="E949" s="307">
        <f t="shared" ca="1" si="415"/>
        <v>5.24081189945651E-2</v>
      </c>
      <c r="F949" s="304">
        <f t="shared" ca="1" si="416"/>
        <v>0.34761409609110183</v>
      </c>
      <c r="G949" s="306">
        <f t="shared" ca="1" si="417"/>
        <v>3.4021185219683479</v>
      </c>
      <c r="H949" s="307">
        <f t="shared" ca="1" si="418"/>
        <v>-97.640983338901322</v>
      </c>
      <c r="I949" s="304">
        <f t="shared" ca="1" si="419"/>
        <v>97.70023560782812</v>
      </c>
      <c r="J949" s="306">
        <f t="shared" ca="1" si="420"/>
        <v>698.25382034761208</v>
      </c>
      <c r="K949" s="307">
        <f t="shared" ca="1" si="421"/>
        <v>-12.919695627499758</v>
      </c>
      <c r="L949" s="304">
        <f t="shared" ca="1" si="406"/>
        <v>698.37333580624522</v>
      </c>
      <c r="M949" s="306">
        <f t="shared" ca="1" si="422"/>
        <v>-1.5359672761922452</v>
      </c>
      <c r="N949" s="304">
        <f t="shared" ca="1" si="423"/>
        <v>-88.004442396020494</v>
      </c>
      <c r="P949" s="310">
        <f t="shared" ca="1" si="424"/>
        <v>23</v>
      </c>
      <c r="Q949" s="304">
        <f t="shared" ca="1" si="425"/>
        <v>0</v>
      </c>
      <c r="R949" s="306">
        <f t="shared" ca="1" si="426"/>
        <v>0</v>
      </c>
      <c r="S949" s="307">
        <f t="shared" ca="1" si="427"/>
        <v>3.650000000000003</v>
      </c>
      <c r="T949" s="304">
        <f t="shared" ca="1" si="407"/>
        <v>35.806500000000028</v>
      </c>
      <c r="U949" s="311">
        <f t="shared" ca="1" si="408"/>
        <v>0</v>
      </c>
      <c r="V949" s="306">
        <f t="shared" ca="1" si="409"/>
        <v>1.2265836857512629</v>
      </c>
      <c r="W949" s="304">
        <f t="shared" ca="1" si="410"/>
        <v>36.019665329111149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-6.4342715084835689E-2</v>
      </c>
      <c r="AH949" s="304">
        <f t="shared" ca="1" si="434"/>
        <v>-9.8683931242363148</v>
      </c>
    </row>
    <row r="950" spans="1:34" x14ac:dyDescent="0.2">
      <c r="A950" s="347">
        <f t="shared" ca="1" si="412"/>
        <v>1E-4</v>
      </c>
      <c r="B950" s="304">
        <f t="shared" ca="1" si="413"/>
        <v>38.937700000001534</v>
      </c>
      <c r="D950" s="306">
        <f t="shared" ca="1" si="414"/>
        <v>-0.34363756832843378</v>
      </c>
      <c r="E950" s="307">
        <f t="shared" ca="1" si="415"/>
        <v>5.2416569886123199E-2</v>
      </c>
      <c r="F950" s="304">
        <f t="shared" ca="1" si="416"/>
        <v>0.34761224829586462</v>
      </c>
      <c r="G950" s="306">
        <f t="shared" ca="1" si="417"/>
        <v>3.4020841582115149</v>
      </c>
      <c r="H950" s="307">
        <f t="shared" ca="1" si="418"/>
        <v>-97.640978097244329</v>
      </c>
      <c r="I950" s="304">
        <f t="shared" ca="1" si="419"/>
        <v>97.700229172740933</v>
      </c>
      <c r="J950" s="306">
        <f t="shared" ca="1" si="420"/>
        <v>698.25382034761208</v>
      </c>
      <c r="K950" s="307">
        <f t="shared" ca="1" si="421"/>
        <v>-12.929459725571565</v>
      </c>
      <c r="L950" s="304">
        <f t="shared" ca="1" si="406"/>
        <v>698.37351650734183</v>
      </c>
      <c r="M950" s="306">
        <f t="shared" ca="1" si="422"/>
        <v>-1.5359676258371897</v>
      </c>
      <c r="N950" s="304">
        <f t="shared" ca="1" si="423"/>
        <v>-88.004462429200146</v>
      </c>
      <c r="P950" s="310">
        <f t="shared" ca="1" si="424"/>
        <v>23</v>
      </c>
      <c r="Q950" s="304">
        <f t="shared" ca="1" si="425"/>
        <v>0</v>
      </c>
      <c r="R950" s="306">
        <f t="shared" ca="1" si="426"/>
        <v>0</v>
      </c>
      <c r="S950" s="307">
        <f t="shared" ca="1" si="427"/>
        <v>3.650000000000003</v>
      </c>
      <c r="T950" s="304">
        <f t="shared" ca="1" si="407"/>
        <v>35.806500000000028</v>
      </c>
      <c r="U950" s="311">
        <f t="shared" ca="1" si="408"/>
        <v>0</v>
      </c>
      <c r="V950" s="306">
        <f t="shared" ca="1" si="409"/>
        <v>1.2265848834006876</v>
      </c>
      <c r="W950" s="304">
        <f t="shared" ca="1" si="410"/>
        <v>36.019695754177384</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-6.4350931437095582E-2</v>
      </c>
      <c r="AH950" s="304">
        <f t="shared" ca="1" si="434"/>
        <v>-9.8684014600304444</v>
      </c>
    </row>
    <row r="951" spans="1:34" x14ac:dyDescent="0.2">
      <c r="A951" s="347">
        <f t="shared" ca="1" si="412"/>
        <v>1E-4</v>
      </c>
      <c r="B951" s="304">
        <f t="shared" ca="1" si="413"/>
        <v>38.937800000001538</v>
      </c>
      <c r="D951" s="306">
        <f t="shared" ca="1" si="414"/>
        <v>-0.34363441024495112</v>
      </c>
      <c r="E951" s="307">
        <f t="shared" ca="1" si="415"/>
        <v>5.2425020616031048E-2</v>
      </c>
      <c r="F951" s="304">
        <f t="shared" ca="1" si="416"/>
        <v>0.34761040072326177</v>
      </c>
      <c r="G951" s="306">
        <f t="shared" ca="1" si="417"/>
        <v>3.4020497947704902</v>
      </c>
      <c r="H951" s="307">
        <f t="shared" ca="1" si="418"/>
        <v>-97.640972854742273</v>
      </c>
      <c r="I951" s="304">
        <f t="shared" ca="1" si="419"/>
        <v>97.70022273683216</v>
      </c>
      <c r="J951" s="306">
        <f t="shared" ca="1" si="420"/>
        <v>698.25382034761208</v>
      </c>
      <c r="K951" s="307">
        <f t="shared" ca="1" si="421"/>
        <v>-12.939223823119164</v>
      </c>
      <c r="L951" s="304">
        <f t="shared" ca="1" si="406"/>
        <v>698.37369734489573</v>
      </c>
      <c r="M951" s="306">
        <f t="shared" ca="1" si="422"/>
        <v>-1.5359679754786488</v>
      </c>
      <c r="N951" s="304">
        <f t="shared" ca="1" si="423"/>
        <v>-88.004482462180093</v>
      </c>
      <c r="P951" s="310">
        <f t="shared" ca="1" si="424"/>
        <v>23</v>
      </c>
      <c r="Q951" s="304">
        <f t="shared" ca="1" si="425"/>
        <v>0</v>
      </c>
      <c r="R951" s="306">
        <f t="shared" ca="1" si="426"/>
        <v>0</v>
      </c>
      <c r="S951" s="307">
        <f t="shared" ca="1" si="427"/>
        <v>3.650000000000003</v>
      </c>
      <c r="T951" s="304">
        <f t="shared" ca="1" si="407"/>
        <v>35.806500000000028</v>
      </c>
      <c r="U951" s="311">
        <f t="shared" ca="1" si="408"/>
        <v>0</v>
      </c>
      <c r="V951" s="306">
        <f t="shared" ca="1" si="409"/>
        <v>1.2265860810512184</v>
      </c>
      <c r="W951" s="304">
        <f t="shared" ca="1" si="410"/>
        <v>36.019726178661344</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-6.4359147632199409E-2</v>
      </c>
      <c r="AH951" s="304">
        <f t="shared" ca="1" si="434"/>
        <v>-9.8684097956650287</v>
      </c>
    </row>
    <row r="952" spans="1:34" x14ac:dyDescent="0.2">
      <c r="A952" s="347">
        <f t="shared" ca="1" si="412"/>
        <v>1E-4</v>
      </c>
      <c r="B952" s="304">
        <f t="shared" ca="1" si="413"/>
        <v>38.937900000001541</v>
      </c>
      <c r="D952" s="306">
        <f t="shared" ca="1" si="414"/>
        <v>-0.34363125218442075</v>
      </c>
      <c r="E952" s="307">
        <f t="shared" ca="1" si="415"/>
        <v>5.2433471184308189E-2</v>
      </c>
      <c r="F952" s="304">
        <f t="shared" ca="1" si="416"/>
        <v>0.34760855337328606</v>
      </c>
      <c r="G952" s="306">
        <f t="shared" ca="1" si="417"/>
        <v>3.4020154316452715</v>
      </c>
      <c r="H952" s="307">
        <f t="shared" ca="1" si="418"/>
        <v>-97.640967611395155</v>
      </c>
      <c r="I952" s="304">
        <f t="shared" ca="1" si="419"/>
        <v>97.700216300101758</v>
      </c>
      <c r="J952" s="306">
        <f t="shared" ca="1" si="420"/>
        <v>698.25382034761208</v>
      </c>
      <c r="K952" s="307">
        <f t="shared" ca="1" si="421"/>
        <v>-12.948987920142471</v>
      </c>
      <c r="L952" s="304">
        <f t="shared" ca="1" si="406"/>
        <v>698.3738783189068</v>
      </c>
      <c r="M952" s="306">
        <f t="shared" ca="1" si="422"/>
        <v>-1.5359683251166223</v>
      </c>
      <c r="N952" s="304">
        <f t="shared" ca="1" si="423"/>
        <v>-88.004502494960335</v>
      </c>
      <c r="P952" s="310">
        <f t="shared" ca="1" si="424"/>
        <v>23</v>
      </c>
      <c r="Q952" s="304">
        <f t="shared" ca="1" si="425"/>
        <v>0</v>
      </c>
      <c r="R952" s="306">
        <f t="shared" ca="1" si="426"/>
        <v>0</v>
      </c>
      <c r="S952" s="307">
        <f t="shared" ca="1" si="427"/>
        <v>3.650000000000003</v>
      </c>
      <c r="T952" s="304">
        <f t="shared" ca="1" si="407"/>
        <v>35.806500000000028</v>
      </c>
      <c r="U952" s="311">
        <f t="shared" ca="1" si="408"/>
        <v>0</v>
      </c>
      <c r="V952" s="306">
        <f t="shared" ca="1" si="409"/>
        <v>1.2265872787028551</v>
      </c>
      <c r="W952" s="304">
        <f t="shared" ca="1" si="410"/>
        <v>36.019756602563007</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-6.4367363670163158E-2</v>
      </c>
      <c r="AH952" s="304">
        <f t="shared" ca="1" si="434"/>
        <v>-9.8684181311400856</v>
      </c>
    </row>
    <row r="953" spans="1:34" x14ac:dyDescent="0.2">
      <c r="A953" s="347">
        <f t="shared" ca="1" si="412"/>
        <v>1E-4</v>
      </c>
      <c r="B953" s="304">
        <f t="shared" ca="1" si="413"/>
        <v>38.938000000001544</v>
      </c>
      <c r="D953" s="306">
        <f t="shared" ca="1" si="414"/>
        <v>-0.3436280941468452</v>
      </c>
      <c r="E953" s="307">
        <f t="shared" ca="1" si="415"/>
        <v>5.2441921590949292E-2</v>
      </c>
      <c r="F953" s="304">
        <f t="shared" ca="1" si="416"/>
        <v>0.34760670624593015</v>
      </c>
      <c r="G953" s="306">
        <f t="shared" ca="1" si="417"/>
        <v>3.4019810688358567</v>
      </c>
      <c r="H953" s="307">
        <f t="shared" ca="1" si="418"/>
        <v>-97.640962367203002</v>
      </c>
      <c r="I953" s="304">
        <f t="shared" ca="1" si="419"/>
        <v>97.700209862549784</v>
      </c>
      <c r="J953" s="306">
        <f t="shared" ca="1" si="420"/>
        <v>698.25382034761208</v>
      </c>
      <c r="K953" s="307">
        <f t="shared" ca="1" si="421"/>
        <v>-12.958752016641402</v>
      </c>
      <c r="L953" s="304">
        <f t="shared" ca="1" si="406"/>
        <v>698.37405942937494</v>
      </c>
      <c r="M953" s="306">
        <f t="shared" ca="1" si="422"/>
        <v>-1.5359686747511101</v>
      </c>
      <c r="N953" s="304">
        <f t="shared" ca="1" si="423"/>
        <v>-88.004522527540857</v>
      </c>
      <c r="P953" s="310">
        <f t="shared" ca="1" si="424"/>
        <v>23</v>
      </c>
      <c r="Q953" s="304">
        <f t="shared" ca="1" si="425"/>
        <v>0</v>
      </c>
      <c r="R953" s="306">
        <f t="shared" ca="1" si="426"/>
        <v>0</v>
      </c>
      <c r="S953" s="307">
        <f t="shared" ca="1" si="427"/>
        <v>3.650000000000003</v>
      </c>
      <c r="T953" s="304">
        <f t="shared" ca="1" si="407"/>
        <v>35.806500000000028</v>
      </c>
      <c r="U953" s="311">
        <f t="shared" ca="1" si="408"/>
        <v>0</v>
      </c>
      <c r="V953" s="306">
        <f t="shared" ca="1" si="409"/>
        <v>1.2265884763555976</v>
      </c>
      <c r="W953" s="304">
        <f t="shared" ca="1" si="410"/>
        <v>36.019787025882401</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-6.4375579550983275E-2</v>
      </c>
      <c r="AH953" s="304">
        <f t="shared" ca="1" si="434"/>
        <v>-9.8684264664556096</v>
      </c>
    </row>
    <row r="954" spans="1:34" x14ac:dyDescent="0.2">
      <c r="A954" s="347">
        <f t="shared" ca="1" si="412"/>
        <v>1E-4</v>
      </c>
      <c r="B954" s="304">
        <f t="shared" ca="1" si="413"/>
        <v>38.938100000001548</v>
      </c>
      <c r="D954" s="306">
        <f t="shared" ca="1" si="414"/>
        <v>-0.34362493613222478</v>
      </c>
      <c r="E954" s="307">
        <f t="shared" ca="1" si="415"/>
        <v>5.2450371835961462E-2</v>
      </c>
      <c r="F954" s="304">
        <f t="shared" ca="1" si="416"/>
        <v>0.34760485934118668</v>
      </c>
      <c r="G954" s="306">
        <f t="shared" ca="1" si="417"/>
        <v>3.4019467063422435</v>
      </c>
      <c r="H954" s="307">
        <f t="shared" ca="1" si="418"/>
        <v>-97.640957122165815</v>
      </c>
      <c r="I954" s="304">
        <f t="shared" ca="1" si="419"/>
        <v>97.700203424176223</v>
      </c>
      <c r="J954" s="306">
        <f t="shared" ca="1" si="420"/>
        <v>698.25382034761208</v>
      </c>
      <c r="K954" s="307">
        <f t="shared" ca="1" si="421"/>
        <v>-12.96851611261587</v>
      </c>
      <c r="L954" s="304">
        <f t="shared" ca="1" si="406"/>
        <v>698.37424067629991</v>
      </c>
      <c r="M954" s="306">
        <f t="shared" ca="1" si="422"/>
        <v>-1.5359690243821125</v>
      </c>
      <c r="N954" s="304">
        <f t="shared" ca="1" si="423"/>
        <v>-88.004542559921688</v>
      </c>
      <c r="P954" s="310">
        <f t="shared" ca="1" si="424"/>
        <v>23</v>
      </c>
      <c r="Q954" s="304">
        <f t="shared" ca="1" si="425"/>
        <v>0</v>
      </c>
      <c r="R954" s="306">
        <f t="shared" ca="1" si="426"/>
        <v>0</v>
      </c>
      <c r="S954" s="307">
        <f t="shared" ca="1" si="427"/>
        <v>3.650000000000003</v>
      </c>
      <c r="T954" s="304">
        <f t="shared" ca="1" si="407"/>
        <v>35.806500000000028</v>
      </c>
      <c r="U954" s="311">
        <f t="shared" ca="1" si="408"/>
        <v>0</v>
      </c>
      <c r="V954" s="306">
        <f t="shared" ca="1" si="409"/>
        <v>1.2265896740094457</v>
      </c>
      <c r="W954" s="304">
        <f t="shared" ca="1" si="410"/>
        <v>36.019817448619492</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-6.4383795274668643E-2</v>
      </c>
      <c r="AH954" s="304">
        <f t="shared" ca="1" si="434"/>
        <v>-9.8684348016116079</v>
      </c>
    </row>
    <row r="955" spans="1:34" x14ac:dyDescent="0.2">
      <c r="A955" s="347">
        <f t="shared" ca="1" si="412"/>
        <v>1E-4</v>
      </c>
      <c r="B955" s="304">
        <f t="shared" ca="1" si="413"/>
        <v>38.938200000001551</v>
      </c>
      <c r="D955" s="306">
        <f t="shared" ca="1" si="414"/>
        <v>-0.34362177814055722</v>
      </c>
      <c r="E955" s="307">
        <f t="shared" ca="1" si="415"/>
        <v>5.2458821919334042E-2</v>
      </c>
      <c r="F955" s="304">
        <f t="shared" ca="1" si="416"/>
        <v>0.34760301265904292</v>
      </c>
      <c r="G955" s="306">
        <f t="shared" ca="1" si="417"/>
        <v>3.4019123441644292</v>
      </c>
      <c r="H955" s="307">
        <f t="shared" ca="1" si="418"/>
        <v>-97.640951876283623</v>
      </c>
      <c r="I955" s="304">
        <f t="shared" ca="1" si="419"/>
        <v>97.700196984981119</v>
      </c>
      <c r="J955" s="306">
        <f t="shared" ca="1" si="420"/>
        <v>698.25382034761208</v>
      </c>
      <c r="K955" s="307">
        <f t="shared" ca="1" si="421"/>
        <v>-12.978280208065792</v>
      </c>
      <c r="L955" s="304">
        <f t="shared" ca="1" si="406"/>
        <v>698.37442205968171</v>
      </c>
      <c r="M955" s="306">
        <f t="shared" ca="1" si="422"/>
        <v>-1.5359693740096294</v>
      </c>
      <c r="N955" s="304">
        <f t="shared" ca="1" si="423"/>
        <v>-88.004562592102801</v>
      </c>
      <c r="P955" s="310">
        <f t="shared" ca="1" si="424"/>
        <v>23</v>
      </c>
      <c r="Q955" s="304">
        <f t="shared" ca="1" si="425"/>
        <v>0</v>
      </c>
      <c r="R955" s="306">
        <f t="shared" ca="1" si="426"/>
        <v>0</v>
      </c>
      <c r="S955" s="307">
        <f t="shared" ca="1" si="427"/>
        <v>3.650000000000003</v>
      </c>
      <c r="T955" s="304">
        <f t="shared" ca="1" si="407"/>
        <v>35.806500000000028</v>
      </c>
      <c r="U955" s="311">
        <f t="shared" ca="1" si="408"/>
        <v>0</v>
      </c>
      <c r="V955" s="306">
        <f t="shared" ca="1" si="409"/>
        <v>1.2265908716644001</v>
      </c>
      <c r="W955" s="304">
        <f t="shared" ca="1" si="410"/>
        <v>36.019847870774342</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-6.4392010841206826E-2</v>
      </c>
      <c r="AH955" s="304">
        <f t="shared" ca="1" si="434"/>
        <v>-9.8684431366080716</v>
      </c>
    </row>
    <row r="956" spans="1:34" x14ac:dyDescent="0.2">
      <c r="A956" s="347">
        <f t="shared" ca="1" si="412"/>
        <v>1E-4</v>
      </c>
      <c r="B956" s="304">
        <f t="shared" ca="1" si="413"/>
        <v>38.938300000001554</v>
      </c>
      <c r="D956" s="306">
        <f t="shared" ca="1" si="414"/>
        <v>-0.34361862017184336</v>
      </c>
      <c r="E956" s="307">
        <f t="shared" ca="1" si="415"/>
        <v>5.2467271841084795E-2</v>
      </c>
      <c r="F956" s="304">
        <f t="shared" ca="1" si="416"/>
        <v>0.34760116619949344</v>
      </c>
      <c r="G956" s="306">
        <f t="shared" ca="1" si="417"/>
        <v>3.4018779823024121</v>
      </c>
      <c r="H956" s="307">
        <f t="shared" ca="1" si="418"/>
        <v>-97.640946629556439</v>
      </c>
      <c r="I956" s="304">
        <f t="shared" ca="1" si="419"/>
        <v>97.700190544964457</v>
      </c>
      <c r="J956" s="306">
        <f t="shared" ca="1" si="420"/>
        <v>698.25382034761208</v>
      </c>
      <c r="K956" s="307">
        <f t="shared" ca="1" si="421"/>
        <v>-12.988044302991083</v>
      </c>
      <c r="L956" s="304">
        <f t="shared" ca="1" si="406"/>
        <v>698.37460357952</v>
      </c>
      <c r="M956" s="306">
        <f t="shared" ca="1" si="422"/>
        <v>-1.5359697236336611</v>
      </c>
      <c r="N956" s="304">
        <f t="shared" ca="1" si="423"/>
        <v>-88.004582624084236</v>
      </c>
      <c r="P956" s="310">
        <f t="shared" ca="1" si="424"/>
        <v>23</v>
      </c>
      <c r="Q956" s="304">
        <f t="shared" ca="1" si="425"/>
        <v>0</v>
      </c>
      <c r="R956" s="306">
        <f t="shared" ca="1" si="426"/>
        <v>0</v>
      </c>
      <c r="S956" s="307">
        <f t="shared" ca="1" si="427"/>
        <v>3.650000000000003</v>
      </c>
      <c r="T956" s="304">
        <f t="shared" ca="1" si="407"/>
        <v>35.806500000000028</v>
      </c>
      <c r="U956" s="311">
        <f t="shared" ca="1" si="408"/>
        <v>0</v>
      </c>
      <c r="V956" s="306">
        <f t="shared" ca="1" si="409"/>
        <v>1.2265920693204597</v>
      </c>
      <c r="W956" s="304">
        <f t="shared" ca="1" si="410"/>
        <v>36.019878292346917</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-6.4400226250615589E-2</v>
      </c>
      <c r="AH956" s="304">
        <f t="shared" ca="1" si="434"/>
        <v>-9.8684514714450167</v>
      </c>
    </row>
    <row r="957" spans="1:34" x14ac:dyDescent="0.2">
      <c r="A957" s="347">
        <f t="shared" ca="1" si="412"/>
        <v>1E-4</v>
      </c>
      <c r="B957" s="304">
        <f t="shared" ca="1" si="413"/>
        <v>38.938400000001558</v>
      </c>
      <c r="D957" s="306">
        <f t="shared" ca="1" si="414"/>
        <v>-0.34361546222608114</v>
      </c>
      <c r="E957" s="307">
        <f t="shared" ca="1" si="415"/>
        <v>5.2475721601204839E-2</v>
      </c>
      <c r="F957" s="304">
        <f t="shared" ca="1" si="416"/>
        <v>0.34759931996252602</v>
      </c>
      <c r="G957" s="306">
        <f t="shared" ca="1" si="417"/>
        <v>3.4018436207561895</v>
      </c>
      <c r="H957" s="307">
        <f t="shared" ca="1" si="418"/>
        <v>-97.640941381984277</v>
      </c>
      <c r="I957" s="304">
        <f t="shared" ca="1" si="419"/>
        <v>97.700184104126279</v>
      </c>
      <c r="J957" s="306">
        <f t="shared" ca="1" si="420"/>
        <v>698.25382034761208</v>
      </c>
      <c r="K957" s="307">
        <f t="shared" ca="1" si="421"/>
        <v>-12.99780839739166</v>
      </c>
      <c r="L957" s="304">
        <f t="shared" ca="1" si="406"/>
        <v>698.3747852358149</v>
      </c>
      <c r="M957" s="306">
        <f t="shared" ca="1" si="422"/>
        <v>-1.5359700732542072</v>
      </c>
      <c r="N957" s="304">
        <f t="shared" ca="1" si="423"/>
        <v>-88.004602655865966</v>
      </c>
      <c r="P957" s="310">
        <f t="shared" ca="1" si="424"/>
        <v>23</v>
      </c>
      <c r="Q957" s="304">
        <f t="shared" ca="1" si="425"/>
        <v>0</v>
      </c>
      <c r="R957" s="306">
        <f t="shared" ca="1" si="426"/>
        <v>0</v>
      </c>
      <c r="S957" s="307">
        <f t="shared" ca="1" si="427"/>
        <v>3.650000000000003</v>
      </c>
      <c r="T957" s="304">
        <f t="shared" ca="1" si="407"/>
        <v>35.806500000000028</v>
      </c>
      <c r="U957" s="311">
        <f t="shared" ca="1" si="408"/>
        <v>0</v>
      </c>
      <c r="V957" s="306">
        <f t="shared" ca="1" si="409"/>
        <v>1.2265932669776256</v>
      </c>
      <c r="W957" s="304">
        <f t="shared" ca="1" si="410"/>
        <v>36.019908713337266</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-6.4408441502887825E-2</v>
      </c>
      <c r="AH957" s="304">
        <f t="shared" ca="1" si="434"/>
        <v>-9.8684598061224342</v>
      </c>
    </row>
    <row r="958" spans="1:34" x14ac:dyDescent="0.2">
      <c r="A958" s="347">
        <f t="shared" ca="1" si="412"/>
        <v>1E-4</v>
      </c>
      <c r="B958" s="304">
        <f t="shared" ca="1" si="413"/>
        <v>38.938500000001561</v>
      </c>
      <c r="D958" s="306">
        <f t="shared" ca="1" si="414"/>
        <v>-0.34361230430327544</v>
      </c>
      <c r="E958" s="307">
        <f t="shared" ca="1" si="415"/>
        <v>5.2484171199708385E-2</v>
      </c>
      <c r="F958" s="304">
        <f t="shared" ca="1" si="416"/>
        <v>0.34759747394813884</v>
      </c>
      <c r="G958" s="306">
        <f t="shared" ca="1" si="417"/>
        <v>3.4018092595257592</v>
      </c>
      <c r="H958" s="307">
        <f t="shared" ca="1" si="418"/>
        <v>-97.640936133567152</v>
      </c>
      <c r="I958" s="304">
        <f t="shared" ca="1" si="419"/>
        <v>97.700177662466587</v>
      </c>
      <c r="J958" s="306">
        <f t="shared" ca="1" si="420"/>
        <v>698.25382034761208</v>
      </c>
      <c r="K958" s="307">
        <f t="shared" ca="1" si="421"/>
        <v>-13.007572491267437</v>
      </c>
      <c r="L958" s="304">
        <f t="shared" ca="1" si="406"/>
        <v>698.37496702856618</v>
      </c>
      <c r="M958" s="306">
        <f t="shared" ca="1" si="422"/>
        <v>-1.5359704228712681</v>
      </c>
      <c r="N958" s="304">
        <f t="shared" ca="1" si="423"/>
        <v>-88.004622687447991</v>
      </c>
      <c r="P958" s="310">
        <f t="shared" ca="1" si="424"/>
        <v>23</v>
      </c>
      <c r="Q958" s="304">
        <f t="shared" ca="1" si="425"/>
        <v>0</v>
      </c>
      <c r="R958" s="306">
        <f t="shared" ca="1" si="426"/>
        <v>0</v>
      </c>
      <c r="S958" s="307">
        <f t="shared" ca="1" si="427"/>
        <v>3.650000000000003</v>
      </c>
      <c r="T958" s="304">
        <f t="shared" ca="1" si="407"/>
        <v>35.806500000000028</v>
      </c>
      <c r="U958" s="311">
        <f t="shared" ca="1" si="408"/>
        <v>0</v>
      </c>
      <c r="V958" s="306">
        <f t="shared" ca="1" si="409"/>
        <v>1.2265944646358971</v>
      </c>
      <c r="W958" s="304">
        <f t="shared" ca="1" si="410"/>
        <v>36.019939133745368</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-6.4416656598032418E-2</v>
      </c>
      <c r="AH958" s="304">
        <f t="shared" ca="1" si="434"/>
        <v>-9.8684681406403385</v>
      </c>
    </row>
    <row r="959" spans="1:34" x14ac:dyDescent="0.2">
      <c r="A959" s="347">
        <f t="shared" ca="1" si="412"/>
        <v>1E-4</v>
      </c>
      <c r="B959" s="304">
        <f t="shared" ca="1" si="413"/>
        <v>38.938600000001564</v>
      </c>
      <c r="D959" s="306">
        <f t="shared" ca="1" si="414"/>
        <v>-0.34360914640342205</v>
      </c>
      <c r="E959" s="307">
        <f t="shared" ca="1" si="415"/>
        <v>5.2492620636588327E-2</v>
      </c>
      <c r="F959" s="304">
        <f t="shared" ca="1" si="416"/>
        <v>0.34759562815631773</v>
      </c>
      <c r="G959" s="306">
        <f t="shared" ca="1" si="417"/>
        <v>3.4017748986111189</v>
      </c>
      <c r="H959" s="307">
        <f t="shared" ca="1" si="418"/>
        <v>-97.640930884305092</v>
      </c>
      <c r="I959" s="304">
        <f t="shared" ca="1" si="419"/>
        <v>97.700171219985407</v>
      </c>
      <c r="J959" s="306">
        <f t="shared" ca="1" si="420"/>
        <v>698.25382034761208</v>
      </c>
      <c r="K959" s="307">
        <f t="shared" ca="1" si="421"/>
        <v>-13.017336584618331</v>
      </c>
      <c r="L959" s="304">
        <f t="shared" ca="1" si="406"/>
        <v>698.37514895777372</v>
      </c>
      <c r="M959" s="306">
        <f t="shared" ca="1" si="422"/>
        <v>-1.5359707724848437</v>
      </c>
      <c r="N959" s="304">
        <f t="shared" ca="1" si="423"/>
        <v>-88.00464271883034</v>
      </c>
      <c r="P959" s="310">
        <f t="shared" ca="1" si="424"/>
        <v>23</v>
      </c>
      <c r="Q959" s="304">
        <f t="shared" ca="1" si="425"/>
        <v>0</v>
      </c>
      <c r="R959" s="306">
        <f t="shared" ca="1" si="426"/>
        <v>0</v>
      </c>
      <c r="S959" s="307">
        <f t="shared" ca="1" si="427"/>
        <v>3.650000000000003</v>
      </c>
      <c r="T959" s="304">
        <f t="shared" ca="1" si="407"/>
        <v>35.806500000000028</v>
      </c>
      <c r="U959" s="311">
        <f t="shared" ca="1" si="408"/>
        <v>0</v>
      </c>
      <c r="V959" s="306">
        <f t="shared" ca="1" si="409"/>
        <v>1.2265956622952743</v>
      </c>
      <c r="W959" s="304">
        <f t="shared" ca="1" si="410"/>
        <v>36.019969553571251</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-6.442487153604759E-2</v>
      </c>
      <c r="AH959" s="304">
        <f t="shared" ca="1" si="434"/>
        <v>-9.8684764749987224</v>
      </c>
    </row>
    <row r="960" spans="1:34" x14ac:dyDescent="0.2">
      <c r="A960" s="347">
        <f t="shared" ca="1" si="412"/>
        <v>1E-4</v>
      </c>
      <c r="B960" s="304">
        <f t="shared" ca="1" si="413"/>
        <v>38.938700000001568</v>
      </c>
      <c r="D960" s="306">
        <f t="shared" ca="1" si="414"/>
        <v>-0.34360598852652147</v>
      </c>
      <c r="E960" s="307">
        <f t="shared" ca="1" si="415"/>
        <v>5.2501069911851772E-2</v>
      </c>
      <c r="F960" s="304">
        <f t="shared" ca="1" si="416"/>
        <v>0.34759378258705542</v>
      </c>
      <c r="G960" s="306">
        <f t="shared" ca="1" si="417"/>
        <v>3.4017405380122661</v>
      </c>
      <c r="H960" s="307">
        <f t="shared" ca="1" si="418"/>
        <v>-97.640925634198098</v>
      </c>
      <c r="I960" s="304">
        <f t="shared" ca="1" si="419"/>
        <v>97.70016477668274</v>
      </c>
      <c r="J960" s="306">
        <f t="shared" ca="1" si="420"/>
        <v>698.25382034761208</v>
      </c>
      <c r="K960" s="307">
        <f t="shared" ca="1" si="421"/>
        <v>-13.027100677444256</v>
      </c>
      <c r="L960" s="304">
        <f t="shared" ca="1" si="406"/>
        <v>698.3753310234373</v>
      </c>
      <c r="M960" s="306">
        <f t="shared" ca="1" si="422"/>
        <v>-1.5359711220949339</v>
      </c>
      <c r="N960" s="304">
        <f t="shared" ca="1" si="423"/>
        <v>-88.004662750012983</v>
      </c>
      <c r="P960" s="310">
        <f t="shared" ca="1" si="424"/>
        <v>23</v>
      </c>
      <c r="Q960" s="304">
        <f t="shared" ca="1" si="425"/>
        <v>0</v>
      </c>
      <c r="R960" s="306">
        <f t="shared" ca="1" si="426"/>
        <v>0</v>
      </c>
      <c r="S960" s="307">
        <f t="shared" ca="1" si="427"/>
        <v>3.650000000000003</v>
      </c>
      <c r="T960" s="304">
        <f t="shared" ca="1" si="407"/>
        <v>35.806500000000028</v>
      </c>
      <c r="U960" s="311">
        <f t="shared" ca="1" si="408"/>
        <v>0</v>
      </c>
      <c r="V960" s="306">
        <f t="shared" ca="1" si="409"/>
        <v>1.2265968599557577</v>
      </c>
      <c r="W960" s="304">
        <f t="shared" ca="1" si="410"/>
        <v>36.019999972814922</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-6.4433086316940447E-2</v>
      </c>
      <c r="AH960" s="304">
        <f t="shared" ca="1" si="434"/>
        <v>-9.8684848091975947</v>
      </c>
    </row>
    <row r="961" spans="1:34" x14ac:dyDescent="0.2">
      <c r="A961" s="347">
        <f t="shared" ca="1" si="412"/>
        <v>1E-4</v>
      </c>
      <c r="B961" s="304">
        <f t="shared" ca="1" si="413"/>
        <v>38.938800000001571</v>
      </c>
      <c r="D961" s="306">
        <f t="shared" ca="1" si="414"/>
        <v>-0.34360283067257613</v>
      </c>
      <c r="E961" s="307">
        <f t="shared" ca="1" si="415"/>
        <v>5.2509519025502271E-2</v>
      </c>
      <c r="F961" s="304">
        <f t="shared" ca="1" si="416"/>
        <v>0.34759193724034598</v>
      </c>
      <c r="G961" s="306">
        <f t="shared" ca="1" si="417"/>
        <v>3.4017061777291988</v>
      </c>
      <c r="H961" s="307">
        <f t="shared" ca="1" si="418"/>
        <v>-97.640920383246197</v>
      </c>
      <c r="I961" s="304">
        <f t="shared" ca="1" si="419"/>
        <v>97.700158332558615</v>
      </c>
      <c r="J961" s="306">
        <f t="shared" ca="1" si="420"/>
        <v>698.25382034761208</v>
      </c>
      <c r="K961" s="307">
        <f t="shared" ca="1" si="421"/>
        <v>-13.036864769745128</v>
      </c>
      <c r="L961" s="304">
        <f t="shared" ca="1" si="406"/>
        <v>698.3755132255568</v>
      </c>
      <c r="M961" s="306">
        <f t="shared" ca="1" si="422"/>
        <v>-1.5359714717015391</v>
      </c>
      <c r="N961" s="304">
        <f t="shared" ca="1" si="423"/>
        <v>-88.00468278099595</v>
      </c>
      <c r="P961" s="310">
        <f t="shared" ca="1" si="424"/>
        <v>23</v>
      </c>
      <c r="Q961" s="304">
        <f t="shared" ca="1" si="425"/>
        <v>0</v>
      </c>
      <c r="R961" s="306">
        <f t="shared" ca="1" si="426"/>
        <v>0</v>
      </c>
      <c r="S961" s="307">
        <f t="shared" ca="1" si="427"/>
        <v>3.650000000000003</v>
      </c>
      <c r="T961" s="304">
        <f t="shared" ca="1" si="407"/>
        <v>35.806500000000028</v>
      </c>
      <c r="U961" s="311">
        <f t="shared" ca="1" si="408"/>
        <v>0</v>
      </c>
      <c r="V961" s="306">
        <f t="shared" ca="1" si="409"/>
        <v>1.2265980576173467</v>
      </c>
      <c r="W961" s="304">
        <f t="shared" ca="1" si="410"/>
        <v>36.020030391476389</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-6.4441300940710988E-2</v>
      </c>
      <c r="AH961" s="304">
        <f t="shared" ca="1" si="434"/>
        <v>-9.8684931432369574</v>
      </c>
    </row>
    <row r="962" spans="1:34" x14ac:dyDescent="0.2">
      <c r="A962" s="347">
        <f t="shared" ca="1" si="412"/>
        <v>1E-4</v>
      </c>
      <c r="B962" s="304">
        <f t="shared" ca="1" si="413"/>
        <v>38.938900000001574</v>
      </c>
      <c r="D962" s="306">
        <f t="shared" ca="1" si="414"/>
        <v>-0.3435996728415821</v>
      </c>
      <c r="E962" s="307">
        <f t="shared" ca="1" si="415"/>
        <v>5.2517967977541602E-2</v>
      </c>
      <c r="F962" s="304">
        <f t="shared" ca="1" si="416"/>
        <v>0.34759009211617686</v>
      </c>
      <c r="G962" s="306">
        <f t="shared" ca="1" si="417"/>
        <v>3.4016718177619145</v>
      </c>
      <c r="H962" s="307">
        <f t="shared" ca="1" si="418"/>
        <v>-97.640915131449404</v>
      </c>
      <c r="I962" s="304">
        <f t="shared" ca="1" si="419"/>
        <v>97.70015188761306</v>
      </c>
      <c r="J962" s="306">
        <f t="shared" ca="1" si="420"/>
        <v>698.25382034761208</v>
      </c>
      <c r="K962" s="307">
        <f t="shared" ca="1" si="421"/>
        <v>-13.046628861520862</v>
      </c>
      <c r="L962" s="304">
        <f t="shared" ca="1" si="406"/>
        <v>698.37569556413223</v>
      </c>
      <c r="M962" s="306">
        <f t="shared" ca="1" si="422"/>
        <v>-1.5359718213046589</v>
      </c>
      <c r="N962" s="304">
        <f t="shared" ca="1" si="423"/>
        <v>-88.004702811779225</v>
      </c>
      <c r="P962" s="310">
        <f t="shared" ca="1" si="424"/>
        <v>23</v>
      </c>
      <c r="Q962" s="304">
        <f t="shared" ca="1" si="425"/>
        <v>0</v>
      </c>
      <c r="R962" s="306">
        <f t="shared" ca="1" si="426"/>
        <v>0</v>
      </c>
      <c r="S962" s="307">
        <f t="shared" ca="1" si="427"/>
        <v>3.650000000000003</v>
      </c>
      <c r="T962" s="304">
        <f t="shared" ca="1" si="407"/>
        <v>35.806500000000028</v>
      </c>
      <c r="U962" s="311">
        <f t="shared" ca="1" si="408"/>
        <v>0</v>
      </c>
      <c r="V962" s="306">
        <f t="shared" ca="1" si="409"/>
        <v>1.2265992552800411</v>
      </c>
      <c r="W962" s="304">
        <f t="shared" ca="1" si="410"/>
        <v>36.020060809555666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-6.4449515407360991E-2</v>
      </c>
      <c r="AH962" s="304">
        <f t="shared" ca="1" si="434"/>
        <v>-9.8685014771168102</v>
      </c>
    </row>
    <row r="963" spans="1:34" x14ac:dyDescent="0.2">
      <c r="A963" s="347">
        <f t="shared" ca="1" si="412"/>
        <v>1E-4</v>
      </c>
      <c r="B963" s="304">
        <f t="shared" ca="1" si="413"/>
        <v>38.939000000001577</v>
      </c>
      <c r="D963" s="306">
        <f t="shared" ca="1" si="414"/>
        <v>-0.3435965150335441</v>
      </c>
      <c r="E963" s="307">
        <f t="shared" ca="1" si="415"/>
        <v>5.2526416767973316E-2</v>
      </c>
      <c r="F963" s="304">
        <f t="shared" ca="1" si="416"/>
        <v>0.34758824721454457</v>
      </c>
      <c r="G963" s="306">
        <f t="shared" ca="1" si="417"/>
        <v>3.401637458110411</v>
      </c>
      <c r="H963" s="307">
        <f t="shared" ca="1" si="418"/>
        <v>-97.640909878807733</v>
      </c>
      <c r="I963" s="304">
        <f t="shared" ca="1" si="419"/>
        <v>97.700145441846061</v>
      </c>
      <c r="J963" s="306">
        <f t="shared" ca="1" si="420"/>
        <v>698.25382034761208</v>
      </c>
      <c r="K963" s="307">
        <f t="shared" ca="1" si="421"/>
        <v>-13.056392952771375</v>
      </c>
      <c r="L963" s="304">
        <f t="shared" ca="1" si="406"/>
        <v>698.37587803916347</v>
      </c>
      <c r="M963" s="306">
        <f t="shared" ca="1" si="422"/>
        <v>-1.5359721709042937</v>
      </c>
      <c r="N963" s="304">
        <f t="shared" ca="1" si="423"/>
        <v>-88.00472284236281</v>
      </c>
      <c r="P963" s="310">
        <f t="shared" ca="1" si="424"/>
        <v>23</v>
      </c>
      <c r="Q963" s="304">
        <f t="shared" ca="1" si="425"/>
        <v>0</v>
      </c>
      <c r="R963" s="306">
        <f t="shared" ca="1" si="426"/>
        <v>0</v>
      </c>
      <c r="S963" s="307">
        <f t="shared" ca="1" si="427"/>
        <v>3.650000000000003</v>
      </c>
      <c r="T963" s="304">
        <f t="shared" ca="1" si="407"/>
        <v>35.806500000000028</v>
      </c>
      <c r="U963" s="311">
        <f t="shared" ca="1" si="408"/>
        <v>0</v>
      </c>
      <c r="V963" s="306">
        <f t="shared" ca="1" si="409"/>
        <v>1.2266004529438412</v>
      </c>
      <c r="W963" s="304">
        <f t="shared" ca="1" si="410"/>
        <v>36.020091227052745</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-6.445772971689756E-2</v>
      </c>
      <c r="AH963" s="304">
        <f t="shared" ca="1" si="434"/>
        <v>-9.8685098108371605</v>
      </c>
    </row>
    <row r="964" spans="1:34" x14ac:dyDescent="0.2">
      <c r="A964" s="347">
        <f t="shared" ca="1" si="412"/>
        <v>1E-4</v>
      </c>
      <c r="B964" s="304">
        <f t="shared" ca="1" si="413"/>
        <v>38.939100000001581</v>
      </c>
      <c r="D964" s="306">
        <f t="shared" ca="1" si="414"/>
        <v>-0.34359335724845796</v>
      </c>
      <c r="E964" s="307">
        <f t="shared" ca="1" si="415"/>
        <v>5.2534865396795638E-2</v>
      </c>
      <c r="F964" s="304">
        <f t="shared" ca="1" si="416"/>
        <v>0.34758640253543566</v>
      </c>
      <c r="G964" s="306">
        <f t="shared" ca="1" si="417"/>
        <v>3.4016030987746859</v>
      </c>
      <c r="H964" s="307">
        <f t="shared" ca="1" si="418"/>
        <v>-97.640904625321198</v>
      </c>
      <c r="I964" s="304">
        <f t="shared" ca="1" si="419"/>
        <v>97.700138995257646</v>
      </c>
      <c r="J964" s="306">
        <f t="shared" ca="1" si="420"/>
        <v>698.25382034761208</v>
      </c>
      <c r="K964" s="307">
        <f t="shared" ca="1" si="421"/>
        <v>-13.066157043496581</v>
      </c>
      <c r="L964" s="304">
        <f t="shared" ref="L964:L1004" ca="1" si="435">SQRT(pos_x^2+pos_z^2)</f>
        <v>698.37606065065017</v>
      </c>
      <c r="M964" s="306">
        <f t="shared" ca="1" si="422"/>
        <v>-1.5359725205004433</v>
      </c>
      <c r="N964" s="304">
        <f t="shared" ca="1" si="423"/>
        <v>-88.004742872746718</v>
      </c>
      <c r="P964" s="310">
        <f t="shared" ca="1" si="424"/>
        <v>23</v>
      </c>
      <c r="Q964" s="304">
        <f t="shared" ca="1" si="425"/>
        <v>0</v>
      </c>
      <c r="R964" s="306">
        <f t="shared" ca="1" si="426"/>
        <v>0</v>
      </c>
      <c r="S964" s="307">
        <f t="shared" ca="1" si="427"/>
        <v>3.650000000000003</v>
      </c>
      <c r="T964" s="304">
        <f t="shared" ref="T964:T1004" ca="1" si="436">m*g</f>
        <v>35.806500000000028</v>
      </c>
      <c r="U964" s="311">
        <f t="shared" ref="U964:U1004" ca="1" si="437">IF(pos_xz&lt;L_rampe,Poids*COS(Beta),0)</f>
        <v>0</v>
      </c>
      <c r="V964" s="306">
        <f t="shared" ref="V964:V1004" ca="1" si="438">Rho_moyen*(20000-Alt_rampe-pos_z)/(20000+Alt_rampe+pos_z)</f>
        <v>1.2266016506087476</v>
      </c>
      <c r="W964" s="304">
        <f t="shared" ref="W964:W1003" ca="1" si="439">1/2*Rho*Sref*Cx*vit_xz^2</f>
        <v>36.020121643967656</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-6.4465943869315367E-2</v>
      </c>
      <c r="AH964" s="304">
        <f t="shared" ca="1" si="434"/>
        <v>-9.8685181443980046</v>
      </c>
    </row>
    <row r="965" spans="1:34" x14ac:dyDescent="0.2">
      <c r="A965" s="347">
        <f t="shared" ref="A965:A1004" ca="1" si="441">IF(B964+0.01&lt;=T_ini+ROUNDUP(Temps_fin_propu,0), 0.01, IF(K964&gt;0, 0.1, 0.0001))</f>
        <v>1E-4</v>
      </c>
      <c r="B965" s="304">
        <f t="shared" ref="B965:B1004" ca="1" si="442">B964+pas</f>
        <v>38.939200000001584</v>
      </c>
      <c r="D965" s="306">
        <f t="shared" ref="D965:D1004" ca="1" si="443">IF(AND(L964&lt;L_rampe,Poussee&lt;Poids*SIN(M964)),0,(-W964+Poussee)/m*COS(M964)-U964/m*SIN(M964))</f>
        <v>-0.34359019948632641</v>
      </c>
      <c r="E965" s="307">
        <f t="shared" ref="E965:E1004" ca="1" si="444">IF(AND(L964&lt;L_rampe,Poussee&lt;Poids*SIN(M964)),0,(-W964+Poussee)/m*SIN(M964)+U964/m*COS(M964)-Poids/m)</f>
        <v>5.2543313864015673E-2</v>
      </c>
      <c r="F965" s="304">
        <f t="shared" ref="F965:F1004" ca="1" si="445">SQRT(acc_x^2+acc_z^2)</f>
        <v>0.34758455807884509</v>
      </c>
      <c r="G965" s="306">
        <f t="shared" ref="G965:G1004" ca="1" si="446">G964+acc_x*pas</f>
        <v>3.4015687397547372</v>
      </c>
      <c r="H965" s="307">
        <f t="shared" ref="H965:H1004" ca="1" si="447">H964+acc_z*pas</f>
        <v>-97.640899370989814</v>
      </c>
      <c r="I965" s="304">
        <f t="shared" ref="I965:I1004" ca="1" si="448">SQRT(vit_x^2+vit_z^2)</f>
        <v>97.700132547847829</v>
      </c>
      <c r="J965" s="306">
        <f t="shared" ref="J965:J1004" ca="1" si="449">J964+0.5*(vit_x+G964)*pas*(K964&gt;=0)</f>
        <v>698.25382034761208</v>
      </c>
      <c r="K965" s="307">
        <f t="shared" ref="K965:K1004" ca="1" si="450">K964+0.5*(vit_z+H964)*pas</f>
        <v>-13.075921133696397</v>
      </c>
      <c r="L965" s="304">
        <f t="shared" ca="1" si="435"/>
        <v>698.37624339859235</v>
      </c>
      <c r="M965" s="306">
        <f t="shared" ref="M965:M1004" ca="1" si="451">IF(AND(L964&gt;L_rampe,G965&gt;0),ATAN2(G965,H965),$M$4)</f>
        <v>-1.5359728700931079</v>
      </c>
      <c r="N965" s="304">
        <f t="shared" ref="N965:N1004" ca="1" si="452">DEGREES(Beta)</f>
        <v>-88.004762902930949</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3.650000000000003</v>
      </c>
      <c r="T965" s="304">
        <f t="shared" ca="1" si="436"/>
        <v>35.806500000000028</v>
      </c>
      <c r="U965" s="311">
        <f t="shared" ca="1" si="437"/>
        <v>0</v>
      </c>
      <c r="V965" s="306">
        <f t="shared" ca="1" si="438"/>
        <v>1.2266028482747593</v>
      </c>
      <c r="W965" s="304">
        <f t="shared" ca="1" si="439"/>
        <v>36.02015206030039</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-6.4474157864623294E-2</v>
      </c>
      <c r="AH965" s="304">
        <f t="shared" ref="AH965:AH1004" ca="1" si="463">IF(AND(L964&lt;L_rampe,Poussee&lt;Poids*SIN(M964)), g*SIN(M964), (-W964+Poussee)/m)</f>
        <v>-9.8685264777993495</v>
      </c>
    </row>
    <row r="966" spans="1:34" x14ac:dyDescent="0.2">
      <c r="A966" s="347">
        <f t="shared" ca="1" si="441"/>
        <v>1E-4</v>
      </c>
      <c r="B966" s="304">
        <f t="shared" ca="1" si="442"/>
        <v>38.939300000001587</v>
      </c>
      <c r="D966" s="306">
        <f t="shared" ca="1" si="443"/>
        <v>-0.34358704174714733</v>
      </c>
      <c r="E966" s="307">
        <f t="shared" ca="1" si="444"/>
        <v>5.2551762169631644E-2</v>
      </c>
      <c r="F966" s="304">
        <f t="shared" ca="1" si="445"/>
        <v>0.34758271384476169</v>
      </c>
      <c r="G966" s="306">
        <f t="shared" ca="1" si="446"/>
        <v>3.4015343810505625</v>
      </c>
      <c r="H966" s="307">
        <f t="shared" ca="1" si="447"/>
        <v>-97.640894115813595</v>
      </c>
      <c r="I966" s="304">
        <f t="shared" ca="1" si="448"/>
        <v>97.700126099616625</v>
      </c>
      <c r="J966" s="306">
        <f t="shared" ca="1" si="449"/>
        <v>698.25382034761208</v>
      </c>
      <c r="K966" s="307">
        <f t="shared" ca="1" si="450"/>
        <v>-13.085685223370737</v>
      </c>
      <c r="L966" s="304">
        <f t="shared" ca="1" si="435"/>
        <v>698.37642628298988</v>
      </c>
      <c r="M966" s="306">
        <f t="shared" ca="1" si="451"/>
        <v>-1.5359732196822875</v>
      </c>
      <c r="N966" s="304">
        <f t="shared" ca="1" si="452"/>
        <v>-88.004782932915504</v>
      </c>
      <c r="P966" s="310">
        <f t="shared" ca="1" si="453"/>
        <v>23</v>
      </c>
      <c r="Q966" s="304">
        <f t="shared" ca="1" si="454"/>
        <v>0</v>
      </c>
      <c r="R966" s="306">
        <f t="shared" ca="1" si="455"/>
        <v>0</v>
      </c>
      <c r="S966" s="307">
        <f t="shared" ca="1" si="456"/>
        <v>3.650000000000003</v>
      </c>
      <c r="T966" s="304">
        <f t="shared" ca="1" si="436"/>
        <v>35.806500000000028</v>
      </c>
      <c r="U966" s="311">
        <f t="shared" ca="1" si="437"/>
        <v>0</v>
      </c>
      <c r="V966" s="306">
        <f t="shared" ca="1" si="438"/>
        <v>1.2266040459418768</v>
      </c>
      <c r="W966" s="304">
        <f t="shared" ca="1" si="439"/>
        <v>36.020182476050969</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-6.4482371702819563E-2</v>
      </c>
      <c r="AH966" s="304">
        <f t="shared" ca="1" si="463"/>
        <v>-9.8685348110411937</v>
      </c>
    </row>
    <row r="967" spans="1:34" x14ac:dyDescent="0.2">
      <c r="A967" s="347">
        <f t="shared" ca="1" si="441"/>
        <v>1E-4</v>
      </c>
      <c r="B967" s="304">
        <f t="shared" ca="1" si="442"/>
        <v>38.939400000001591</v>
      </c>
      <c r="D967" s="306">
        <f t="shared" ca="1" si="443"/>
        <v>-0.34358388403092138</v>
      </c>
      <c r="E967" s="307">
        <f t="shared" ca="1" si="444"/>
        <v>5.2560210313652433E-2</v>
      </c>
      <c r="F967" s="304">
        <f t="shared" ca="1" si="445"/>
        <v>0.34758086983317854</v>
      </c>
      <c r="G967" s="306">
        <f t="shared" ca="1" si="446"/>
        <v>3.4015000226621592</v>
      </c>
      <c r="H967" s="307">
        <f t="shared" ca="1" si="447"/>
        <v>-97.640888859792568</v>
      </c>
      <c r="I967" s="304">
        <f t="shared" ca="1" si="448"/>
        <v>97.700119650564076</v>
      </c>
      <c r="J967" s="306">
        <f t="shared" ca="1" si="449"/>
        <v>698.25382034761208</v>
      </c>
      <c r="K967" s="307">
        <f t="shared" ca="1" si="450"/>
        <v>-13.095449312519516</v>
      </c>
      <c r="L967" s="304">
        <f t="shared" ca="1" si="435"/>
        <v>698.37660930384266</v>
      </c>
      <c r="M967" s="306">
        <f t="shared" ca="1" si="451"/>
        <v>-1.5359735692679821</v>
      </c>
      <c r="N967" s="304">
        <f t="shared" ca="1" si="452"/>
        <v>-88.004802962700381</v>
      </c>
      <c r="P967" s="310">
        <f t="shared" ca="1" si="453"/>
        <v>23</v>
      </c>
      <c r="Q967" s="304">
        <f t="shared" ca="1" si="454"/>
        <v>0</v>
      </c>
      <c r="R967" s="306">
        <f t="shared" ca="1" si="455"/>
        <v>0</v>
      </c>
      <c r="S967" s="307">
        <f t="shared" ca="1" si="456"/>
        <v>3.650000000000003</v>
      </c>
      <c r="T967" s="304">
        <f t="shared" ca="1" si="436"/>
        <v>35.806500000000028</v>
      </c>
      <c r="U967" s="311">
        <f t="shared" ca="1" si="437"/>
        <v>0</v>
      </c>
      <c r="V967" s="306">
        <f t="shared" ca="1" si="438"/>
        <v>1.2266052436101005</v>
      </c>
      <c r="W967" s="304">
        <f t="shared" ca="1" si="439"/>
        <v>36.02021289121943</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-6.4490585383911281E-2</v>
      </c>
      <c r="AH967" s="304">
        <f t="shared" ca="1" si="463"/>
        <v>-9.8685431441235458</v>
      </c>
    </row>
    <row r="968" spans="1:34" x14ac:dyDescent="0.2">
      <c r="A968" s="347">
        <f t="shared" ca="1" si="441"/>
        <v>1E-4</v>
      </c>
      <c r="B968" s="304">
        <f t="shared" ca="1" si="442"/>
        <v>38.939500000001594</v>
      </c>
      <c r="D968" s="306">
        <f t="shared" ca="1" si="443"/>
        <v>-0.34358072633764891</v>
      </c>
      <c r="E968" s="307">
        <f t="shared" ca="1" si="444"/>
        <v>5.256865829608337E-2</v>
      </c>
      <c r="F968" s="304">
        <f t="shared" ca="1" si="445"/>
        <v>0.34757902604408791</v>
      </c>
      <c r="G968" s="306">
        <f t="shared" ca="1" si="446"/>
        <v>3.4014656645895256</v>
      </c>
      <c r="H968" s="307">
        <f t="shared" ca="1" si="447"/>
        <v>-97.640883602926735</v>
      </c>
      <c r="I968" s="304">
        <f t="shared" ca="1" si="448"/>
        <v>97.70011320069014</v>
      </c>
      <c r="J968" s="306">
        <f t="shared" ca="1" si="449"/>
        <v>698.25382034761208</v>
      </c>
      <c r="K968" s="307">
        <f t="shared" ca="1" si="450"/>
        <v>-13.105213401142652</v>
      </c>
      <c r="L968" s="304">
        <f t="shared" ca="1" si="435"/>
        <v>698.37679246115044</v>
      </c>
      <c r="M968" s="306">
        <f t="shared" ca="1" si="451"/>
        <v>-1.5359739188501917</v>
      </c>
      <c r="N968" s="304">
        <f t="shared" ca="1" si="452"/>
        <v>-88.004822992285582</v>
      </c>
      <c r="P968" s="310">
        <f t="shared" ca="1" si="453"/>
        <v>23</v>
      </c>
      <c r="Q968" s="304">
        <f t="shared" ca="1" si="454"/>
        <v>0</v>
      </c>
      <c r="R968" s="306">
        <f t="shared" ca="1" si="455"/>
        <v>0</v>
      </c>
      <c r="S968" s="307">
        <f t="shared" ca="1" si="456"/>
        <v>3.650000000000003</v>
      </c>
      <c r="T968" s="304">
        <f t="shared" ca="1" si="436"/>
        <v>35.806500000000028</v>
      </c>
      <c r="U968" s="311">
        <f t="shared" ca="1" si="437"/>
        <v>0</v>
      </c>
      <c r="V968" s="306">
        <f t="shared" ca="1" si="438"/>
        <v>1.2266064412794295</v>
      </c>
      <c r="W968" s="304">
        <f t="shared" ca="1" si="439"/>
        <v>36.020243305805721</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-6.4498798907905552E-2</v>
      </c>
      <c r="AH968" s="304">
        <f t="shared" ca="1" si="463"/>
        <v>-9.8685514770464113</v>
      </c>
    </row>
    <row r="969" spans="1:34" x14ac:dyDescent="0.2">
      <c r="A969" s="347">
        <f t="shared" ca="1" si="441"/>
        <v>1E-4</v>
      </c>
      <c r="B969" s="304">
        <f t="shared" ca="1" si="442"/>
        <v>38.939600000001597</v>
      </c>
      <c r="D969" s="306">
        <f t="shared" ca="1" si="443"/>
        <v>-0.34357756866732991</v>
      </c>
      <c r="E969" s="307">
        <f t="shared" ca="1" si="444"/>
        <v>5.257710611691202E-2</v>
      </c>
      <c r="F969" s="304">
        <f t="shared" ca="1" si="445"/>
        <v>0.34757718247747915</v>
      </c>
      <c r="G969" s="306">
        <f t="shared" ca="1" si="446"/>
        <v>3.4014313068326589</v>
      </c>
      <c r="H969" s="307">
        <f t="shared" ca="1" si="447"/>
        <v>-97.640878345216123</v>
      </c>
      <c r="I969" s="304">
        <f t="shared" ca="1" si="448"/>
        <v>97.700106749994887</v>
      </c>
      <c r="J969" s="306">
        <f t="shared" ca="1" si="449"/>
        <v>698.25382034761208</v>
      </c>
      <c r="K969" s="307">
        <f t="shared" ca="1" si="450"/>
        <v>-13.11497748924006</v>
      </c>
      <c r="L969" s="304">
        <f t="shared" ca="1" si="435"/>
        <v>698.37697575491313</v>
      </c>
      <c r="M969" s="306">
        <f t="shared" ca="1" si="451"/>
        <v>-1.5359742684289164</v>
      </c>
      <c r="N969" s="304">
        <f t="shared" ca="1" si="452"/>
        <v>-88.004843021671121</v>
      </c>
      <c r="P969" s="310">
        <f t="shared" ca="1" si="453"/>
        <v>23</v>
      </c>
      <c r="Q969" s="304">
        <f t="shared" ca="1" si="454"/>
        <v>0</v>
      </c>
      <c r="R969" s="306">
        <f t="shared" ca="1" si="455"/>
        <v>0</v>
      </c>
      <c r="S969" s="307">
        <f t="shared" ca="1" si="456"/>
        <v>3.650000000000003</v>
      </c>
      <c r="T969" s="304">
        <f t="shared" ca="1" si="436"/>
        <v>35.806500000000028</v>
      </c>
      <c r="U969" s="311">
        <f t="shared" ca="1" si="437"/>
        <v>0</v>
      </c>
      <c r="V969" s="306">
        <f t="shared" ca="1" si="438"/>
        <v>1.2266076389498639</v>
      </c>
      <c r="W969" s="304">
        <f t="shared" ca="1" si="439"/>
        <v>36.020273719809879</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-6.4507012274789943E-2</v>
      </c>
      <c r="AH969" s="304">
        <f t="shared" ca="1" si="463"/>
        <v>-9.8685598098097778</v>
      </c>
    </row>
    <row r="970" spans="1:34" x14ac:dyDescent="0.2">
      <c r="A970" s="347">
        <f t="shared" ca="1" si="441"/>
        <v>1E-4</v>
      </c>
      <c r="B970" s="304">
        <f t="shared" ca="1" si="442"/>
        <v>38.939700000001601</v>
      </c>
      <c r="D970" s="306">
        <f t="shared" ca="1" si="443"/>
        <v>-0.34357441101996489</v>
      </c>
      <c r="E970" s="307">
        <f t="shared" ca="1" si="444"/>
        <v>5.2585553776152594E-2</v>
      </c>
      <c r="F970" s="304">
        <f t="shared" ca="1" si="445"/>
        <v>0.34757533913334587</v>
      </c>
      <c r="G970" s="306">
        <f t="shared" ca="1" si="446"/>
        <v>3.401396949391557</v>
      </c>
      <c r="H970" s="307">
        <f t="shared" ca="1" si="447"/>
        <v>-97.640873086660747</v>
      </c>
      <c r="I970" s="304">
        <f t="shared" ca="1" si="448"/>
        <v>97.700100298478304</v>
      </c>
      <c r="J970" s="306">
        <f t="shared" ca="1" si="449"/>
        <v>698.25382034761208</v>
      </c>
      <c r="K970" s="307">
        <f t="shared" ca="1" si="450"/>
        <v>-13.124741576811653</v>
      </c>
      <c r="L970" s="304">
        <f t="shared" ca="1" si="435"/>
        <v>698.37715918513072</v>
      </c>
      <c r="M970" s="306">
        <f t="shared" ca="1" si="451"/>
        <v>-1.535974618004156</v>
      </c>
      <c r="N970" s="304">
        <f t="shared" ca="1" si="452"/>
        <v>-88.004863050856969</v>
      </c>
      <c r="P970" s="310">
        <f t="shared" ca="1" si="453"/>
        <v>23</v>
      </c>
      <c r="Q970" s="304">
        <f t="shared" ca="1" si="454"/>
        <v>0</v>
      </c>
      <c r="R970" s="306">
        <f t="shared" ca="1" si="455"/>
        <v>0</v>
      </c>
      <c r="S970" s="307">
        <f t="shared" ca="1" si="456"/>
        <v>3.650000000000003</v>
      </c>
      <c r="T970" s="304">
        <f t="shared" ca="1" si="436"/>
        <v>35.806500000000028</v>
      </c>
      <c r="U970" s="311">
        <f t="shared" ca="1" si="437"/>
        <v>0</v>
      </c>
      <c r="V970" s="306">
        <f t="shared" ca="1" si="438"/>
        <v>1.2266088366214043</v>
      </c>
      <c r="W970" s="304">
        <f t="shared" ca="1" si="439"/>
        <v>36.020304133231932</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-6.4515225484575112E-2</v>
      </c>
      <c r="AH970" s="304">
        <f t="shared" ca="1" si="463"/>
        <v>-9.8685681424136575</v>
      </c>
    </row>
    <row r="971" spans="1:34" x14ac:dyDescent="0.2">
      <c r="A971" s="347">
        <f t="shared" ca="1" si="441"/>
        <v>1E-4</v>
      </c>
      <c r="B971" s="304">
        <f t="shared" ca="1" si="442"/>
        <v>38.939800000001604</v>
      </c>
      <c r="D971" s="306">
        <f t="shared" ca="1" si="443"/>
        <v>-0.34357125339555433</v>
      </c>
      <c r="E971" s="307">
        <f t="shared" ca="1" si="444"/>
        <v>5.2594001273806867E-2</v>
      </c>
      <c r="F971" s="304">
        <f t="shared" ca="1" si="445"/>
        <v>0.34757349601168008</v>
      </c>
      <c r="G971" s="306">
        <f t="shared" ca="1" si="446"/>
        <v>3.4013625922662176</v>
      </c>
      <c r="H971" s="307">
        <f t="shared" ca="1" si="447"/>
        <v>-97.640867827260621</v>
      </c>
      <c r="I971" s="304">
        <f t="shared" ca="1" si="448"/>
        <v>97.700093846140419</v>
      </c>
      <c r="J971" s="306">
        <f t="shared" ca="1" si="449"/>
        <v>698.25382034761208</v>
      </c>
      <c r="K971" s="307">
        <f t="shared" ca="1" si="450"/>
        <v>-13.134505663857349</v>
      </c>
      <c r="L971" s="304">
        <f t="shared" ca="1" si="435"/>
        <v>698.37734275180287</v>
      </c>
      <c r="M971" s="306">
        <f t="shared" ca="1" si="451"/>
        <v>-1.5359749675759111</v>
      </c>
      <c r="N971" s="304">
        <f t="shared" ca="1" si="452"/>
        <v>-88.004883079843168</v>
      </c>
      <c r="P971" s="310">
        <f t="shared" ca="1" si="453"/>
        <v>23</v>
      </c>
      <c r="Q971" s="304">
        <f t="shared" ca="1" si="454"/>
        <v>0</v>
      </c>
      <c r="R971" s="306">
        <f t="shared" ca="1" si="455"/>
        <v>0</v>
      </c>
      <c r="S971" s="307">
        <f t="shared" ca="1" si="456"/>
        <v>3.650000000000003</v>
      </c>
      <c r="T971" s="304">
        <f t="shared" ca="1" si="436"/>
        <v>35.806500000000028</v>
      </c>
      <c r="U971" s="311">
        <f t="shared" ca="1" si="437"/>
        <v>0</v>
      </c>
      <c r="V971" s="306">
        <f t="shared" ca="1" si="438"/>
        <v>1.2266100342940502</v>
      </c>
      <c r="W971" s="304">
        <f t="shared" ca="1" si="439"/>
        <v>36.020334546071872</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-6.4523438537266387E-2</v>
      </c>
      <c r="AH971" s="304">
        <f t="shared" ca="1" si="463"/>
        <v>-9.868576474858056</v>
      </c>
    </row>
    <row r="972" spans="1:34" x14ac:dyDescent="0.2">
      <c r="A972" s="347">
        <f t="shared" ca="1" si="441"/>
        <v>1E-4</v>
      </c>
      <c r="B972" s="304">
        <f t="shared" ca="1" si="442"/>
        <v>38.939900000001607</v>
      </c>
      <c r="D972" s="306">
        <f t="shared" ca="1" si="443"/>
        <v>-0.34356809579409414</v>
      </c>
      <c r="E972" s="307">
        <f t="shared" ca="1" si="444"/>
        <v>5.2602448609876618E-2</v>
      </c>
      <c r="F972" s="304">
        <f t="shared" ca="1" si="445"/>
        <v>0.34757165311246913</v>
      </c>
      <c r="G972" s="306">
        <f t="shared" ca="1" si="446"/>
        <v>3.4013282354566381</v>
      </c>
      <c r="H972" s="307">
        <f t="shared" ca="1" si="447"/>
        <v>-97.640862567015759</v>
      </c>
      <c r="I972" s="304">
        <f t="shared" ca="1" si="448"/>
        <v>97.700087392981246</v>
      </c>
      <c r="J972" s="306">
        <f t="shared" ca="1" si="449"/>
        <v>698.25382034761208</v>
      </c>
      <c r="K972" s="307">
        <f t="shared" ca="1" si="450"/>
        <v>-13.144269750377063</v>
      </c>
      <c r="L972" s="304">
        <f t="shared" ca="1" si="435"/>
        <v>698.37752645492969</v>
      </c>
      <c r="M972" s="306">
        <f t="shared" ca="1" si="451"/>
        <v>-1.5359753171441812</v>
      </c>
      <c r="N972" s="304">
        <f t="shared" ca="1" si="452"/>
        <v>-88.004903108629705</v>
      </c>
      <c r="P972" s="310">
        <f t="shared" ca="1" si="453"/>
        <v>23</v>
      </c>
      <c r="Q972" s="304">
        <f t="shared" ca="1" si="454"/>
        <v>0</v>
      </c>
      <c r="R972" s="306">
        <f t="shared" ca="1" si="455"/>
        <v>0</v>
      </c>
      <c r="S972" s="307">
        <f t="shared" ca="1" si="456"/>
        <v>3.650000000000003</v>
      </c>
      <c r="T972" s="304">
        <f t="shared" ca="1" si="436"/>
        <v>35.806500000000028</v>
      </c>
      <c r="U972" s="311">
        <f t="shared" ca="1" si="437"/>
        <v>0</v>
      </c>
      <c r="V972" s="306">
        <f t="shared" ca="1" si="438"/>
        <v>1.226611231967802</v>
      </c>
      <c r="W972" s="304">
        <f t="shared" ca="1" si="439"/>
        <v>36.020364958329715</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-6.4531651432863768E-2</v>
      </c>
      <c r="AH972" s="304">
        <f t="shared" ca="1" si="463"/>
        <v>-9.8685848071429714</v>
      </c>
    </row>
    <row r="973" spans="1:34" x14ac:dyDescent="0.2">
      <c r="A973" s="347">
        <f t="shared" ca="1" si="441"/>
        <v>1E-4</v>
      </c>
      <c r="B973" s="304">
        <f t="shared" ca="1" si="442"/>
        <v>38.940000000001611</v>
      </c>
      <c r="D973" s="306">
        <f t="shared" ca="1" si="443"/>
        <v>-0.34356493821558903</v>
      </c>
      <c r="E973" s="307">
        <f t="shared" ca="1" si="444"/>
        <v>5.2610895784361844E-2</v>
      </c>
      <c r="F973" s="304">
        <f t="shared" ca="1" si="445"/>
        <v>0.34756981043570873</v>
      </c>
      <c r="G973" s="306">
        <f t="shared" ca="1" si="446"/>
        <v>3.4012938789628167</v>
      </c>
      <c r="H973" s="307">
        <f t="shared" ca="1" si="447"/>
        <v>-97.640857305926176</v>
      </c>
      <c r="I973" s="304">
        <f t="shared" ca="1" si="448"/>
        <v>97.700080939000784</v>
      </c>
      <c r="J973" s="306">
        <f t="shared" ca="1" si="449"/>
        <v>698.25382034761208</v>
      </c>
      <c r="K973" s="307">
        <f t="shared" ca="1" si="450"/>
        <v>-13.15403383637071</v>
      </c>
      <c r="L973" s="304">
        <f t="shared" ca="1" si="435"/>
        <v>698.37771029451085</v>
      </c>
      <c r="M973" s="306">
        <f t="shared" ca="1" si="451"/>
        <v>-1.5359756667089666</v>
      </c>
      <c r="N973" s="304">
        <f t="shared" ca="1" si="452"/>
        <v>-88.004923137216565</v>
      </c>
      <c r="P973" s="310">
        <f t="shared" ca="1" si="453"/>
        <v>23</v>
      </c>
      <c r="Q973" s="304">
        <f t="shared" ca="1" si="454"/>
        <v>0</v>
      </c>
      <c r="R973" s="306">
        <f t="shared" ca="1" si="455"/>
        <v>0</v>
      </c>
      <c r="S973" s="307">
        <f t="shared" ca="1" si="456"/>
        <v>3.650000000000003</v>
      </c>
      <c r="T973" s="304">
        <f t="shared" ca="1" si="436"/>
        <v>35.806500000000028</v>
      </c>
      <c r="U973" s="311">
        <f t="shared" ca="1" si="437"/>
        <v>0</v>
      </c>
      <c r="V973" s="306">
        <f t="shared" ca="1" si="438"/>
        <v>1.2266124296426593</v>
      </c>
      <c r="W973" s="304">
        <f t="shared" ca="1" si="439"/>
        <v>36.02039537000546</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-6.4539864171370809E-2</v>
      </c>
      <c r="AH973" s="304">
        <f t="shared" ca="1" si="463"/>
        <v>-9.8685931392684072</v>
      </c>
    </row>
    <row r="974" spans="1:34" x14ac:dyDescent="0.2">
      <c r="A974" s="347">
        <f t="shared" ca="1" si="441"/>
        <v>1E-4</v>
      </c>
      <c r="B974" s="304">
        <f t="shared" ca="1" si="442"/>
        <v>38.940100000001614</v>
      </c>
      <c r="D974" s="306">
        <f t="shared" ca="1" si="443"/>
        <v>-0.34356178066003701</v>
      </c>
      <c r="E974" s="307">
        <f t="shared" ca="1" si="444"/>
        <v>5.26193427972661E-2</v>
      </c>
      <c r="F974" s="304">
        <f t="shared" ca="1" si="445"/>
        <v>0.34756796798138861</v>
      </c>
      <c r="G974" s="306">
        <f t="shared" ca="1" si="446"/>
        <v>3.4012595227847506</v>
      </c>
      <c r="H974" s="307">
        <f t="shared" ca="1" si="447"/>
        <v>-97.640852043991899</v>
      </c>
      <c r="I974" s="304">
        <f t="shared" ca="1" si="448"/>
        <v>97.700074484199092</v>
      </c>
      <c r="J974" s="306">
        <f t="shared" ca="1" si="449"/>
        <v>698.25382034761208</v>
      </c>
      <c r="K974" s="307">
        <f t="shared" ca="1" si="450"/>
        <v>-13.163797921838206</v>
      </c>
      <c r="L974" s="304">
        <f t="shared" ca="1" si="435"/>
        <v>698.37789427054622</v>
      </c>
      <c r="M974" s="306">
        <f t="shared" ca="1" si="451"/>
        <v>-1.5359760162702671</v>
      </c>
      <c r="N974" s="304">
        <f t="shared" ca="1" si="452"/>
        <v>-88.004943165603777</v>
      </c>
      <c r="P974" s="310">
        <f t="shared" ca="1" si="453"/>
        <v>23</v>
      </c>
      <c r="Q974" s="304">
        <f t="shared" ca="1" si="454"/>
        <v>0</v>
      </c>
      <c r="R974" s="306">
        <f t="shared" ca="1" si="455"/>
        <v>0</v>
      </c>
      <c r="S974" s="307">
        <f t="shared" ca="1" si="456"/>
        <v>3.650000000000003</v>
      </c>
      <c r="T974" s="304">
        <f t="shared" ca="1" si="436"/>
        <v>35.806500000000028</v>
      </c>
      <c r="U974" s="311">
        <f t="shared" ca="1" si="437"/>
        <v>0</v>
      </c>
      <c r="V974" s="306">
        <f t="shared" ca="1" si="438"/>
        <v>1.2266136273186226</v>
      </c>
      <c r="W974" s="304">
        <f t="shared" ca="1" si="439"/>
        <v>36.020425781099142</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-6.4548076752783956E-2</v>
      </c>
      <c r="AH974" s="304">
        <f t="shared" ca="1" si="463"/>
        <v>-9.8686014712343635</v>
      </c>
    </row>
    <row r="975" spans="1:34" x14ac:dyDescent="0.2">
      <c r="A975" s="347">
        <f t="shared" ca="1" si="441"/>
        <v>1E-4</v>
      </c>
      <c r="B975" s="304">
        <f t="shared" ca="1" si="442"/>
        <v>38.940200000001617</v>
      </c>
      <c r="D975" s="306">
        <f t="shared" ca="1" si="443"/>
        <v>-0.3435586231274389</v>
      </c>
      <c r="E975" s="307">
        <f t="shared" ca="1" si="444"/>
        <v>5.2627789648600043E-2</v>
      </c>
      <c r="F975" s="304">
        <f t="shared" ca="1" si="445"/>
        <v>0.34756612574950235</v>
      </c>
      <c r="G975" s="306">
        <f t="shared" ca="1" si="446"/>
        <v>3.4012251669224378</v>
      </c>
      <c r="H975" s="307">
        <f t="shared" ca="1" si="447"/>
        <v>-97.640846781212929</v>
      </c>
      <c r="I975" s="304">
        <f t="shared" ca="1" si="448"/>
        <v>97.70006802857614</v>
      </c>
      <c r="J975" s="306">
        <f t="shared" ca="1" si="449"/>
        <v>698.25382034761208</v>
      </c>
      <c r="K975" s="307">
        <f t="shared" ca="1" si="450"/>
        <v>-13.173562006779466</v>
      </c>
      <c r="L975" s="304">
        <f t="shared" ca="1" si="435"/>
        <v>698.37807838303581</v>
      </c>
      <c r="M975" s="306">
        <f t="shared" ca="1" si="451"/>
        <v>-1.5359763658280832</v>
      </c>
      <c r="N975" s="304">
        <f t="shared" ca="1" si="452"/>
        <v>-88.004963193791326</v>
      </c>
      <c r="P975" s="310">
        <f t="shared" ca="1" si="453"/>
        <v>23</v>
      </c>
      <c r="Q975" s="304">
        <f t="shared" ca="1" si="454"/>
        <v>0</v>
      </c>
      <c r="R975" s="306">
        <f t="shared" ca="1" si="455"/>
        <v>0</v>
      </c>
      <c r="S975" s="307">
        <f t="shared" ca="1" si="456"/>
        <v>3.650000000000003</v>
      </c>
      <c r="T975" s="304">
        <f t="shared" ca="1" si="436"/>
        <v>35.806500000000028</v>
      </c>
      <c r="U975" s="311">
        <f t="shared" ca="1" si="437"/>
        <v>0</v>
      </c>
      <c r="V975" s="306">
        <f t="shared" ca="1" si="438"/>
        <v>1.2266148249956912</v>
      </c>
      <c r="W975" s="304">
        <f t="shared" ca="1" si="439"/>
        <v>36.020456191610741</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-6.4556289177120973E-2</v>
      </c>
      <c r="AH975" s="304">
        <f t="shared" ca="1" si="463"/>
        <v>-9.8686098030408527</v>
      </c>
    </row>
    <row r="976" spans="1:34" x14ac:dyDescent="0.2">
      <c r="A976" s="347">
        <f t="shared" ca="1" si="441"/>
        <v>1E-4</v>
      </c>
      <c r="B976" s="304">
        <f t="shared" ca="1" si="442"/>
        <v>38.940300000001621</v>
      </c>
      <c r="D976" s="306">
        <f t="shared" ca="1" si="443"/>
        <v>-0.34355546561779227</v>
      </c>
      <c r="E976" s="307">
        <f t="shared" ca="1" si="444"/>
        <v>5.2636236338353015E-2</v>
      </c>
      <c r="F976" s="304">
        <f t="shared" ca="1" si="445"/>
        <v>0.34756428374003706</v>
      </c>
      <c r="G976" s="306">
        <f t="shared" ca="1" si="446"/>
        <v>3.401190811375876</v>
      </c>
      <c r="H976" s="307">
        <f t="shared" ca="1" si="447"/>
        <v>-97.640841517589294</v>
      </c>
      <c r="I976" s="304">
        <f t="shared" ca="1" si="448"/>
        <v>97.700061572131958</v>
      </c>
      <c r="J976" s="306">
        <f t="shared" ca="1" si="449"/>
        <v>698.25382034761208</v>
      </c>
      <c r="K976" s="307">
        <f t="shared" ca="1" si="450"/>
        <v>-13.183326091194406</v>
      </c>
      <c r="L976" s="304">
        <f t="shared" ca="1" si="435"/>
        <v>698.37826263197951</v>
      </c>
      <c r="M976" s="306">
        <f t="shared" ca="1" si="451"/>
        <v>-1.5359767153824144</v>
      </c>
      <c r="N976" s="304">
        <f t="shared" ca="1" si="452"/>
        <v>-88.004983221779213</v>
      </c>
      <c r="P976" s="310">
        <f t="shared" ca="1" si="453"/>
        <v>23</v>
      </c>
      <c r="Q976" s="304">
        <f t="shared" ca="1" si="454"/>
        <v>0</v>
      </c>
      <c r="R976" s="306">
        <f t="shared" ca="1" si="455"/>
        <v>0</v>
      </c>
      <c r="S976" s="307">
        <f t="shared" ca="1" si="456"/>
        <v>3.650000000000003</v>
      </c>
      <c r="T976" s="304">
        <f t="shared" ca="1" si="436"/>
        <v>35.806500000000028</v>
      </c>
      <c r="U976" s="311">
        <f t="shared" ca="1" si="437"/>
        <v>0</v>
      </c>
      <c r="V976" s="306">
        <f t="shared" ca="1" si="438"/>
        <v>1.2266160226738656</v>
      </c>
      <c r="W976" s="304">
        <f t="shared" ca="1" si="439"/>
        <v>36.020486601540291</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-6.4564501444369427E-2</v>
      </c>
      <c r="AH976" s="304">
        <f t="shared" ca="1" si="463"/>
        <v>-9.8686181346878659</v>
      </c>
    </row>
    <row r="977" spans="1:34" x14ac:dyDescent="0.2">
      <c r="A977" s="347">
        <f t="shared" ca="1" si="441"/>
        <v>1E-4</v>
      </c>
      <c r="B977" s="304">
        <f t="shared" ca="1" si="442"/>
        <v>38.940400000001624</v>
      </c>
      <c r="D977" s="306">
        <f t="shared" ca="1" si="443"/>
        <v>-0.3435523081311001</v>
      </c>
      <c r="E977" s="307">
        <f t="shared" ca="1" si="444"/>
        <v>5.2644682866541004E-2</v>
      </c>
      <c r="F977" s="304">
        <f t="shared" ca="1" si="445"/>
        <v>0.34756244195298924</v>
      </c>
      <c r="G977" s="306">
        <f t="shared" ca="1" si="446"/>
        <v>3.4011564561450629</v>
      </c>
      <c r="H977" s="307">
        <f t="shared" ca="1" si="447"/>
        <v>-97.640836253121009</v>
      </c>
      <c r="I977" s="304">
        <f t="shared" ca="1" si="448"/>
        <v>97.700055114866586</v>
      </c>
      <c r="J977" s="306">
        <f t="shared" ca="1" si="449"/>
        <v>698.25382034761208</v>
      </c>
      <c r="K977" s="307">
        <f t="shared" ca="1" si="450"/>
        <v>-13.193090175082942</v>
      </c>
      <c r="L977" s="304">
        <f t="shared" ca="1" si="435"/>
        <v>698.37844701737697</v>
      </c>
      <c r="M977" s="306">
        <f t="shared" ca="1" si="451"/>
        <v>-1.5359770649332609</v>
      </c>
      <c r="N977" s="304">
        <f t="shared" ca="1" si="452"/>
        <v>-88.005003249567451</v>
      </c>
      <c r="P977" s="310">
        <f t="shared" ca="1" si="453"/>
        <v>23</v>
      </c>
      <c r="Q977" s="304">
        <f t="shared" ca="1" si="454"/>
        <v>0</v>
      </c>
      <c r="R977" s="306">
        <f t="shared" ca="1" si="455"/>
        <v>0</v>
      </c>
      <c r="S977" s="307">
        <f t="shared" ca="1" si="456"/>
        <v>3.650000000000003</v>
      </c>
      <c r="T977" s="304">
        <f t="shared" ca="1" si="436"/>
        <v>35.806500000000028</v>
      </c>
      <c r="U977" s="311">
        <f t="shared" ca="1" si="437"/>
        <v>0</v>
      </c>
      <c r="V977" s="306">
        <f t="shared" ca="1" si="438"/>
        <v>1.2266172203531454</v>
      </c>
      <c r="W977" s="304">
        <f t="shared" ca="1" si="439"/>
        <v>36.020517010887794</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-6.4572713554538197E-2</v>
      </c>
      <c r="AH977" s="304">
        <f t="shared" ca="1" si="463"/>
        <v>-9.8686264661754137</v>
      </c>
    </row>
    <row r="978" spans="1:34" x14ac:dyDescent="0.2">
      <c r="A978" s="347">
        <f t="shared" ca="1" si="441"/>
        <v>1E-4</v>
      </c>
      <c r="B978" s="304">
        <f t="shared" ca="1" si="442"/>
        <v>38.940500000001627</v>
      </c>
      <c r="D978" s="306">
        <f t="shared" ca="1" si="443"/>
        <v>-0.34354915066736258</v>
      </c>
      <c r="E978" s="307">
        <f t="shared" ca="1" si="444"/>
        <v>5.265312923315868E-2</v>
      </c>
      <c r="F978" s="304">
        <f t="shared" ca="1" si="445"/>
        <v>0.34756060038834941</v>
      </c>
      <c r="G978" s="306">
        <f t="shared" ca="1" si="446"/>
        <v>3.4011221012299964</v>
      </c>
      <c r="H978" s="307">
        <f t="shared" ca="1" si="447"/>
        <v>-97.640830987808087</v>
      </c>
      <c r="I978" s="304">
        <f t="shared" ca="1" si="448"/>
        <v>97.700048656779998</v>
      </c>
      <c r="J978" s="306">
        <f t="shared" ca="1" si="449"/>
        <v>698.25382034761208</v>
      </c>
      <c r="K978" s="307">
        <f t="shared" ca="1" si="450"/>
        <v>-13.202854258444988</v>
      </c>
      <c r="L978" s="304">
        <f t="shared" ca="1" si="435"/>
        <v>698.37863153922819</v>
      </c>
      <c r="M978" s="306">
        <f t="shared" ca="1" si="451"/>
        <v>-1.5359774144806231</v>
      </c>
      <c r="N978" s="304">
        <f t="shared" ca="1" si="452"/>
        <v>-88.005023277156042</v>
      </c>
      <c r="P978" s="310">
        <f t="shared" ca="1" si="453"/>
        <v>23</v>
      </c>
      <c r="Q978" s="304">
        <f t="shared" ca="1" si="454"/>
        <v>0</v>
      </c>
      <c r="R978" s="306">
        <f t="shared" ca="1" si="455"/>
        <v>0</v>
      </c>
      <c r="S978" s="307">
        <f t="shared" ca="1" si="456"/>
        <v>3.650000000000003</v>
      </c>
      <c r="T978" s="304">
        <f t="shared" ca="1" si="436"/>
        <v>35.806500000000028</v>
      </c>
      <c r="U978" s="311">
        <f t="shared" ca="1" si="437"/>
        <v>0</v>
      </c>
      <c r="V978" s="306">
        <f t="shared" ca="1" si="438"/>
        <v>1.2266184180335309</v>
      </c>
      <c r="W978" s="304">
        <f t="shared" ca="1" si="439"/>
        <v>36.020547419653234</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-6.4580925507632614E-2</v>
      </c>
      <c r="AH978" s="304">
        <f t="shared" ca="1" si="463"/>
        <v>-9.8686347975034963</v>
      </c>
    </row>
    <row r="979" spans="1:34" x14ac:dyDescent="0.2">
      <c r="A979" s="347">
        <f t="shared" ca="1" si="441"/>
        <v>1E-4</v>
      </c>
      <c r="B979" s="304">
        <f t="shared" ca="1" si="442"/>
        <v>38.940600000001631</v>
      </c>
      <c r="D979" s="306">
        <f t="shared" ca="1" si="443"/>
        <v>-0.34354599322657536</v>
      </c>
      <c r="E979" s="307">
        <f t="shared" ca="1" si="444"/>
        <v>5.2661575438206043E-2</v>
      </c>
      <c r="F979" s="304">
        <f t="shared" ca="1" si="445"/>
        <v>0.34755875904610434</v>
      </c>
      <c r="G979" s="306">
        <f t="shared" ca="1" si="446"/>
        <v>3.4010877466306737</v>
      </c>
      <c r="H979" s="307">
        <f t="shared" ca="1" si="447"/>
        <v>-97.640825721650543</v>
      </c>
      <c r="I979" s="304">
        <f t="shared" ca="1" si="448"/>
        <v>97.700042197872236</v>
      </c>
      <c r="J979" s="306">
        <f t="shared" ca="1" si="449"/>
        <v>698.25382034761208</v>
      </c>
      <c r="K979" s="307">
        <f t="shared" ca="1" si="450"/>
        <v>-13.212618341280461</v>
      </c>
      <c r="L979" s="304">
        <f t="shared" ca="1" si="435"/>
        <v>698.37881619753307</v>
      </c>
      <c r="M979" s="306">
        <f t="shared" ca="1" si="451"/>
        <v>-1.5359777640245005</v>
      </c>
      <c r="N979" s="304">
        <f t="shared" ca="1" si="452"/>
        <v>-88.005043304544969</v>
      </c>
      <c r="P979" s="310">
        <f t="shared" ca="1" si="453"/>
        <v>23</v>
      </c>
      <c r="Q979" s="304">
        <f t="shared" ca="1" si="454"/>
        <v>0</v>
      </c>
      <c r="R979" s="306">
        <f t="shared" ca="1" si="455"/>
        <v>0</v>
      </c>
      <c r="S979" s="307">
        <f t="shared" ca="1" si="456"/>
        <v>3.650000000000003</v>
      </c>
      <c r="T979" s="304">
        <f t="shared" ca="1" si="436"/>
        <v>35.806500000000028</v>
      </c>
      <c r="U979" s="311">
        <f t="shared" ca="1" si="437"/>
        <v>0</v>
      </c>
      <c r="V979" s="306">
        <f t="shared" ca="1" si="438"/>
        <v>1.226619615715022</v>
      </c>
      <c r="W979" s="304">
        <f t="shared" ca="1" si="439"/>
        <v>36.020577827836654</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-6.4589137303643795E-2</v>
      </c>
      <c r="AH979" s="304">
        <f t="shared" ca="1" si="463"/>
        <v>-9.8686431286721099</v>
      </c>
    </row>
    <row r="980" spans="1:34" x14ac:dyDescent="0.2">
      <c r="A980" s="347">
        <f t="shared" ca="1" si="441"/>
        <v>1E-4</v>
      </c>
      <c r="B980" s="304">
        <f t="shared" ca="1" si="442"/>
        <v>38.940700000001634</v>
      </c>
      <c r="D980" s="306">
        <f t="shared" ca="1" si="443"/>
        <v>-0.34354283580874379</v>
      </c>
      <c r="E980" s="307">
        <f t="shared" ca="1" si="444"/>
        <v>5.2670021481693752E-2</v>
      </c>
      <c r="F980" s="304">
        <f t="shared" ca="1" si="445"/>
        <v>0.34755691792625215</v>
      </c>
      <c r="G980" s="306">
        <f t="shared" ca="1" si="446"/>
        <v>3.4010533923470927</v>
      </c>
      <c r="H980" s="307">
        <f t="shared" ca="1" si="447"/>
        <v>-97.640820454648392</v>
      </c>
      <c r="I980" s="304">
        <f t="shared" ca="1" si="448"/>
        <v>97.700035738143299</v>
      </c>
      <c r="J980" s="306">
        <f t="shared" ca="1" si="449"/>
        <v>698.25382034761208</v>
      </c>
      <c r="K980" s="307">
        <f t="shared" ca="1" si="450"/>
        <v>-13.222382423589275</v>
      </c>
      <c r="L980" s="304">
        <f t="shared" ca="1" si="435"/>
        <v>698.37900099229137</v>
      </c>
      <c r="M980" s="306">
        <f t="shared" ca="1" si="451"/>
        <v>-1.5359781135648936</v>
      </c>
      <c r="N980" s="304">
        <f t="shared" ca="1" si="452"/>
        <v>-88.005063331734263</v>
      </c>
      <c r="P980" s="310">
        <f t="shared" ca="1" si="453"/>
        <v>23</v>
      </c>
      <c r="Q980" s="304">
        <f t="shared" ca="1" si="454"/>
        <v>0</v>
      </c>
      <c r="R980" s="306">
        <f t="shared" ca="1" si="455"/>
        <v>0</v>
      </c>
      <c r="S980" s="307">
        <f t="shared" ca="1" si="456"/>
        <v>3.650000000000003</v>
      </c>
      <c r="T980" s="304">
        <f t="shared" ca="1" si="436"/>
        <v>35.806500000000028</v>
      </c>
      <c r="U980" s="311">
        <f t="shared" ca="1" si="437"/>
        <v>0</v>
      </c>
      <c r="V980" s="306">
        <f t="shared" ca="1" si="438"/>
        <v>1.2266208133976186</v>
      </c>
      <c r="W980" s="304">
        <f t="shared" ca="1" si="439"/>
        <v>36.020608235438033</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-6.4597348942585953E-2</v>
      </c>
      <c r="AH980" s="304">
        <f t="shared" ca="1" si="463"/>
        <v>-9.8686514596812671</v>
      </c>
    </row>
    <row r="981" spans="1:34" x14ac:dyDescent="0.2">
      <c r="A981" s="347">
        <f t="shared" ca="1" si="441"/>
        <v>1E-4</v>
      </c>
      <c r="B981" s="304">
        <f t="shared" ca="1" si="442"/>
        <v>38.940800000001637</v>
      </c>
      <c r="D981" s="306">
        <f t="shared" ca="1" si="443"/>
        <v>-0.34353967841386313</v>
      </c>
      <c r="E981" s="307">
        <f t="shared" ca="1" si="444"/>
        <v>5.2678467363612924E-2</v>
      </c>
      <c r="F981" s="304">
        <f t="shared" ca="1" si="445"/>
        <v>0.34755507702877791</v>
      </c>
      <c r="G981" s="306">
        <f t="shared" ca="1" si="446"/>
        <v>3.4010190383792511</v>
      </c>
      <c r="H981" s="307">
        <f t="shared" ca="1" si="447"/>
        <v>-97.64081518680166</v>
      </c>
      <c r="I981" s="304">
        <f t="shared" ca="1" si="448"/>
        <v>97.700029277593245</v>
      </c>
      <c r="J981" s="306">
        <f t="shared" ca="1" si="449"/>
        <v>698.25382034761208</v>
      </c>
      <c r="K981" s="307">
        <f t="shared" ca="1" si="450"/>
        <v>-13.232146505371349</v>
      </c>
      <c r="L981" s="304">
        <f t="shared" ca="1" si="435"/>
        <v>698.37918592350309</v>
      </c>
      <c r="M981" s="306">
        <f t="shared" ca="1" si="451"/>
        <v>-1.5359784631018021</v>
      </c>
      <c r="N981" s="304">
        <f t="shared" ca="1" si="452"/>
        <v>-88.005083358723908</v>
      </c>
      <c r="P981" s="310">
        <f t="shared" ca="1" si="453"/>
        <v>23</v>
      </c>
      <c r="Q981" s="304">
        <f t="shared" ca="1" si="454"/>
        <v>0</v>
      </c>
      <c r="R981" s="306">
        <f t="shared" ca="1" si="455"/>
        <v>0</v>
      </c>
      <c r="S981" s="307">
        <f t="shared" ca="1" si="456"/>
        <v>3.650000000000003</v>
      </c>
      <c r="T981" s="304">
        <f t="shared" ca="1" si="436"/>
        <v>35.806500000000028</v>
      </c>
      <c r="U981" s="311">
        <f t="shared" ca="1" si="437"/>
        <v>0</v>
      </c>
      <c r="V981" s="306">
        <f t="shared" ca="1" si="438"/>
        <v>1.2266220110813211</v>
      </c>
      <c r="W981" s="304">
        <f t="shared" ca="1" si="439"/>
        <v>36.020638642457442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-6.4605560424453756E-2</v>
      </c>
      <c r="AH981" s="304">
        <f t="shared" ca="1" si="463"/>
        <v>-9.868659790530959</v>
      </c>
    </row>
    <row r="982" spans="1:34" x14ac:dyDescent="0.2">
      <c r="A982" s="347">
        <f t="shared" ca="1" si="441"/>
        <v>1E-4</v>
      </c>
      <c r="B982" s="304">
        <f t="shared" ca="1" si="442"/>
        <v>38.940900000001641</v>
      </c>
      <c r="D982" s="306">
        <f t="shared" ca="1" si="443"/>
        <v>-0.34353652104193677</v>
      </c>
      <c r="E982" s="307">
        <f t="shared" ca="1" si="444"/>
        <v>5.2686913083988429E-2</v>
      </c>
      <c r="F982" s="304">
        <f t="shared" ca="1" si="445"/>
        <v>0.3475532363536798</v>
      </c>
      <c r="G982" s="306">
        <f t="shared" ca="1" si="446"/>
        <v>3.4009846847271468</v>
      </c>
      <c r="H982" s="307">
        <f t="shared" ca="1" si="447"/>
        <v>-97.640809918110349</v>
      </c>
      <c r="I982" s="304">
        <f t="shared" ca="1" si="448"/>
        <v>97.700022816222031</v>
      </c>
      <c r="J982" s="306">
        <f t="shared" ca="1" si="449"/>
        <v>698.25382034761208</v>
      </c>
      <c r="K982" s="307">
        <f t="shared" ca="1" si="450"/>
        <v>-13.241910586626593</v>
      </c>
      <c r="L982" s="304">
        <f t="shared" ca="1" si="435"/>
        <v>698.379370991168</v>
      </c>
      <c r="M982" s="306">
        <f t="shared" ca="1" si="451"/>
        <v>-1.5359788126352263</v>
      </c>
      <c r="N982" s="304">
        <f t="shared" ca="1" si="452"/>
        <v>-88.005103385513905</v>
      </c>
      <c r="P982" s="310">
        <f t="shared" ca="1" si="453"/>
        <v>23</v>
      </c>
      <c r="Q982" s="304">
        <f t="shared" ca="1" si="454"/>
        <v>0</v>
      </c>
      <c r="R982" s="306">
        <f t="shared" ca="1" si="455"/>
        <v>0</v>
      </c>
      <c r="S982" s="307">
        <f t="shared" ca="1" si="456"/>
        <v>3.650000000000003</v>
      </c>
      <c r="T982" s="304">
        <f t="shared" ca="1" si="436"/>
        <v>35.806500000000028</v>
      </c>
      <c r="U982" s="311">
        <f t="shared" ca="1" si="437"/>
        <v>0</v>
      </c>
      <c r="V982" s="306">
        <f t="shared" ca="1" si="438"/>
        <v>1.2266232087661293</v>
      </c>
      <c r="W982" s="304">
        <f t="shared" ca="1" si="439"/>
        <v>36.020669048894824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-6.4613771749263194E-2</v>
      </c>
      <c r="AH982" s="304">
        <f t="shared" ca="1" si="463"/>
        <v>-9.8686681212212086</v>
      </c>
    </row>
    <row r="983" spans="1:34" x14ac:dyDescent="0.2">
      <c r="A983" s="347">
        <f t="shared" ca="1" si="441"/>
        <v>1E-4</v>
      </c>
      <c r="B983" s="304">
        <f t="shared" ca="1" si="442"/>
        <v>38.941000000001644</v>
      </c>
      <c r="D983" s="306">
        <f t="shared" ca="1" si="443"/>
        <v>-0.34353336369296217</v>
      </c>
      <c r="E983" s="307">
        <f t="shared" ca="1" si="444"/>
        <v>5.2695358642800727E-2</v>
      </c>
      <c r="F983" s="304">
        <f t="shared" ca="1" si="445"/>
        <v>0.34755139590094358</v>
      </c>
      <c r="G983" s="306">
        <f t="shared" ca="1" si="446"/>
        <v>3.4009503313907774</v>
      </c>
      <c r="H983" s="307">
        <f t="shared" ca="1" si="447"/>
        <v>-97.640804648574488</v>
      </c>
      <c r="I983" s="304">
        <f t="shared" ca="1" si="448"/>
        <v>97.700016354029714</v>
      </c>
      <c r="J983" s="306">
        <f t="shared" ca="1" si="449"/>
        <v>698.25382034761208</v>
      </c>
      <c r="K983" s="307">
        <f t="shared" ca="1" si="450"/>
        <v>-13.251674667354928</v>
      </c>
      <c r="L983" s="304">
        <f t="shared" ca="1" si="435"/>
        <v>698.379556195286</v>
      </c>
      <c r="M983" s="306">
        <f t="shared" ca="1" si="451"/>
        <v>-1.5359791621651659</v>
      </c>
      <c r="N983" s="304">
        <f t="shared" ca="1" si="452"/>
        <v>-88.005123412104268</v>
      </c>
      <c r="P983" s="310">
        <f t="shared" ca="1" si="453"/>
        <v>23</v>
      </c>
      <c r="Q983" s="304">
        <f t="shared" ca="1" si="454"/>
        <v>0</v>
      </c>
      <c r="R983" s="306">
        <f t="shared" ca="1" si="455"/>
        <v>0</v>
      </c>
      <c r="S983" s="307">
        <f t="shared" ca="1" si="456"/>
        <v>3.650000000000003</v>
      </c>
      <c r="T983" s="304">
        <f t="shared" ca="1" si="436"/>
        <v>35.806500000000028</v>
      </c>
      <c r="U983" s="311">
        <f t="shared" ca="1" si="437"/>
        <v>0</v>
      </c>
      <c r="V983" s="306">
        <f t="shared" ca="1" si="438"/>
        <v>1.2266244064520424</v>
      </c>
      <c r="W983" s="304">
        <f t="shared" ca="1" si="439"/>
        <v>36.020699454750208</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-6.4621982917003606E-2</v>
      </c>
      <c r="AH983" s="304">
        <f t="shared" ca="1" si="463"/>
        <v>-9.8686764517519983</v>
      </c>
    </row>
    <row r="984" spans="1:34" x14ac:dyDescent="0.2">
      <c r="A984" s="347">
        <f t="shared" ca="1" si="441"/>
        <v>1E-4</v>
      </c>
      <c r="B984" s="304">
        <f t="shared" ca="1" si="442"/>
        <v>38.941100000001647</v>
      </c>
      <c r="D984" s="306">
        <f t="shared" ca="1" si="443"/>
        <v>-0.34353020636694209</v>
      </c>
      <c r="E984" s="307">
        <f t="shared" ca="1" si="444"/>
        <v>5.2703804040058699E-2</v>
      </c>
      <c r="F984" s="304">
        <f t="shared" ca="1" si="445"/>
        <v>0.34754955567056439</v>
      </c>
      <c r="G984" s="306">
        <f t="shared" ca="1" si="446"/>
        <v>3.4009159783701408</v>
      </c>
      <c r="H984" s="307">
        <f t="shared" ca="1" si="447"/>
        <v>-97.640799378194089</v>
      </c>
      <c r="I984" s="304">
        <f t="shared" ca="1" si="448"/>
        <v>97.700009891016293</v>
      </c>
      <c r="J984" s="306">
        <f t="shared" ca="1" si="449"/>
        <v>698.25382034761208</v>
      </c>
      <c r="K984" s="307">
        <f t="shared" ca="1" si="450"/>
        <v>-13.261438747556266</v>
      </c>
      <c r="L984" s="304">
        <f t="shared" ca="1" si="435"/>
        <v>698.37974153585708</v>
      </c>
      <c r="M984" s="306">
        <f t="shared" ca="1" si="451"/>
        <v>-1.5359795116916213</v>
      </c>
      <c r="N984" s="304">
        <f t="shared" ca="1" si="452"/>
        <v>-88.005143438494983</v>
      </c>
      <c r="P984" s="310">
        <f t="shared" ca="1" si="453"/>
        <v>23</v>
      </c>
      <c r="Q984" s="304">
        <f t="shared" ca="1" si="454"/>
        <v>0</v>
      </c>
      <c r="R984" s="306">
        <f t="shared" ca="1" si="455"/>
        <v>0</v>
      </c>
      <c r="S984" s="307">
        <f t="shared" ca="1" si="456"/>
        <v>3.650000000000003</v>
      </c>
      <c r="T984" s="304">
        <f t="shared" ca="1" si="436"/>
        <v>35.806500000000028</v>
      </c>
      <c r="U984" s="311">
        <f t="shared" ca="1" si="437"/>
        <v>0</v>
      </c>
      <c r="V984" s="306">
        <f t="shared" ca="1" si="438"/>
        <v>1.2266256041390615</v>
      </c>
      <c r="W984" s="304">
        <f t="shared" ca="1" si="439"/>
        <v>36.020729860023621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-6.4630193927680324E-2</v>
      </c>
      <c r="AH984" s="304">
        <f t="shared" ca="1" si="463"/>
        <v>-9.8686847821233368</v>
      </c>
    </row>
    <row r="985" spans="1:34" x14ac:dyDescent="0.2">
      <c r="A985" s="347">
        <f t="shared" ca="1" si="441"/>
        <v>1E-4</v>
      </c>
      <c r="B985" s="304">
        <f t="shared" ca="1" si="442"/>
        <v>38.94120000000165</v>
      </c>
      <c r="D985" s="306">
        <f t="shared" ca="1" si="443"/>
        <v>-0.34352704906387477</v>
      </c>
      <c r="E985" s="307">
        <f t="shared" ca="1" si="444"/>
        <v>5.2712249275771228E-2</v>
      </c>
      <c r="F985" s="304">
        <f t="shared" ca="1" si="445"/>
        <v>0.34754771566253295</v>
      </c>
      <c r="G985" s="306">
        <f t="shared" ca="1" si="446"/>
        <v>3.4008816256652343</v>
      </c>
      <c r="H985" s="307">
        <f t="shared" ca="1" si="447"/>
        <v>-97.640794106969167</v>
      </c>
      <c r="I985" s="304">
        <f t="shared" ca="1" si="448"/>
        <v>97.700003427181784</v>
      </c>
      <c r="J985" s="306">
        <f t="shared" ca="1" si="449"/>
        <v>698.25382034761208</v>
      </c>
      <c r="K985" s="307">
        <f t="shared" ca="1" si="450"/>
        <v>-13.271202827230525</v>
      </c>
      <c r="L985" s="304">
        <f t="shared" ca="1" si="435"/>
        <v>698.3799270128809</v>
      </c>
      <c r="M985" s="306">
        <f t="shared" ca="1" si="451"/>
        <v>-1.5359798612145923</v>
      </c>
      <c r="N985" s="304">
        <f t="shared" ca="1" si="452"/>
        <v>-88.005163464686063</v>
      </c>
      <c r="P985" s="310">
        <f t="shared" ca="1" si="453"/>
        <v>23</v>
      </c>
      <c r="Q985" s="304">
        <f t="shared" ca="1" si="454"/>
        <v>0</v>
      </c>
      <c r="R985" s="306">
        <f t="shared" ca="1" si="455"/>
        <v>0</v>
      </c>
      <c r="S985" s="307">
        <f t="shared" ca="1" si="456"/>
        <v>3.650000000000003</v>
      </c>
      <c r="T985" s="304">
        <f t="shared" ca="1" si="436"/>
        <v>35.806500000000028</v>
      </c>
      <c r="U985" s="311">
        <f t="shared" ca="1" si="437"/>
        <v>0</v>
      </c>
      <c r="V985" s="306">
        <f t="shared" ca="1" si="438"/>
        <v>1.2266268018271862</v>
      </c>
      <c r="W985" s="304">
        <f t="shared" ca="1" si="439"/>
        <v>36.020760264715058</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-6.4638404781300451E-2</v>
      </c>
      <c r="AH985" s="304">
        <f t="shared" ca="1" si="463"/>
        <v>-9.8686931123352313</v>
      </c>
    </row>
    <row r="986" spans="1:34" x14ac:dyDescent="0.2">
      <c r="A986" s="347">
        <f t="shared" ca="1" si="441"/>
        <v>1E-4</v>
      </c>
      <c r="B986" s="304">
        <f t="shared" ca="1" si="442"/>
        <v>38.941300000001654</v>
      </c>
      <c r="D986" s="306">
        <f t="shared" ca="1" si="443"/>
        <v>-0.34352389178376042</v>
      </c>
      <c r="E986" s="307">
        <f t="shared" ca="1" si="444"/>
        <v>5.2720694349932984E-2</v>
      </c>
      <c r="F986" s="304">
        <f t="shared" ca="1" si="445"/>
        <v>0.34754587587683988</v>
      </c>
      <c r="G986" s="306">
        <f t="shared" ca="1" si="446"/>
        <v>3.4008472732760557</v>
      </c>
      <c r="H986" s="307">
        <f t="shared" ca="1" si="447"/>
        <v>-97.640788834899737</v>
      </c>
      <c r="I986" s="304">
        <f t="shared" ca="1" si="448"/>
        <v>97.699996962526214</v>
      </c>
      <c r="J986" s="306">
        <f t="shared" ca="1" si="449"/>
        <v>698.25382034761208</v>
      </c>
      <c r="K986" s="307">
        <f t="shared" ca="1" si="450"/>
        <v>-13.280966906377618</v>
      </c>
      <c r="L986" s="304">
        <f t="shared" ca="1" si="435"/>
        <v>698.38011262635735</v>
      </c>
      <c r="M986" s="306">
        <f t="shared" ca="1" si="451"/>
        <v>-1.535980210734079</v>
      </c>
      <c r="N986" s="304">
        <f t="shared" ca="1" si="452"/>
        <v>-88.00518349067751</v>
      </c>
      <c r="P986" s="310">
        <f t="shared" ca="1" si="453"/>
        <v>23</v>
      </c>
      <c r="Q986" s="304">
        <f t="shared" ca="1" si="454"/>
        <v>0</v>
      </c>
      <c r="R986" s="306">
        <f t="shared" ca="1" si="455"/>
        <v>0</v>
      </c>
      <c r="S986" s="307">
        <f t="shared" ca="1" si="456"/>
        <v>3.650000000000003</v>
      </c>
      <c r="T986" s="304">
        <f t="shared" ca="1" si="436"/>
        <v>35.806500000000028</v>
      </c>
      <c r="U986" s="311">
        <f t="shared" ca="1" si="437"/>
        <v>0</v>
      </c>
      <c r="V986" s="306">
        <f t="shared" ca="1" si="438"/>
        <v>1.2266279995164167</v>
      </c>
      <c r="W986" s="304">
        <f t="shared" ca="1" si="439"/>
        <v>36.020790668824546</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-6.464661547785866E-2</v>
      </c>
      <c r="AH986" s="304">
        <f t="shared" ca="1" si="463"/>
        <v>-9.8687014423876782</v>
      </c>
    </row>
    <row r="987" spans="1:34" x14ac:dyDescent="0.2">
      <c r="A987" s="347">
        <f t="shared" ca="1" si="441"/>
        <v>1E-4</v>
      </c>
      <c r="B987" s="304">
        <f t="shared" ca="1" si="442"/>
        <v>38.941400000001657</v>
      </c>
      <c r="D987" s="306">
        <f t="shared" ca="1" si="443"/>
        <v>-0.3435207345265997</v>
      </c>
      <c r="E987" s="307">
        <f t="shared" ca="1" si="444"/>
        <v>5.2729139262556401E-2</v>
      </c>
      <c r="F987" s="304">
        <f t="shared" ca="1" si="445"/>
        <v>0.3475440363134788</v>
      </c>
      <c r="G987" s="306">
        <f t="shared" ca="1" si="446"/>
        <v>3.4008129212026033</v>
      </c>
      <c r="H987" s="307">
        <f t="shared" ca="1" si="447"/>
        <v>-97.640783561985813</v>
      </c>
      <c r="I987" s="304">
        <f t="shared" ca="1" si="448"/>
        <v>97.699990497049569</v>
      </c>
      <c r="J987" s="306">
        <f t="shared" ca="1" si="449"/>
        <v>698.25382034761208</v>
      </c>
      <c r="K987" s="307">
        <f t="shared" ca="1" si="450"/>
        <v>-13.290730984997461</v>
      </c>
      <c r="L987" s="304">
        <f t="shared" ca="1" si="435"/>
        <v>698.38029837628642</v>
      </c>
      <c r="M987" s="306">
        <f t="shared" ca="1" si="451"/>
        <v>-1.5359805602500816</v>
      </c>
      <c r="N987" s="304">
        <f t="shared" ca="1" si="452"/>
        <v>-88.005203516469336</v>
      </c>
      <c r="P987" s="310">
        <f t="shared" ca="1" si="453"/>
        <v>23</v>
      </c>
      <c r="Q987" s="304">
        <f t="shared" ca="1" si="454"/>
        <v>0</v>
      </c>
      <c r="R987" s="306">
        <f t="shared" ca="1" si="455"/>
        <v>0</v>
      </c>
      <c r="S987" s="307">
        <f t="shared" ca="1" si="456"/>
        <v>3.650000000000003</v>
      </c>
      <c r="T987" s="304">
        <f t="shared" ca="1" si="436"/>
        <v>35.806500000000028</v>
      </c>
      <c r="U987" s="311">
        <f t="shared" ca="1" si="437"/>
        <v>0</v>
      </c>
      <c r="V987" s="306">
        <f t="shared" ca="1" si="438"/>
        <v>1.2266291972067522</v>
      </c>
      <c r="W987" s="304">
        <f t="shared" ca="1" si="439"/>
        <v>36.020821072352049</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-6.4654826017370937E-2</v>
      </c>
      <c r="AH987" s="304">
        <f t="shared" ca="1" si="463"/>
        <v>-9.86870977228069</v>
      </c>
    </row>
    <row r="988" spans="1:34" x14ac:dyDescent="0.2">
      <c r="A988" s="347">
        <f t="shared" ca="1" si="441"/>
        <v>1E-4</v>
      </c>
      <c r="B988" s="304">
        <f t="shared" ca="1" si="442"/>
        <v>38.94150000000166</v>
      </c>
      <c r="D988" s="306">
        <f t="shared" ca="1" si="443"/>
        <v>-0.34351757729239013</v>
      </c>
      <c r="E988" s="307">
        <f t="shared" ca="1" si="444"/>
        <v>5.2737584013629046E-2</v>
      </c>
      <c r="F988" s="304">
        <f t="shared" ca="1" si="445"/>
        <v>0.34754219697243643</v>
      </c>
      <c r="G988" s="306">
        <f t="shared" ca="1" si="446"/>
        <v>3.4007785694448742</v>
      </c>
      <c r="H988" s="307">
        <f t="shared" ca="1" si="447"/>
        <v>-97.640778288227409</v>
      </c>
      <c r="I988" s="304">
        <f t="shared" ca="1" si="448"/>
        <v>97.699984030751907</v>
      </c>
      <c r="J988" s="306">
        <f t="shared" ca="1" si="449"/>
        <v>698.25382034761208</v>
      </c>
      <c r="K988" s="307">
        <f t="shared" ca="1" si="450"/>
        <v>-13.300495063089972</v>
      </c>
      <c r="L988" s="304">
        <f t="shared" ca="1" si="435"/>
        <v>698.38048426266789</v>
      </c>
      <c r="M988" s="306">
        <f t="shared" ca="1" si="451"/>
        <v>-1.5359809097625998</v>
      </c>
      <c r="N988" s="304">
        <f t="shared" ca="1" si="452"/>
        <v>-88.005223542061515</v>
      </c>
      <c r="P988" s="310">
        <f t="shared" ca="1" si="453"/>
        <v>23</v>
      </c>
      <c r="Q988" s="304">
        <f t="shared" ca="1" si="454"/>
        <v>0</v>
      </c>
      <c r="R988" s="306">
        <f t="shared" ca="1" si="455"/>
        <v>0</v>
      </c>
      <c r="S988" s="307">
        <f t="shared" ca="1" si="456"/>
        <v>3.650000000000003</v>
      </c>
      <c r="T988" s="304">
        <f t="shared" ca="1" si="436"/>
        <v>35.806500000000028</v>
      </c>
      <c r="U988" s="311">
        <f t="shared" ca="1" si="437"/>
        <v>0</v>
      </c>
      <c r="V988" s="306">
        <f t="shared" ca="1" si="438"/>
        <v>1.2266303948981931</v>
      </c>
      <c r="W988" s="304">
        <f t="shared" ca="1" si="439"/>
        <v>36.020851475297611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-6.4663036399819518E-2</v>
      </c>
      <c r="AH988" s="304">
        <f t="shared" ca="1" si="463"/>
        <v>-9.8687181020142525</v>
      </c>
    </row>
    <row r="989" spans="1:34" x14ac:dyDescent="0.2">
      <c r="A989" s="347">
        <f t="shared" ca="1" si="441"/>
        <v>1E-4</v>
      </c>
      <c r="B989" s="304">
        <f t="shared" ca="1" si="442"/>
        <v>38.941600000001664</v>
      </c>
      <c r="D989" s="306">
        <f t="shared" ca="1" si="443"/>
        <v>-0.34351442008113464</v>
      </c>
      <c r="E989" s="307">
        <f t="shared" ca="1" si="444"/>
        <v>5.2746028603161577E-2</v>
      </c>
      <c r="F989" s="304">
        <f t="shared" ca="1" si="445"/>
        <v>0.34754035785370851</v>
      </c>
      <c r="G989" s="306">
        <f t="shared" ca="1" si="446"/>
        <v>3.400744218002866</v>
      </c>
      <c r="H989" s="307">
        <f t="shared" ca="1" si="447"/>
        <v>-97.640773013624553</v>
      </c>
      <c r="I989" s="304">
        <f t="shared" ca="1" si="448"/>
        <v>97.699977563633212</v>
      </c>
      <c r="J989" s="306">
        <f t="shared" ca="1" si="449"/>
        <v>698.25382034761208</v>
      </c>
      <c r="K989" s="307">
        <f t="shared" ca="1" si="450"/>
        <v>-13.310259140655065</v>
      </c>
      <c r="L989" s="304">
        <f t="shared" ca="1" si="435"/>
        <v>698.38067028550176</v>
      </c>
      <c r="M989" s="306">
        <f t="shared" ca="1" si="451"/>
        <v>-1.5359812592716338</v>
      </c>
      <c r="N989" s="304">
        <f t="shared" ca="1" si="452"/>
        <v>-88.005243567454059</v>
      </c>
      <c r="P989" s="310">
        <f t="shared" ca="1" si="453"/>
        <v>23</v>
      </c>
      <c r="Q989" s="304">
        <f t="shared" ca="1" si="454"/>
        <v>0</v>
      </c>
      <c r="R989" s="306">
        <f t="shared" ca="1" si="455"/>
        <v>0</v>
      </c>
      <c r="S989" s="307">
        <f t="shared" ca="1" si="456"/>
        <v>3.650000000000003</v>
      </c>
      <c r="T989" s="304">
        <f t="shared" ca="1" si="436"/>
        <v>35.806500000000028</v>
      </c>
      <c r="U989" s="311">
        <f t="shared" ca="1" si="437"/>
        <v>0</v>
      </c>
      <c r="V989" s="306">
        <f t="shared" ca="1" si="438"/>
        <v>1.2266315925907403</v>
      </c>
      <c r="W989" s="304">
        <f t="shared" ca="1" si="439"/>
        <v>36.020881877661267</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-6.4671246625220391E-2</v>
      </c>
      <c r="AH989" s="304">
        <f t="shared" ca="1" si="463"/>
        <v>-9.868726431588378</v>
      </c>
    </row>
    <row r="990" spans="1:34" x14ac:dyDescent="0.2">
      <c r="A990" s="347">
        <f t="shared" ca="1" si="441"/>
        <v>1E-4</v>
      </c>
      <c r="B990" s="304">
        <f t="shared" ca="1" si="442"/>
        <v>38.941700000001667</v>
      </c>
      <c r="D990" s="306">
        <f t="shared" ca="1" si="443"/>
        <v>-0.34351126289283396</v>
      </c>
      <c r="E990" s="307">
        <f t="shared" ca="1" si="444"/>
        <v>5.2754473031168203E-2</v>
      </c>
      <c r="F990" s="304">
        <f t="shared" ca="1" si="445"/>
        <v>0.34753851895728899</v>
      </c>
      <c r="G990" s="306">
        <f t="shared" ca="1" si="446"/>
        <v>3.4007098668765767</v>
      </c>
      <c r="H990" s="307">
        <f t="shared" ca="1" si="447"/>
        <v>-97.640767738177246</v>
      </c>
      <c r="I990" s="304">
        <f t="shared" ca="1" si="448"/>
        <v>97.699971095693499</v>
      </c>
      <c r="J990" s="306">
        <f t="shared" ca="1" si="449"/>
        <v>698.25382034761208</v>
      </c>
      <c r="K990" s="307">
        <f t="shared" ca="1" si="450"/>
        <v>-13.320023217692654</v>
      </c>
      <c r="L990" s="304">
        <f t="shared" ca="1" si="435"/>
        <v>698.3808564447877</v>
      </c>
      <c r="M990" s="306">
        <f t="shared" ca="1" si="451"/>
        <v>-1.5359816087771838</v>
      </c>
      <c r="N990" s="304">
        <f t="shared" ca="1" si="452"/>
        <v>-88.005263592646997</v>
      </c>
      <c r="P990" s="310">
        <f t="shared" ca="1" si="453"/>
        <v>23</v>
      </c>
      <c r="Q990" s="304">
        <f t="shared" ca="1" si="454"/>
        <v>0</v>
      </c>
      <c r="R990" s="306">
        <f t="shared" ca="1" si="455"/>
        <v>0</v>
      </c>
      <c r="S990" s="307">
        <f t="shared" ca="1" si="456"/>
        <v>3.650000000000003</v>
      </c>
      <c r="T990" s="304">
        <f t="shared" ca="1" si="436"/>
        <v>35.806500000000028</v>
      </c>
      <c r="U990" s="311">
        <f t="shared" ca="1" si="437"/>
        <v>0</v>
      </c>
      <c r="V990" s="306">
        <f t="shared" ca="1" si="438"/>
        <v>1.2266327902843925</v>
      </c>
      <c r="W990" s="304">
        <f t="shared" ca="1" si="439"/>
        <v>36.02091227944296</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-6.4679456693584214E-2</v>
      </c>
      <c r="AH990" s="304">
        <f t="shared" ca="1" si="463"/>
        <v>-9.8687347610030791</v>
      </c>
    </row>
    <row r="991" spans="1:34" x14ac:dyDescent="0.2">
      <c r="A991" s="347">
        <f t="shared" ca="1" si="441"/>
        <v>1E-4</v>
      </c>
      <c r="B991" s="304">
        <f t="shared" ca="1" si="442"/>
        <v>38.94180000000167</v>
      </c>
      <c r="D991" s="306">
        <f t="shared" ca="1" si="443"/>
        <v>-0.34350810572748325</v>
      </c>
      <c r="E991" s="307">
        <f t="shared" ca="1" si="444"/>
        <v>5.276291729762761E-2</v>
      </c>
      <c r="F991" s="304">
        <f t="shared" ca="1" si="445"/>
        <v>0.34753668028316104</v>
      </c>
      <c r="G991" s="306">
        <f t="shared" ca="1" si="446"/>
        <v>3.4006755160660038</v>
      </c>
      <c r="H991" s="307">
        <f t="shared" ca="1" si="447"/>
        <v>-97.640762461885515</v>
      </c>
      <c r="I991" s="304">
        <f t="shared" ca="1" si="448"/>
        <v>97.699964626932811</v>
      </c>
      <c r="J991" s="306">
        <f t="shared" ca="1" si="449"/>
        <v>698.25382034761208</v>
      </c>
      <c r="K991" s="307">
        <f t="shared" ca="1" si="450"/>
        <v>-13.329787294202657</v>
      </c>
      <c r="L991" s="304">
        <f t="shared" ca="1" si="435"/>
        <v>698.38104274052569</v>
      </c>
      <c r="M991" s="306">
        <f t="shared" ca="1" si="451"/>
        <v>-1.5359819582792495</v>
      </c>
      <c r="N991" s="304">
        <f t="shared" ca="1" si="452"/>
        <v>-88.005283617640288</v>
      </c>
      <c r="P991" s="310">
        <f t="shared" ca="1" si="453"/>
        <v>23</v>
      </c>
      <c r="Q991" s="304">
        <f t="shared" ca="1" si="454"/>
        <v>0</v>
      </c>
      <c r="R991" s="306">
        <f t="shared" ca="1" si="455"/>
        <v>0</v>
      </c>
      <c r="S991" s="307">
        <f t="shared" ca="1" si="456"/>
        <v>3.650000000000003</v>
      </c>
      <c r="T991" s="304">
        <f t="shared" ca="1" si="436"/>
        <v>35.806500000000028</v>
      </c>
      <c r="U991" s="311">
        <f t="shared" ca="1" si="437"/>
        <v>0</v>
      </c>
      <c r="V991" s="306">
        <f t="shared" ca="1" si="438"/>
        <v>1.2266339879791499</v>
      </c>
      <c r="W991" s="304">
        <f t="shared" ca="1" si="439"/>
        <v>36.020942680642754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-6.4687666604893224E-2</v>
      </c>
      <c r="AH991" s="304">
        <f t="shared" ca="1" si="463"/>
        <v>-9.868743090258338</v>
      </c>
    </row>
    <row r="992" spans="1:34" x14ac:dyDescent="0.2">
      <c r="A992" s="347">
        <f t="shared" ca="1" si="441"/>
        <v>1E-4</v>
      </c>
      <c r="B992" s="304">
        <f t="shared" ca="1" si="442"/>
        <v>38.941900000001674</v>
      </c>
      <c r="D992" s="306">
        <f t="shared" ca="1" si="443"/>
        <v>-0.34350494858508779</v>
      </c>
      <c r="E992" s="307">
        <f t="shared" ca="1" si="444"/>
        <v>5.2771361402561112E-2</v>
      </c>
      <c r="F992" s="304">
        <f t="shared" ca="1" si="445"/>
        <v>0.34753484183132421</v>
      </c>
      <c r="G992" s="306">
        <f t="shared" ca="1" si="446"/>
        <v>3.4006411655711455</v>
      </c>
      <c r="H992" s="307">
        <f t="shared" ca="1" si="447"/>
        <v>-97.640757184749376</v>
      </c>
      <c r="I992" s="304">
        <f t="shared" ca="1" si="448"/>
        <v>97.699958157351148</v>
      </c>
      <c r="J992" s="306">
        <f t="shared" ca="1" si="449"/>
        <v>698.25382034761208</v>
      </c>
      <c r="K992" s="307">
        <f t="shared" ca="1" si="450"/>
        <v>-13.339551370184989</v>
      </c>
      <c r="L992" s="304">
        <f t="shared" ca="1" si="435"/>
        <v>698.38122917271562</v>
      </c>
      <c r="M992" s="306">
        <f t="shared" ca="1" si="451"/>
        <v>-1.5359823077778314</v>
      </c>
      <c r="N992" s="304">
        <f t="shared" ca="1" si="452"/>
        <v>-88.005303642433987</v>
      </c>
      <c r="P992" s="310">
        <f t="shared" ca="1" si="453"/>
        <v>23</v>
      </c>
      <c r="Q992" s="304">
        <f t="shared" ca="1" si="454"/>
        <v>0</v>
      </c>
      <c r="R992" s="306">
        <f t="shared" ca="1" si="455"/>
        <v>0</v>
      </c>
      <c r="S992" s="307">
        <f t="shared" ca="1" si="456"/>
        <v>3.650000000000003</v>
      </c>
      <c r="T992" s="304">
        <f t="shared" ca="1" si="436"/>
        <v>35.806500000000028</v>
      </c>
      <c r="U992" s="311">
        <f t="shared" ca="1" si="437"/>
        <v>0</v>
      </c>
      <c r="V992" s="306">
        <f t="shared" ca="1" si="438"/>
        <v>1.2266351856750131</v>
      </c>
      <c r="W992" s="304">
        <f t="shared" ca="1" si="439"/>
        <v>36.020973081260649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-6.469587635916163E-2</v>
      </c>
      <c r="AH992" s="304">
        <f t="shared" ca="1" si="463"/>
        <v>-9.8687514193541706</v>
      </c>
    </row>
    <row r="993" spans="1:34" x14ac:dyDescent="0.2">
      <c r="A993" s="347">
        <f t="shared" ca="1" si="441"/>
        <v>1E-4</v>
      </c>
      <c r="B993" s="304">
        <f t="shared" ca="1" si="442"/>
        <v>38.942000000001677</v>
      </c>
      <c r="D993" s="306">
        <f t="shared" ca="1" si="443"/>
        <v>-0.34350179146564352</v>
      </c>
      <c r="E993" s="307">
        <f t="shared" ca="1" si="444"/>
        <v>5.2779805345970487E-2</v>
      </c>
      <c r="F993" s="304">
        <f t="shared" ca="1" si="445"/>
        <v>0.34753300360176581</v>
      </c>
      <c r="G993" s="306">
        <f t="shared" ca="1" si="446"/>
        <v>3.400606815391999</v>
      </c>
      <c r="H993" s="307">
        <f t="shared" ca="1" si="447"/>
        <v>-97.640751906768841</v>
      </c>
      <c r="I993" s="304">
        <f t="shared" ca="1" si="448"/>
        <v>97.699951686948509</v>
      </c>
      <c r="J993" s="306">
        <f t="shared" ca="1" si="449"/>
        <v>698.25382034761208</v>
      </c>
      <c r="K993" s="307">
        <f t="shared" ca="1" si="450"/>
        <v>-13.349315445639565</v>
      </c>
      <c r="L993" s="304">
        <f t="shared" ca="1" si="435"/>
        <v>698.38141574135727</v>
      </c>
      <c r="M993" s="306">
        <f t="shared" ca="1" si="451"/>
        <v>-1.5359826572729292</v>
      </c>
      <c r="N993" s="304">
        <f t="shared" ca="1" si="452"/>
        <v>-88.005323667028037</v>
      </c>
      <c r="P993" s="310">
        <f t="shared" ca="1" si="453"/>
        <v>23</v>
      </c>
      <c r="Q993" s="304">
        <f t="shared" ca="1" si="454"/>
        <v>0</v>
      </c>
      <c r="R993" s="306">
        <f t="shared" ca="1" si="455"/>
        <v>0</v>
      </c>
      <c r="S993" s="307">
        <f t="shared" ca="1" si="456"/>
        <v>3.650000000000003</v>
      </c>
      <c r="T993" s="304">
        <f t="shared" ca="1" si="436"/>
        <v>35.806500000000028</v>
      </c>
      <c r="U993" s="311">
        <f t="shared" ca="1" si="437"/>
        <v>0</v>
      </c>
      <c r="V993" s="306">
        <f t="shared" ca="1" si="438"/>
        <v>1.2266363833719822</v>
      </c>
      <c r="W993" s="304">
        <f t="shared" ca="1" si="439"/>
        <v>36.021003481296638</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-6.4704085956394763E-2</v>
      </c>
      <c r="AH993" s="304">
        <f t="shared" ca="1" si="463"/>
        <v>-9.8687597482905804</v>
      </c>
    </row>
    <row r="994" spans="1:34" x14ac:dyDescent="0.2">
      <c r="A994" s="347">
        <f t="shared" ca="1" si="441"/>
        <v>1E-4</v>
      </c>
      <c r="B994" s="304">
        <f t="shared" ca="1" si="442"/>
        <v>38.94210000000168</v>
      </c>
      <c r="D994" s="306">
        <f t="shared" ca="1" si="443"/>
        <v>-0.34349863436915279</v>
      </c>
      <c r="E994" s="307">
        <f t="shared" ca="1" si="444"/>
        <v>5.278824912784863E-2</v>
      </c>
      <c r="F994" s="304">
        <f t="shared" ca="1" si="445"/>
        <v>0.34753116559447833</v>
      </c>
      <c r="G994" s="306">
        <f t="shared" ca="1" si="446"/>
        <v>3.4005724655285623</v>
      </c>
      <c r="H994" s="307">
        <f t="shared" ca="1" si="447"/>
        <v>-97.640746627943926</v>
      </c>
      <c r="I994" s="304">
        <f t="shared" ca="1" si="448"/>
        <v>97.699945215724938</v>
      </c>
      <c r="J994" s="306">
        <f t="shared" ca="1" si="449"/>
        <v>698.25382034761208</v>
      </c>
      <c r="K994" s="307">
        <f t="shared" ca="1" si="450"/>
        <v>-13.359079520566301</v>
      </c>
      <c r="L994" s="304">
        <f t="shared" ca="1" si="435"/>
        <v>698.38160244645053</v>
      </c>
      <c r="M994" s="306">
        <f t="shared" ca="1" si="451"/>
        <v>-1.535983006764543</v>
      </c>
      <c r="N994" s="304">
        <f t="shared" ca="1" si="452"/>
        <v>-88.005343691422496</v>
      </c>
      <c r="P994" s="310">
        <f t="shared" ca="1" si="453"/>
        <v>23</v>
      </c>
      <c r="Q994" s="304">
        <f t="shared" ca="1" si="454"/>
        <v>0</v>
      </c>
      <c r="R994" s="306">
        <f t="shared" ca="1" si="455"/>
        <v>0</v>
      </c>
      <c r="S994" s="307">
        <f t="shared" ca="1" si="456"/>
        <v>3.650000000000003</v>
      </c>
      <c r="T994" s="304">
        <f t="shared" ca="1" si="436"/>
        <v>35.806500000000028</v>
      </c>
      <c r="U994" s="311">
        <f t="shared" ca="1" si="437"/>
        <v>0</v>
      </c>
      <c r="V994" s="306">
        <f t="shared" ca="1" si="438"/>
        <v>1.2266375810700565</v>
      </c>
      <c r="W994" s="304">
        <f t="shared" ca="1" si="439"/>
        <v>36.02103388075075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-6.4712295396592623E-2</v>
      </c>
      <c r="AH994" s="304">
        <f t="shared" ca="1" si="463"/>
        <v>-9.8687680770675641</v>
      </c>
    </row>
    <row r="995" spans="1:34" x14ac:dyDescent="0.2">
      <c r="A995" s="347">
        <f t="shared" ca="1" si="441"/>
        <v>1E-4</v>
      </c>
      <c r="B995" s="304">
        <f t="shared" ca="1" si="442"/>
        <v>38.942200000001684</v>
      </c>
      <c r="D995" s="306">
        <f t="shared" ca="1" si="443"/>
        <v>-0.34349547729561386</v>
      </c>
      <c r="E995" s="307">
        <f t="shared" ca="1" si="444"/>
        <v>5.2796692748207974E-2</v>
      </c>
      <c r="F995" s="304">
        <f t="shared" ca="1" si="445"/>
        <v>0.347529327809453</v>
      </c>
      <c r="G995" s="306">
        <f t="shared" ca="1" si="446"/>
        <v>3.4005381159808326</v>
      </c>
      <c r="H995" s="307">
        <f t="shared" ca="1" si="447"/>
        <v>-97.640741348274645</v>
      </c>
      <c r="I995" s="304">
        <f t="shared" ca="1" si="448"/>
        <v>97.699938743680434</v>
      </c>
      <c r="J995" s="306">
        <f t="shared" ca="1" si="449"/>
        <v>698.25382034761208</v>
      </c>
      <c r="K995" s="307">
        <f t="shared" ca="1" si="450"/>
        <v>-13.368843594965112</v>
      </c>
      <c r="L995" s="304">
        <f t="shared" ca="1" si="435"/>
        <v>698.38178928799539</v>
      </c>
      <c r="M995" s="306">
        <f t="shared" ca="1" si="451"/>
        <v>-1.5359833562526728</v>
      </c>
      <c r="N995" s="304">
        <f t="shared" ca="1" si="452"/>
        <v>-88.005363715617321</v>
      </c>
      <c r="P995" s="310">
        <f t="shared" ca="1" si="453"/>
        <v>23</v>
      </c>
      <c r="Q995" s="304">
        <f t="shared" ca="1" si="454"/>
        <v>0</v>
      </c>
      <c r="R995" s="306">
        <f t="shared" ca="1" si="455"/>
        <v>0</v>
      </c>
      <c r="S995" s="307">
        <f t="shared" ca="1" si="456"/>
        <v>3.650000000000003</v>
      </c>
      <c r="T995" s="304">
        <f t="shared" ca="1" si="436"/>
        <v>35.806500000000028</v>
      </c>
      <c r="U995" s="311">
        <f t="shared" ca="1" si="437"/>
        <v>0</v>
      </c>
      <c r="V995" s="306">
        <f t="shared" ca="1" si="438"/>
        <v>1.2266387787692361</v>
      </c>
      <c r="W995" s="304">
        <f t="shared" ca="1" si="439"/>
        <v>36.021064279622976</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-6.4720504679753432E-2</v>
      </c>
      <c r="AH995" s="304">
        <f t="shared" ca="1" si="463"/>
        <v>-9.8687764056851286</v>
      </c>
    </row>
    <row r="996" spans="1:34" x14ac:dyDescent="0.2">
      <c r="A996" s="347">
        <f t="shared" ca="1" si="441"/>
        <v>1E-4</v>
      </c>
      <c r="B996" s="304">
        <f t="shared" ca="1" si="442"/>
        <v>38.942300000001687</v>
      </c>
      <c r="D996" s="306">
        <f t="shared" ca="1" si="443"/>
        <v>-0.34349232024502929</v>
      </c>
      <c r="E996" s="307">
        <f t="shared" ca="1" si="444"/>
        <v>5.2805136207041414E-2</v>
      </c>
      <c r="F996" s="304">
        <f t="shared" ca="1" si="445"/>
        <v>0.34752749024668245</v>
      </c>
      <c r="G996" s="306">
        <f t="shared" ca="1" si="446"/>
        <v>3.4005037667488081</v>
      </c>
      <c r="H996" s="307">
        <f t="shared" ca="1" si="447"/>
        <v>-97.640736067761026</v>
      </c>
      <c r="I996" s="304">
        <f t="shared" ca="1" si="448"/>
        <v>97.699932270815012</v>
      </c>
      <c r="J996" s="306">
        <f t="shared" ca="1" si="449"/>
        <v>698.25382034761208</v>
      </c>
      <c r="K996" s="307">
        <f t="shared" ca="1" si="450"/>
        <v>-13.378607668835913</v>
      </c>
      <c r="L996" s="304">
        <f t="shared" ca="1" si="435"/>
        <v>698.38197626599151</v>
      </c>
      <c r="M996" s="306">
        <f t="shared" ca="1" si="451"/>
        <v>-1.5359837057373187</v>
      </c>
      <c r="N996" s="304">
        <f t="shared" ca="1" si="452"/>
        <v>-88.005383739612526</v>
      </c>
      <c r="P996" s="310">
        <f t="shared" ca="1" si="453"/>
        <v>23</v>
      </c>
      <c r="Q996" s="304">
        <f t="shared" ca="1" si="454"/>
        <v>0</v>
      </c>
      <c r="R996" s="306">
        <f t="shared" ca="1" si="455"/>
        <v>0</v>
      </c>
      <c r="S996" s="307">
        <f t="shared" ca="1" si="456"/>
        <v>3.650000000000003</v>
      </c>
      <c r="T996" s="304">
        <f t="shared" ca="1" si="436"/>
        <v>35.806500000000028</v>
      </c>
      <c r="U996" s="311">
        <f t="shared" ca="1" si="437"/>
        <v>0</v>
      </c>
      <c r="V996" s="306">
        <f t="shared" ca="1" si="438"/>
        <v>1.2266399764695213</v>
      </c>
      <c r="W996" s="304">
        <f t="shared" ca="1" si="439"/>
        <v>36.021094677913339</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-6.4728713805882521E-2</v>
      </c>
      <c r="AH996" s="304">
        <f t="shared" ca="1" si="463"/>
        <v>-9.8687847341432722</v>
      </c>
    </row>
    <row r="997" spans="1:34" x14ac:dyDescent="0.2">
      <c r="A997" s="347">
        <f t="shared" ca="1" si="441"/>
        <v>1E-4</v>
      </c>
      <c r="B997" s="304">
        <f t="shared" ca="1" si="442"/>
        <v>38.94240000000169</v>
      </c>
      <c r="D997" s="306">
        <f t="shared" ca="1" si="443"/>
        <v>-0.34348916321739714</v>
      </c>
      <c r="E997" s="307">
        <f t="shared" ca="1" si="444"/>
        <v>5.2813579504361385E-2</v>
      </c>
      <c r="F997" s="304">
        <f t="shared" ca="1" si="445"/>
        <v>0.34752565290615767</v>
      </c>
      <c r="G997" s="306">
        <f t="shared" ca="1" si="446"/>
        <v>3.4004694178324861</v>
      </c>
      <c r="H997" s="307">
        <f t="shared" ca="1" si="447"/>
        <v>-97.640730786403068</v>
      </c>
      <c r="I997" s="304">
        <f t="shared" ca="1" si="448"/>
        <v>97.699925797128699</v>
      </c>
      <c r="J997" s="306">
        <f t="shared" ca="1" si="449"/>
        <v>698.25382034761208</v>
      </c>
      <c r="K997" s="307">
        <f t="shared" ca="1" si="450"/>
        <v>-13.388371742178622</v>
      </c>
      <c r="L997" s="304">
        <f t="shared" ca="1" si="435"/>
        <v>698.3821633804389</v>
      </c>
      <c r="M997" s="306">
        <f t="shared" ca="1" si="451"/>
        <v>-1.5359840552184809</v>
      </c>
      <c r="N997" s="304">
        <f t="shared" ca="1" si="452"/>
        <v>-88.00540376340814</v>
      </c>
      <c r="P997" s="310">
        <f t="shared" ca="1" si="453"/>
        <v>23</v>
      </c>
      <c r="Q997" s="304">
        <f t="shared" ca="1" si="454"/>
        <v>0</v>
      </c>
      <c r="R997" s="306">
        <f t="shared" ca="1" si="455"/>
        <v>0</v>
      </c>
      <c r="S997" s="307">
        <f t="shared" ca="1" si="456"/>
        <v>3.650000000000003</v>
      </c>
      <c r="T997" s="304">
        <f t="shared" ca="1" si="436"/>
        <v>35.806500000000028</v>
      </c>
      <c r="U997" s="311">
        <f t="shared" ca="1" si="437"/>
        <v>0</v>
      </c>
      <c r="V997" s="306">
        <f t="shared" ca="1" si="438"/>
        <v>1.2266411741709116</v>
      </c>
      <c r="W997" s="304">
        <f t="shared" ca="1" si="439"/>
        <v>36.021125075621825</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-6.4736922774985217E-2</v>
      </c>
      <c r="AH997" s="304">
        <f t="shared" ca="1" si="463"/>
        <v>-9.8687930624420019</v>
      </c>
    </row>
    <row r="998" spans="1:34" x14ac:dyDescent="0.2">
      <c r="A998" s="347">
        <f t="shared" ca="1" si="441"/>
        <v>1E-4</v>
      </c>
      <c r="B998" s="304">
        <f t="shared" ca="1" si="442"/>
        <v>38.942500000001694</v>
      </c>
      <c r="D998" s="306">
        <f t="shared" ca="1" si="443"/>
        <v>-0.34348600621271552</v>
      </c>
      <c r="E998" s="307">
        <f t="shared" ca="1" si="444"/>
        <v>5.2822022640160782E-2</v>
      </c>
      <c r="F998" s="304">
        <f t="shared" ca="1" si="445"/>
        <v>0.34752381578786701</v>
      </c>
      <c r="G998" s="306">
        <f t="shared" ca="1" si="446"/>
        <v>3.400435069231865</v>
      </c>
      <c r="H998" s="307">
        <f t="shared" ca="1" si="447"/>
        <v>-97.640725504200802</v>
      </c>
      <c r="I998" s="304">
        <f t="shared" ca="1" si="448"/>
        <v>97.699919322621511</v>
      </c>
      <c r="J998" s="306">
        <f t="shared" ca="1" si="449"/>
        <v>698.25382034761208</v>
      </c>
      <c r="K998" s="307">
        <f t="shared" ca="1" si="450"/>
        <v>-13.398135814993152</v>
      </c>
      <c r="L998" s="304">
        <f t="shared" ca="1" si="435"/>
        <v>698.38235063133743</v>
      </c>
      <c r="M998" s="306">
        <f t="shared" ca="1" si="451"/>
        <v>-1.535984404696159</v>
      </c>
      <c r="N998" s="304">
        <f t="shared" ca="1" si="452"/>
        <v>-88.005423787004133</v>
      </c>
      <c r="P998" s="310">
        <f t="shared" ca="1" si="453"/>
        <v>23</v>
      </c>
      <c r="Q998" s="304">
        <f t="shared" ca="1" si="454"/>
        <v>0</v>
      </c>
      <c r="R998" s="306">
        <f t="shared" ca="1" si="455"/>
        <v>0</v>
      </c>
      <c r="S998" s="307">
        <f t="shared" ca="1" si="456"/>
        <v>3.650000000000003</v>
      </c>
      <c r="T998" s="304">
        <f t="shared" ca="1" si="436"/>
        <v>35.806500000000028</v>
      </c>
      <c r="U998" s="311">
        <f t="shared" ca="1" si="437"/>
        <v>0</v>
      </c>
      <c r="V998" s="306">
        <f t="shared" ca="1" si="438"/>
        <v>1.2266423718734076</v>
      </c>
      <c r="W998" s="304">
        <f t="shared" ca="1" si="439"/>
        <v>36.021155472748482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-6.4745131587056193E-2</v>
      </c>
      <c r="AH998" s="304">
        <f t="shared" ca="1" si="463"/>
        <v>-9.8688013905813143</v>
      </c>
    </row>
    <row r="999" spans="1:34" x14ac:dyDescent="0.2">
      <c r="A999" s="347">
        <f t="shared" ca="1" si="441"/>
        <v>1E-4</v>
      </c>
      <c r="B999" s="304">
        <f t="shared" ca="1" si="442"/>
        <v>38.942600000001697</v>
      </c>
      <c r="D999" s="306">
        <f t="shared" ca="1" si="443"/>
        <v>-0.34348284923098943</v>
      </c>
      <c r="E999" s="307">
        <f t="shared" ca="1" si="444"/>
        <v>5.2830465614450262E-2</v>
      </c>
      <c r="F999" s="304">
        <f t="shared" ca="1" si="445"/>
        <v>0.34752197889180797</v>
      </c>
      <c r="G999" s="306">
        <f t="shared" ca="1" si="446"/>
        <v>3.400400720946942</v>
      </c>
      <c r="H999" s="307">
        <f t="shared" ca="1" si="447"/>
        <v>-97.64072022115424</v>
      </c>
      <c r="I999" s="304">
        <f t="shared" ca="1" si="448"/>
        <v>97.699912847293447</v>
      </c>
      <c r="J999" s="306">
        <f t="shared" ca="1" si="449"/>
        <v>698.25382034761208</v>
      </c>
      <c r="K999" s="307">
        <f t="shared" ca="1" si="450"/>
        <v>-13.40789988727942</v>
      </c>
      <c r="L999" s="304">
        <f t="shared" ca="1" si="435"/>
        <v>698.38253801868689</v>
      </c>
      <c r="M999" s="306">
        <f t="shared" ca="1" si="451"/>
        <v>-1.5359847541703535</v>
      </c>
      <c r="N999" s="304">
        <f t="shared" ca="1" si="452"/>
        <v>-88.005443810400536</v>
      </c>
      <c r="P999" s="310">
        <f t="shared" ca="1" si="453"/>
        <v>23</v>
      </c>
      <c r="Q999" s="304">
        <f t="shared" ca="1" si="454"/>
        <v>0</v>
      </c>
      <c r="R999" s="306">
        <f t="shared" ca="1" si="455"/>
        <v>0</v>
      </c>
      <c r="S999" s="307">
        <f t="shared" ca="1" si="456"/>
        <v>3.650000000000003</v>
      </c>
      <c r="T999" s="304">
        <f t="shared" ca="1" si="436"/>
        <v>35.806500000000028</v>
      </c>
      <c r="U999" s="311">
        <f t="shared" ca="1" si="437"/>
        <v>0</v>
      </c>
      <c r="V999" s="306">
        <f t="shared" ca="1" si="438"/>
        <v>1.2266435695770093</v>
      </c>
      <c r="W999" s="304">
        <f t="shared" ca="1" si="439"/>
        <v>36.021185869293305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-6.4753340242109658E-2</v>
      </c>
      <c r="AH999" s="304">
        <f t="shared" ca="1" si="463"/>
        <v>-9.86880971856122</v>
      </c>
    </row>
    <row r="1000" spans="1:34" x14ac:dyDescent="0.2">
      <c r="A1000" s="347">
        <f t="shared" ca="1" si="441"/>
        <v>1E-4</v>
      </c>
      <c r="B1000" s="304">
        <f t="shared" ca="1" si="442"/>
        <v>38.9427000000017</v>
      </c>
      <c r="D1000" s="306">
        <f t="shared" ca="1" si="443"/>
        <v>-0.34347969227221464</v>
      </c>
      <c r="E1000" s="307">
        <f t="shared" ca="1" si="444"/>
        <v>5.2838908427233378E-2</v>
      </c>
      <c r="F1000" s="304">
        <f t="shared" ca="1" si="445"/>
        <v>0.34752014221796818</v>
      </c>
      <c r="G1000" s="306">
        <f t="shared" ca="1" si="446"/>
        <v>3.4003663729777149</v>
      </c>
      <c r="H1000" s="307">
        <f t="shared" ca="1" si="447"/>
        <v>-97.640714937263397</v>
      </c>
      <c r="I1000" s="304">
        <f t="shared" ca="1" si="448"/>
        <v>97.699906371144536</v>
      </c>
      <c r="J1000" s="306">
        <f t="shared" ca="1" si="449"/>
        <v>698.25382034761208</v>
      </c>
      <c r="K1000" s="307">
        <f t="shared" ca="1" si="450"/>
        <v>-13.417663959037341</v>
      </c>
      <c r="L1000" s="304">
        <f t="shared" ca="1" si="435"/>
        <v>698.38272554248715</v>
      </c>
      <c r="M1000" s="306">
        <f t="shared" ca="1" si="451"/>
        <v>-1.5359851036410641</v>
      </c>
      <c r="N1000" s="304">
        <f t="shared" ca="1" si="452"/>
        <v>-88.005463833597304</v>
      </c>
      <c r="P1000" s="310">
        <f t="shared" ca="1" si="453"/>
        <v>23</v>
      </c>
      <c r="Q1000" s="304">
        <f t="shared" ca="1" si="454"/>
        <v>0</v>
      </c>
      <c r="R1000" s="306">
        <f t="shared" ca="1" si="455"/>
        <v>0</v>
      </c>
      <c r="S1000" s="307">
        <f t="shared" ca="1" si="456"/>
        <v>3.650000000000003</v>
      </c>
      <c r="T1000" s="304">
        <f t="shared" ca="1" si="436"/>
        <v>35.806500000000028</v>
      </c>
      <c r="U1000" s="311">
        <f t="shared" ca="1" si="437"/>
        <v>0</v>
      </c>
      <c r="V1000" s="306">
        <f t="shared" ca="1" si="438"/>
        <v>1.226644767281716</v>
      </c>
      <c r="W1000" s="304">
        <f t="shared" ca="1" si="439"/>
        <v>36.021216265256292</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-6.4761548740142061E-2</v>
      </c>
      <c r="AH1000" s="304">
        <f t="shared" ca="1" si="463"/>
        <v>-9.868818046381719</v>
      </c>
    </row>
    <row r="1001" spans="1:34" x14ac:dyDescent="0.2">
      <c r="A1001" s="347">
        <f t="shared" ca="1" si="441"/>
        <v>1E-4</v>
      </c>
      <c r="B1001" s="304">
        <f t="shared" ca="1" si="442"/>
        <v>38.942800000001704</v>
      </c>
      <c r="D1001" s="306">
        <f t="shared" ca="1" si="443"/>
        <v>-0.34347653533639372</v>
      </c>
      <c r="E1001" s="307">
        <f t="shared" ca="1" si="444"/>
        <v>5.2847351078506577E-2</v>
      </c>
      <c r="F1001" s="304">
        <f t="shared" ca="1" si="445"/>
        <v>0.34751830576634068</v>
      </c>
      <c r="G1001" s="306">
        <f t="shared" ca="1" si="446"/>
        <v>3.4003320253241811</v>
      </c>
      <c r="H1001" s="307">
        <f t="shared" ca="1" si="447"/>
        <v>-97.640709652528287</v>
      </c>
      <c r="I1001" s="304">
        <f t="shared" ca="1" si="448"/>
        <v>97.699899894174791</v>
      </c>
      <c r="J1001" s="306">
        <f t="shared" ca="1" si="449"/>
        <v>698.25382034761208</v>
      </c>
      <c r="K1001" s="307">
        <f t="shared" ca="1" si="450"/>
        <v>-13.427428030266832</v>
      </c>
      <c r="L1001" s="304">
        <f t="shared" ca="1" si="435"/>
        <v>698.38291320273811</v>
      </c>
      <c r="M1001" s="306">
        <f t="shared" ca="1" si="451"/>
        <v>-1.535985453108291</v>
      </c>
      <c r="N1001" s="304">
        <f t="shared" ca="1" si="452"/>
        <v>-88.005483856594495</v>
      </c>
      <c r="P1001" s="310">
        <f t="shared" ca="1" si="453"/>
        <v>23</v>
      </c>
      <c r="Q1001" s="304">
        <f t="shared" ca="1" si="454"/>
        <v>0</v>
      </c>
      <c r="R1001" s="306">
        <f t="shared" ca="1" si="455"/>
        <v>0</v>
      </c>
      <c r="S1001" s="307">
        <f t="shared" ca="1" si="456"/>
        <v>3.650000000000003</v>
      </c>
      <c r="T1001" s="304">
        <f t="shared" ca="1" si="436"/>
        <v>35.806500000000028</v>
      </c>
      <c r="U1001" s="311">
        <f t="shared" ca="1" si="437"/>
        <v>0</v>
      </c>
      <c r="V1001" s="306">
        <f t="shared" ca="1" si="438"/>
        <v>1.2266459649875283</v>
      </c>
      <c r="W1001" s="304">
        <f t="shared" ca="1" si="439"/>
        <v>36.021246660637459</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-6.4769757081155177E-2</v>
      </c>
      <c r="AH1001" s="304">
        <f t="shared" ca="1" si="463"/>
        <v>-9.8688263740428113</v>
      </c>
    </row>
    <row r="1002" spans="1:34" x14ac:dyDescent="0.2">
      <c r="A1002" s="347">
        <f t="shared" ca="1" si="441"/>
        <v>1E-4</v>
      </c>
      <c r="B1002" s="304">
        <f t="shared" ca="1" si="442"/>
        <v>38.942900000001707</v>
      </c>
      <c r="D1002" s="306">
        <f t="shared" ca="1" si="443"/>
        <v>-0.34347337842352471</v>
      </c>
      <c r="E1002" s="307">
        <f t="shared" ca="1" si="444"/>
        <v>5.2855793568275189E-2</v>
      </c>
      <c r="F1002" s="304">
        <f t="shared" ca="1" si="445"/>
        <v>0.34751646953691551</v>
      </c>
      <c r="G1002" s="306">
        <f t="shared" ca="1" si="446"/>
        <v>3.4002976779863388</v>
      </c>
      <c r="H1002" s="307">
        <f t="shared" ca="1" si="447"/>
        <v>-97.640704366948924</v>
      </c>
      <c r="I1002" s="304">
        <f t="shared" ca="1" si="448"/>
        <v>97.699893416384214</v>
      </c>
      <c r="J1002" s="306">
        <f t="shared" ca="1" si="449"/>
        <v>698.25382034761208</v>
      </c>
      <c r="K1002" s="307">
        <f t="shared" ca="1" si="450"/>
        <v>-13.437192100967806</v>
      </c>
      <c r="L1002" s="304">
        <f t="shared" ca="1" si="435"/>
        <v>698.38310099943965</v>
      </c>
      <c r="M1002" s="306">
        <f t="shared" ca="1" si="451"/>
        <v>-1.5359858025720343</v>
      </c>
      <c r="N1002" s="304">
        <f t="shared" ca="1" si="452"/>
        <v>-88.00550387939208</v>
      </c>
      <c r="P1002" s="310">
        <f t="shared" ca="1" si="453"/>
        <v>23</v>
      </c>
      <c r="Q1002" s="304">
        <f t="shared" ca="1" si="454"/>
        <v>0</v>
      </c>
      <c r="R1002" s="306">
        <f t="shared" ca="1" si="455"/>
        <v>0</v>
      </c>
      <c r="S1002" s="307">
        <f t="shared" ca="1" si="456"/>
        <v>3.650000000000003</v>
      </c>
      <c r="T1002" s="304">
        <f t="shared" ca="1" si="436"/>
        <v>35.806500000000028</v>
      </c>
      <c r="U1002" s="311">
        <f t="shared" ca="1" si="437"/>
        <v>0</v>
      </c>
      <c r="V1002" s="306">
        <f t="shared" ca="1" si="438"/>
        <v>1.2266471626944457</v>
      </c>
      <c r="W1002" s="304">
        <f t="shared" ca="1" si="439"/>
        <v>36.021277055436798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-6.4777965265152559E-2</v>
      </c>
      <c r="AH1002" s="304">
        <f t="shared" ca="1" si="463"/>
        <v>-9.8688347015445004</v>
      </c>
    </row>
    <row r="1003" spans="1:34" x14ac:dyDescent="0.2">
      <c r="A1003" s="347">
        <f t="shared" ca="1" si="441"/>
        <v>1E-4</v>
      </c>
      <c r="B1003" s="304">
        <f t="shared" ca="1" si="442"/>
        <v>38.94300000000171</v>
      </c>
      <c r="D1003" s="306">
        <f t="shared" ca="1" si="443"/>
        <v>-0.34347022153360807</v>
      </c>
      <c r="E1003" s="307">
        <f t="shared" ca="1" si="444"/>
        <v>5.2864235896537437E-2</v>
      </c>
      <c r="F1003" s="304">
        <f t="shared" ca="1" si="445"/>
        <v>0.34751463352968398</v>
      </c>
      <c r="G1003" s="306">
        <f t="shared" ca="1" si="446"/>
        <v>3.4002633309641852</v>
      </c>
      <c r="H1003" s="307">
        <f t="shared" ca="1" si="447"/>
        <v>-97.640699080525337</v>
      </c>
      <c r="I1003" s="304">
        <f t="shared" ca="1" si="448"/>
        <v>97.69988693777286</v>
      </c>
      <c r="J1003" s="306">
        <f t="shared" ca="1" si="449"/>
        <v>698.25382034761208</v>
      </c>
      <c r="K1003" s="307">
        <f t="shared" ca="1" si="450"/>
        <v>-13.446956171140179</v>
      </c>
      <c r="L1003" s="304">
        <f t="shared" ca="1" si="435"/>
        <v>698.38328893259165</v>
      </c>
      <c r="M1003" s="306">
        <f t="shared" ca="1" si="451"/>
        <v>-1.5359861520322939</v>
      </c>
      <c r="N1003" s="304">
        <f t="shared" ca="1" si="452"/>
        <v>-88.00552390199006</v>
      </c>
      <c r="P1003" s="310">
        <f t="shared" ca="1" si="453"/>
        <v>23</v>
      </c>
      <c r="Q1003" s="304">
        <f t="shared" ca="1" si="454"/>
        <v>0</v>
      </c>
      <c r="R1003" s="306">
        <f t="shared" ca="1" si="455"/>
        <v>0</v>
      </c>
      <c r="S1003" s="307">
        <f t="shared" ca="1" si="456"/>
        <v>3.650000000000003</v>
      </c>
      <c r="T1003" s="304">
        <f t="shared" ca="1" si="436"/>
        <v>35.806500000000028</v>
      </c>
      <c r="U1003" s="311">
        <f t="shared" ca="1" si="437"/>
        <v>0</v>
      </c>
      <c r="V1003" s="306">
        <f ca="1">Rho_moyen*(20000-Alt_rampe-pos_z)/(20000+Alt_rampe+pos_z)</f>
        <v>1.2266483604024692</v>
      </c>
      <c r="W1003" s="304">
        <f t="shared" ca="1" si="439"/>
        <v>36.02130744965438</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-6.4786173292130655E-2</v>
      </c>
      <c r="AH1003" s="304">
        <f t="shared" ca="1" si="463"/>
        <v>-9.8688430288867863</v>
      </c>
    </row>
    <row r="1004" spans="1:34" x14ac:dyDescent="0.2">
      <c r="A1004" s="348">
        <f t="shared" ca="1" si="441"/>
        <v>1E-4</v>
      </c>
      <c r="B1004" s="305">
        <f t="shared" ca="1" si="442"/>
        <v>38.943100000001714</v>
      </c>
      <c r="D1004" s="308">
        <f t="shared" ca="1" si="443"/>
        <v>-0.34346706466664445</v>
      </c>
      <c r="E1004" s="309">
        <f t="shared" ca="1" si="444"/>
        <v>5.2872678063312861E-2</v>
      </c>
      <c r="F1004" s="305">
        <f t="shared" ca="1" si="445"/>
        <v>0.34751279774464083</v>
      </c>
      <c r="G1004" s="308">
        <f t="shared" ca="1" si="446"/>
        <v>3.4002289842577187</v>
      </c>
      <c r="H1004" s="309">
        <f t="shared" ca="1" si="447"/>
        <v>-97.640693793257526</v>
      </c>
      <c r="I1004" s="305">
        <f t="shared" ca="1" si="448"/>
        <v>97.699880458340701</v>
      </c>
      <c r="J1004" s="308">
        <f t="shared" ca="1" si="449"/>
        <v>698.25382034761208</v>
      </c>
      <c r="K1004" s="309">
        <f t="shared" ca="1" si="450"/>
        <v>-13.456720240783868</v>
      </c>
      <c r="L1004" s="305">
        <f t="shared" ca="1" si="435"/>
        <v>698.38347700219401</v>
      </c>
      <c r="M1004" s="308">
        <f t="shared" ca="1" si="451"/>
        <v>-1.5359865014890699</v>
      </c>
      <c r="N1004" s="305">
        <f t="shared" ca="1" si="452"/>
        <v>-88.005543924388448</v>
      </c>
      <c r="P1004" s="312">
        <f t="shared" ca="1" si="453"/>
        <v>23</v>
      </c>
      <c r="Q1004" s="305">
        <f t="shared" ca="1" si="454"/>
        <v>0</v>
      </c>
      <c r="R1004" s="308">
        <f t="shared" ca="1" si="455"/>
        <v>0</v>
      </c>
      <c r="S1004" s="309">
        <f t="shared" ca="1" si="456"/>
        <v>3.650000000000003</v>
      </c>
      <c r="T1004" s="305">
        <f t="shared" ca="1" si="436"/>
        <v>35.806500000000028</v>
      </c>
      <c r="U1004" s="313">
        <f t="shared" ca="1" si="437"/>
        <v>0</v>
      </c>
      <c r="V1004" s="308">
        <f t="shared" ca="1" si="438"/>
        <v>1.2266495581115977</v>
      </c>
      <c r="W1004" s="305">
        <f ca="1">1/2*Rho*Sref*Cx*vit_xz^2</f>
        <v>36.021337843290141</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-6.4794381162110781E-2</v>
      </c>
      <c r="AH1004" s="305">
        <f t="shared" ca="1" si="463"/>
        <v>-9.8688513560696851</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SP02_ALPHA</v>
      </c>
      <c r="D8" s="633"/>
      <c r="M8" s="75"/>
    </row>
    <row r="9" spans="1:13" ht="15.75" x14ac:dyDescent="0.25">
      <c r="A9" s="59"/>
      <c r="B9" s="140" t="s">
        <v>4</v>
      </c>
      <c r="C9" s="633" t="str">
        <f>Club</f>
        <v>L'AéroIPSA</v>
      </c>
      <c r="D9" s="633"/>
      <c r="M9" s="75"/>
    </row>
    <row r="10" spans="1:13" ht="15.75" x14ac:dyDescent="0.25">
      <c r="A10" s="59"/>
      <c r="B10" s="140" t="s">
        <v>563</v>
      </c>
      <c r="C10" s="662" t="str">
        <f>Matricule</f>
        <v>FX0</v>
      </c>
      <c r="D10" s="663"/>
      <c r="M10" s="75"/>
    </row>
    <row r="11" spans="1:13" x14ac:dyDescent="0.2">
      <c r="A11" s="59"/>
      <c r="B11" s="140" t="str">
        <f>IF(Lang="Français","Masse sans propu",IF(Lang="English","Mass without M",""))</f>
        <v>Masse sans propu</v>
      </c>
      <c r="C11" s="664">
        <f>MasseSans</f>
        <v>3</v>
      </c>
      <c r="D11" s="664"/>
      <c r="M11" s="75"/>
    </row>
    <row r="12" spans="1:13" x14ac:dyDescent="0.2">
      <c r="A12" s="59"/>
      <c r="B12" s="140" t="str">
        <f>IF(Lang="Français","Masse totale",IF(Lang="English","Total mass",""))</f>
        <v>Masse totale</v>
      </c>
      <c r="C12" s="667" t="str">
        <f ca="1">MassePlein &amp; " kg ±" &amp; MasseSans &amp; " kg"</f>
        <v>4,632 kg ±3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2.3819999999999997</v>
      </c>
      <c r="E44" s="401">
        <f t="shared" ca="1" si="2"/>
        <v>1.8909999999999998</v>
      </c>
      <c r="F44" s="401">
        <f t="shared" ca="1" si="3"/>
        <v>1.4</v>
      </c>
      <c r="G44" s="408">
        <f t="shared" ca="1" si="4"/>
        <v>611.78545214172391</v>
      </c>
      <c r="H44" s="404">
        <f t="shared" ca="1" si="5"/>
        <v>4.45085263797783E-4</v>
      </c>
      <c r="I44" s="404">
        <f t="shared" ca="1" si="6"/>
        <v>6.0118302417257684E-4</v>
      </c>
      <c r="J44" s="404">
        <f t="shared" ca="1" si="7"/>
        <v>787.77570855319459</v>
      </c>
      <c r="K44" s="411">
        <f t="shared" ca="1" si="8"/>
        <v>832.35642784689026</v>
      </c>
      <c r="L44" s="414">
        <f t="shared" ca="1" si="9"/>
        <v>3924.747066053621</v>
      </c>
      <c r="M44" s="417">
        <f t="shared" ca="1" si="10"/>
        <v>20.171241724561423</v>
      </c>
    </row>
    <row r="45" spans="1:13" x14ac:dyDescent="0.2">
      <c r="B45" s="426">
        <f t="shared" ca="1" si="0"/>
        <v>54</v>
      </c>
      <c r="C45" s="404">
        <f t="shared" ca="1" si="1"/>
        <v>8.4165623384160752E-4</v>
      </c>
      <c r="D45" s="401">
        <f ca="1">MpropuPlein+0.5*MasseSans</f>
        <v>3.1319999999999997</v>
      </c>
      <c r="E45" s="401">
        <f t="shared" ca="1" si="2"/>
        <v>2.6409999999999996</v>
      </c>
      <c r="F45" s="401">
        <f t="shared" ca="1" si="3"/>
        <v>2.15</v>
      </c>
      <c r="G45" s="408">
        <f t="shared" ca="1" si="4"/>
        <v>435.26269973494885</v>
      </c>
      <c r="H45" s="404">
        <f t="shared" ca="1" si="5"/>
        <v>3.1868846415812483E-4</v>
      </c>
      <c r="I45" s="404">
        <f t="shared" ca="1" si="6"/>
        <v>3.9146801574028257E-4</v>
      </c>
      <c r="J45" s="404">
        <f t="shared" ca="1" si="7"/>
        <v>590.94012714113626</v>
      </c>
      <c r="K45" s="411">
        <f t="shared" ca="1" si="8"/>
        <v>654.71169883059565</v>
      </c>
      <c r="L45" s="414">
        <f t="shared" ca="1" si="9"/>
        <v>4290.0899950954736</v>
      </c>
      <c r="M45" s="417">
        <f t="shared" ca="1" si="10"/>
        <v>23.219397844593466</v>
      </c>
    </row>
    <row r="46" spans="1:13" x14ac:dyDescent="0.2">
      <c r="B46" s="426">
        <f t="shared" ca="1" si="0"/>
        <v>54</v>
      </c>
      <c r="C46" s="404">
        <f t="shared" ca="1" si="1"/>
        <v>8.4165623384160752E-4</v>
      </c>
      <c r="D46" s="401">
        <f ca="1">MpropuPlein+0.75*MasseSans</f>
        <v>3.8819999999999997</v>
      </c>
      <c r="E46" s="401">
        <f t="shared" ca="1" si="2"/>
        <v>3.3909999999999996</v>
      </c>
      <c r="F46" s="401">
        <f t="shared" ca="1" si="3"/>
        <v>2.9</v>
      </c>
      <c r="G46" s="408">
        <f t="shared" ca="1" si="4"/>
        <v>336.82432615747564</v>
      </c>
      <c r="H46" s="404">
        <f t="shared" ca="1" si="5"/>
        <v>2.4820295896243219E-4</v>
      </c>
      <c r="I46" s="404">
        <f t="shared" ca="1" si="6"/>
        <v>2.902262875315888E-4</v>
      </c>
      <c r="J46" s="404">
        <f t="shared" ca="1" si="7"/>
        <v>468.28921395638798</v>
      </c>
      <c r="K46" s="411">
        <f t="shared" ca="1" si="8"/>
        <v>530.5463337913169</v>
      </c>
      <c r="L46" s="414">
        <f t="shared" ca="1" si="9"/>
        <v>4315.2296427758083</v>
      </c>
      <c r="M46" s="417">
        <f t="shared" ca="1" si="10"/>
        <v>24.886874602313046</v>
      </c>
    </row>
    <row r="47" spans="1:13" x14ac:dyDescent="0.2">
      <c r="B47" s="426">
        <f t="shared" ca="1" si="0"/>
        <v>54</v>
      </c>
      <c r="C47" s="404">
        <f t="shared" ca="1" si="1"/>
        <v>8.4165623384160752E-4</v>
      </c>
      <c r="D47" s="401">
        <f ca="1">MpropuPlein+1*MasseSans</f>
        <v>4.6319999999999997</v>
      </c>
      <c r="E47" s="401">
        <f t="shared" ca="1" si="2"/>
        <v>4.141</v>
      </c>
      <c r="F47" s="401">
        <f t="shared" ca="1" si="3"/>
        <v>3.65</v>
      </c>
      <c r="G47" s="408">
        <f t="shared" ca="1" si="4"/>
        <v>274.04341704902191</v>
      </c>
      <c r="H47" s="404">
        <f t="shared" ca="1" si="5"/>
        <v>2.0324951312282238E-4</v>
      </c>
      <c r="I47" s="404">
        <f t="shared" ca="1" si="6"/>
        <v>2.3059074899770069E-4</v>
      </c>
      <c r="J47" s="404">
        <f t="shared" ca="1" si="7"/>
        <v>385.80372212994706</v>
      </c>
      <c r="K47" s="411">
        <f t="shared" ca="1" si="8"/>
        <v>442.38755844318791</v>
      </c>
      <c r="L47" s="414">
        <f t="shared" ca="1" si="9"/>
        <v>4121.4393475572688</v>
      </c>
      <c r="M47" s="417">
        <f t="shared" ca="1" si="10"/>
        <v>25.553723136632556</v>
      </c>
    </row>
    <row r="48" spans="1:13" x14ac:dyDescent="0.2">
      <c r="B48" s="426">
        <f t="shared" ca="1" si="0"/>
        <v>54</v>
      </c>
      <c r="C48" s="404">
        <f t="shared" ca="1" si="1"/>
        <v>8.4165623384160752E-4</v>
      </c>
      <c r="D48" s="401">
        <f ca="1">MpropuPlein+1.25*MasseSans</f>
        <v>5.3819999999999997</v>
      </c>
      <c r="E48" s="401">
        <f t="shared" ca="1" si="2"/>
        <v>4.891</v>
      </c>
      <c r="F48" s="401">
        <f t="shared" ca="1" si="3"/>
        <v>4.3999999999999995</v>
      </c>
      <c r="G48" s="408">
        <f t="shared" ca="1" si="4"/>
        <v>230.51651809445914</v>
      </c>
      <c r="H48" s="404">
        <f t="shared" ca="1" si="5"/>
        <v>1.7208264850574679E-4</v>
      </c>
      <c r="I48" s="404">
        <f t="shared" ca="1" si="6"/>
        <v>1.9128550769127446E-4</v>
      </c>
      <c r="J48" s="404">
        <f t="shared" ca="1" si="7"/>
        <v>326.92003032498741</v>
      </c>
      <c r="K48" s="411">
        <f t="shared" ca="1" si="8"/>
        <v>377.55933070106175</v>
      </c>
      <c r="L48" s="414">
        <f t="shared" ca="1" si="9"/>
        <v>3802.4059301847847</v>
      </c>
      <c r="M48" s="417">
        <f t="shared" ca="1" si="10"/>
        <v>25.48930526669956</v>
      </c>
    </row>
    <row r="49" spans="2:13" x14ac:dyDescent="0.2">
      <c r="B49" s="426">
        <f t="shared" ca="1" si="0"/>
        <v>54</v>
      </c>
      <c r="C49" s="404">
        <f t="shared" ca="1" si="1"/>
        <v>8.4165623384160752E-4</v>
      </c>
      <c r="D49" s="401">
        <f ca="1">MpropuPlein+1.5*MasseSans</f>
        <v>6.1319999999999997</v>
      </c>
      <c r="E49" s="401">
        <f t="shared" ca="1" si="2"/>
        <v>5.641</v>
      </c>
      <c r="F49" s="401">
        <f t="shared" ca="1" si="3"/>
        <v>5.1499999999999995</v>
      </c>
      <c r="G49" s="408">
        <f t="shared" ca="1" si="4"/>
        <v>198.56386988122668</v>
      </c>
      <c r="H49" s="404">
        <f t="shared" ca="1" si="5"/>
        <v>1.4920337419634949E-4</v>
      </c>
      <c r="I49" s="404">
        <f t="shared" ca="1" si="6"/>
        <v>1.6342839492070049E-4</v>
      </c>
      <c r="J49" s="404">
        <f t="shared" ca="1" si="7"/>
        <v>282.92148121012298</v>
      </c>
      <c r="K49" s="411">
        <f t="shared" ca="1" si="8"/>
        <v>328.24351758971386</v>
      </c>
      <c r="L49" s="414">
        <f t="shared" ca="1" si="9"/>
        <v>3427.4544538468335</v>
      </c>
      <c r="M49" s="417">
        <f t="shared" ca="1" si="10"/>
        <v>24.91655754307099</v>
      </c>
    </row>
    <row r="50" spans="2:13" x14ac:dyDescent="0.2">
      <c r="B50" s="426">
        <f t="shared" ca="1" si="0"/>
        <v>54</v>
      </c>
      <c r="C50" s="404">
        <f t="shared" ca="1" si="1"/>
        <v>8.4165623384160752E-4</v>
      </c>
      <c r="D50" s="401">
        <f ca="1">MpropuPlein+1.75*MasseSans</f>
        <v>6.8819999999999997</v>
      </c>
      <c r="E50" s="401">
        <f t="shared" ca="1" si="2"/>
        <v>6.391</v>
      </c>
      <c r="F50" s="401">
        <f t="shared" ca="1" si="3"/>
        <v>5.8999999999999995</v>
      </c>
      <c r="G50" s="408">
        <f t="shared" ca="1" si="4"/>
        <v>174.11066969175397</v>
      </c>
      <c r="H50" s="404">
        <f t="shared" ca="1" si="5"/>
        <v>1.3169398119881201E-4</v>
      </c>
      <c r="I50" s="404">
        <f t="shared" ca="1" si="6"/>
        <v>1.4265359895620467E-4</v>
      </c>
      <c r="J50" s="404">
        <f t="shared" ca="1" si="7"/>
        <v>248.85941890491324</v>
      </c>
      <c r="K50" s="411">
        <f t="shared" ca="1" si="8"/>
        <v>289.61894976818485</v>
      </c>
      <c r="L50" s="414">
        <f t="shared" ca="1" si="9"/>
        <v>3043.7085982355311</v>
      </c>
      <c r="M50" s="417">
        <f t="shared" ca="1" si="10"/>
        <v>24.020212412655145</v>
      </c>
    </row>
    <row r="51" spans="2:13" x14ac:dyDescent="0.2">
      <c r="B51" s="427">
        <f t="shared" ca="1" si="0"/>
        <v>54</v>
      </c>
      <c r="C51" s="405">
        <f t="shared" ca="1" si="1"/>
        <v>8.4165623384160752E-4</v>
      </c>
      <c r="D51" s="402">
        <f ca="1">MpropuPlein+2*MasseSans</f>
        <v>7.6319999999999997</v>
      </c>
      <c r="E51" s="402">
        <f t="shared" ca="1" si="2"/>
        <v>7.141</v>
      </c>
      <c r="F51" s="402">
        <f t="shared" ca="1" si="3"/>
        <v>6.6499999999999995</v>
      </c>
      <c r="G51" s="409">
        <f t="shared" ca="1" si="4"/>
        <v>154.79397703402879</v>
      </c>
      <c r="H51" s="405">
        <f t="shared" ca="1" si="5"/>
        <v>1.1786251699224303E-4</v>
      </c>
      <c r="I51" s="405">
        <f t="shared" ca="1" si="6"/>
        <v>1.2656484719422671E-4</v>
      </c>
      <c r="J51" s="405">
        <f t="shared" ca="1" si="7"/>
        <v>221.73888497182318</v>
      </c>
      <c r="K51" s="412">
        <f t="shared" ca="1" si="8"/>
        <v>258.62029151602371</v>
      </c>
      <c r="L51" s="415">
        <f t="shared" ca="1" si="9"/>
        <v>2679.5454189090319</v>
      </c>
      <c r="M51" s="418">
        <f t="shared" ca="1" si="10"/>
        <v>22.944317930890687</v>
      </c>
    </row>
    <row r="52" spans="2:13" x14ac:dyDescent="0.2">
      <c r="B52" s="425">
        <f t="shared" ref="B52:B60" si="11">D_ref</f>
        <v>104</v>
      </c>
      <c r="C52" s="403">
        <f t="shared" si="1"/>
        <v>3.12186345172525E-3</v>
      </c>
      <c r="D52" s="400">
        <f ca="1">MpropuPlein+0*MasseSans</f>
        <v>1.6319999999999999</v>
      </c>
      <c r="E52" s="400">
        <f t="shared" ca="1" si="2"/>
        <v>1.141</v>
      </c>
      <c r="F52" s="400">
        <f t="shared" ca="1" si="3"/>
        <v>0.65</v>
      </c>
      <c r="G52" s="407">
        <f t="shared" ca="1" si="4"/>
        <v>1020.3714198071864</v>
      </c>
      <c r="H52" s="403">
        <f t="shared" ca="1" si="5"/>
        <v>2.7360766448074059E-3</v>
      </c>
      <c r="I52" s="403">
        <f t="shared" ca="1" si="6"/>
        <v>4.802866848808077E-3</v>
      </c>
      <c r="J52" s="403">
        <f t="shared" ca="1" si="7"/>
        <v>786.06726157459536</v>
      </c>
      <c r="K52" s="410">
        <f t="shared" ca="1" si="8"/>
        <v>606.53083624323062</v>
      </c>
      <c r="L52" s="413">
        <f t="shared" ca="1" si="9"/>
        <v>1327.3172653379916</v>
      </c>
      <c r="M52" s="416">
        <f t="shared" ca="1" si="10"/>
        <v>8.5939636005069602</v>
      </c>
    </row>
    <row r="53" spans="2:13" x14ac:dyDescent="0.2">
      <c r="B53" s="426">
        <f t="shared" si="11"/>
        <v>104</v>
      </c>
      <c r="C53" s="404">
        <f t="shared" si="1"/>
        <v>3.12186345172525E-3</v>
      </c>
      <c r="D53" s="401">
        <f ca="1">MpropuPlein+0.25*MasseSans</f>
        <v>2.3819999999999997</v>
      </c>
      <c r="E53" s="401">
        <f t="shared" ca="1" si="2"/>
        <v>1.8909999999999998</v>
      </c>
      <c r="F53" s="401">
        <f t="shared" ca="1" si="3"/>
        <v>1.4</v>
      </c>
      <c r="G53" s="408">
        <f t="shared" ca="1" si="4"/>
        <v>611.78545214172391</v>
      </c>
      <c r="H53" s="404">
        <f t="shared" ca="1" si="5"/>
        <v>1.650906108791777E-3</v>
      </c>
      <c r="I53" s="404">
        <f t="shared" ca="1" si="6"/>
        <v>2.2299024655180358E-3</v>
      </c>
      <c r="J53" s="404">
        <f t="shared" ca="1" si="7"/>
        <v>634.57105285647094</v>
      </c>
      <c r="K53" s="411">
        <f t="shared" ca="1" si="8"/>
        <v>570.06966689657997</v>
      </c>
      <c r="L53" s="414">
        <f t="shared" ca="1" si="9"/>
        <v>1602.2734200267873</v>
      </c>
      <c r="M53" s="417">
        <f t="shared" ca="1" si="10"/>
        <v>11.537301003963348</v>
      </c>
    </row>
    <row r="54" spans="2:13" x14ac:dyDescent="0.2">
      <c r="B54" s="426">
        <f t="shared" si="11"/>
        <v>104</v>
      </c>
      <c r="C54" s="404">
        <f t="shared" si="1"/>
        <v>3.12186345172525E-3</v>
      </c>
      <c r="D54" s="401">
        <f ca="1">MpropuPlein+0.5*MasseSans</f>
        <v>3.1319999999999997</v>
      </c>
      <c r="E54" s="401">
        <f t="shared" ca="1" si="2"/>
        <v>2.6409999999999996</v>
      </c>
      <c r="F54" s="401">
        <f t="shared" ca="1" si="3"/>
        <v>2.15</v>
      </c>
      <c r="G54" s="408">
        <f t="shared" ca="1" si="4"/>
        <v>435.26269973494885</v>
      </c>
      <c r="H54" s="404">
        <f t="shared" ca="1" si="5"/>
        <v>1.182076278578285E-3</v>
      </c>
      <c r="I54" s="404">
        <f t="shared" ca="1" si="6"/>
        <v>1.4520295124303489E-3</v>
      </c>
      <c r="J54" s="404">
        <f t="shared" ca="1" si="7"/>
        <v>515.97474029435443</v>
      </c>
      <c r="K54" s="411">
        <f t="shared" ca="1" si="8"/>
        <v>509.40399319976711</v>
      </c>
      <c r="L54" s="414">
        <f t="shared" ca="1" si="9"/>
        <v>1781.0971016539559</v>
      </c>
      <c r="M54" s="417">
        <f t="shared" ca="1" si="10"/>
        <v>13.5208636962459</v>
      </c>
    </row>
    <row r="55" spans="2:13" x14ac:dyDescent="0.2">
      <c r="B55" s="426">
        <f t="shared" si="11"/>
        <v>104</v>
      </c>
      <c r="C55" s="404">
        <f t="shared" si="1"/>
        <v>3.12186345172525E-3</v>
      </c>
      <c r="D55" s="401">
        <f ca="1">MpropuPlein+0.75*MasseSans</f>
        <v>3.8819999999999997</v>
      </c>
      <c r="E55" s="401">
        <f t="shared" ca="1" si="2"/>
        <v>3.3909999999999996</v>
      </c>
      <c r="F55" s="401">
        <f t="shared" ca="1" si="3"/>
        <v>2.9</v>
      </c>
      <c r="G55" s="408">
        <f t="shared" ca="1" si="4"/>
        <v>336.82432615747564</v>
      </c>
      <c r="H55" s="404">
        <f t="shared" ca="1" si="5"/>
        <v>9.2063210018438521E-4</v>
      </c>
      <c r="I55" s="404">
        <f t="shared" ca="1" si="6"/>
        <v>1.0765046385259483E-3</v>
      </c>
      <c r="J55" s="404">
        <f t="shared" ca="1" si="7"/>
        <v>427.71777167302014</v>
      </c>
      <c r="K55" s="411">
        <f t="shared" ca="1" si="8"/>
        <v>446.55202853511878</v>
      </c>
      <c r="L55" s="414">
        <f t="shared" ca="1" si="9"/>
        <v>1881.6638624154475</v>
      </c>
      <c r="M55" s="417">
        <f t="shared" ca="1" si="10"/>
        <v>14.93603520174219</v>
      </c>
    </row>
    <row r="56" spans="2:13" x14ac:dyDescent="0.2">
      <c r="B56" s="426">
        <f t="shared" si="11"/>
        <v>104</v>
      </c>
      <c r="C56" s="404">
        <f t="shared" si="1"/>
        <v>3.12186345172525E-3</v>
      </c>
      <c r="D56" s="401">
        <f ca="1">MpropuPlein+1*MasseSans</f>
        <v>4.6319999999999997</v>
      </c>
      <c r="E56" s="401">
        <f t="shared" ca="1" si="2"/>
        <v>4.141</v>
      </c>
      <c r="F56" s="401">
        <f t="shared" ca="1" si="3"/>
        <v>3.65</v>
      </c>
      <c r="G56" s="408">
        <f t="shared" ca="1" si="4"/>
        <v>274.04341704902191</v>
      </c>
      <c r="H56" s="404">
        <f t="shared" ca="1" si="5"/>
        <v>7.5389119819494084E-4</v>
      </c>
      <c r="I56" s="404">
        <f t="shared" ca="1" si="6"/>
        <v>8.5530505526719175E-4</v>
      </c>
      <c r="J56" s="404">
        <f t="shared" ca="1" si="7"/>
        <v>361.90707278405608</v>
      </c>
      <c r="K56" s="411">
        <f t="shared" ca="1" si="8"/>
        <v>390.98899347170772</v>
      </c>
      <c r="L56" s="414">
        <f t="shared" ca="1" si="9"/>
        <v>1918.22324158316</v>
      </c>
      <c r="M56" s="417">
        <f t="shared" ca="1" si="10"/>
        <v>15.929740138542559</v>
      </c>
    </row>
    <row r="57" spans="2:13" x14ac:dyDescent="0.2">
      <c r="B57" s="426">
        <f t="shared" si="11"/>
        <v>104</v>
      </c>
      <c r="C57" s="404">
        <f t="shared" si="1"/>
        <v>3.12186345172525E-3</v>
      </c>
      <c r="D57" s="401">
        <f ca="1">MpropuPlein+1.25*MasseSans</f>
        <v>5.3819999999999997</v>
      </c>
      <c r="E57" s="401">
        <f t="shared" ca="1" si="2"/>
        <v>4.891</v>
      </c>
      <c r="F57" s="401">
        <f t="shared" ca="1" si="3"/>
        <v>4.3999999999999995</v>
      </c>
      <c r="G57" s="408">
        <f t="shared" ca="1" si="4"/>
        <v>230.51651809445914</v>
      </c>
      <c r="H57" s="404">
        <f t="shared" ca="1" si="5"/>
        <v>6.3828735467700876E-4</v>
      </c>
      <c r="I57" s="404">
        <f t="shared" ca="1" si="6"/>
        <v>7.0951442084664785E-4</v>
      </c>
      <c r="J57" s="404">
        <f t="shared" ca="1" si="7"/>
        <v>311.86265024438131</v>
      </c>
      <c r="K57" s="411">
        <f t="shared" ca="1" si="8"/>
        <v>344.39351699136199</v>
      </c>
      <c r="L57" s="414">
        <f t="shared" ca="1" si="9"/>
        <v>1904.1502506096381</v>
      </c>
      <c r="M57" s="417">
        <f t="shared" ca="1" si="10"/>
        <v>16.584320681964432</v>
      </c>
    </row>
    <row r="58" spans="2:13" x14ac:dyDescent="0.2">
      <c r="B58" s="426">
        <f t="shared" si="11"/>
        <v>104</v>
      </c>
      <c r="C58" s="404">
        <f t="shared" si="1"/>
        <v>3.12186345172525E-3</v>
      </c>
      <c r="D58" s="401">
        <f ca="1">MpropuPlein+1.5*MasseSans</f>
        <v>6.1319999999999997</v>
      </c>
      <c r="E58" s="401">
        <f t="shared" ca="1" si="2"/>
        <v>5.641</v>
      </c>
      <c r="F58" s="401">
        <f t="shared" ca="1" si="3"/>
        <v>5.1499999999999995</v>
      </c>
      <c r="G58" s="408">
        <f t="shared" ca="1" si="4"/>
        <v>198.56386988122668</v>
      </c>
      <c r="H58" s="404">
        <f t="shared" ca="1" si="5"/>
        <v>5.5342376382294808E-4</v>
      </c>
      <c r="I58" s="404">
        <f t="shared" ca="1" si="6"/>
        <v>6.0618707800490299E-4</v>
      </c>
      <c r="J58" s="404">
        <f t="shared" ca="1" si="7"/>
        <v>272.91146895054271</v>
      </c>
      <c r="K58" s="411">
        <f t="shared" ca="1" si="8"/>
        <v>305.84682796440859</v>
      </c>
      <c r="L58" s="414">
        <f t="shared" ca="1" si="9"/>
        <v>1851.6419404880592</v>
      </c>
      <c r="M58" s="417">
        <f t="shared" ca="1" si="10"/>
        <v>16.958123146532071</v>
      </c>
    </row>
    <row r="59" spans="2:13" x14ac:dyDescent="0.2">
      <c r="B59" s="426">
        <f t="shared" si="11"/>
        <v>104</v>
      </c>
      <c r="C59" s="404">
        <f t="shared" si="1"/>
        <v>3.12186345172525E-3</v>
      </c>
      <c r="D59" s="401">
        <f ca="1">MpropuPlein+1.75*MasseSans</f>
        <v>6.8819999999999997</v>
      </c>
      <c r="E59" s="401">
        <f t="shared" ca="1" si="2"/>
        <v>6.391</v>
      </c>
      <c r="F59" s="401">
        <f t="shared" ca="1" si="3"/>
        <v>5.8999999999999995</v>
      </c>
      <c r="G59" s="408">
        <f t="shared" ca="1" si="4"/>
        <v>174.11066969175397</v>
      </c>
      <c r="H59" s="404">
        <f t="shared" ca="1" si="5"/>
        <v>4.8847808664140974E-4</v>
      </c>
      <c r="I59" s="404">
        <f t="shared" ca="1" si="6"/>
        <v>5.2912939859750009E-4</v>
      </c>
      <c r="J59" s="404">
        <f t="shared" ca="1" si="7"/>
        <v>241.91227733661313</v>
      </c>
      <c r="K59" s="411">
        <f t="shared" ca="1" si="8"/>
        <v>273.90612336094949</v>
      </c>
      <c r="L59" s="414">
        <f t="shared" ca="1" si="9"/>
        <v>1771.5248798944588</v>
      </c>
      <c r="M59" s="417">
        <f t="shared" ca="1" si="10"/>
        <v>17.099186246806234</v>
      </c>
    </row>
    <row r="60" spans="2:13" x14ac:dyDescent="0.2">
      <c r="B60" s="427">
        <f t="shared" si="11"/>
        <v>104</v>
      </c>
      <c r="C60" s="405">
        <f t="shared" si="1"/>
        <v>3.12186345172525E-3</v>
      </c>
      <c r="D60" s="402">
        <f ca="1">MpropuPlein+2*MasseSans</f>
        <v>7.6319999999999997</v>
      </c>
      <c r="E60" s="402">
        <f t="shared" ca="1" si="2"/>
        <v>7.141</v>
      </c>
      <c r="F60" s="402">
        <f t="shared" ca="1" si="3"/>
        <v>6.6499999999999995</v>
      </c>
      <c r="G60" s="409">
        <f t="shared" ca="1" si="4"/>
        <v>154.79397703402879</v>
      </c>
      <c r="H60" s="405">
        <f t="shared" ca="1" si="5"/>
        <v>4.3717454862417731E-4</v>
      </c>
      <c r="I60" s="405">
        <f t="shared" ca="1" si="6"/>
        <v>4.6945315063537596E-4</v>
      </c>
      <c r="J60" s="405">
        <f t="shared" ca="1" si="7"/>
        <v>216.745463014775</v>
      </c>
      <c r="K60" s="412">
        <f t="shared" ca="1" si="8"/>
        <v>247.2384246666243</v>
      </c>
      <c r="L60" s="415">
        <f t="shared" ca="1" si="9"/>
        <v>1673.138559789061</v>
      </c>
      <c r="M60" s="418">
        <f t="shared" ca="1" si="10"/>
        <v>17.0503282629743</v>
      </c>
    </row>
    <row r="61" spans="2:13" x14ac:dyDescent="0.2">
      <c r="B61" s="425">
        <f t="shared" ref="B61:B69" si="12">D_ref*1.5</f>
        <v>156</v>
      </c>
      <c r="C61" s="403">
        <f t="shared" si="1"/>
        <v>7.0241927663818107E-3</v>
      </c>
      <c r="D61" s="400">
        <f ca="1">MpropuPlein+0*MasseSans</f>
        <v>1.6319999999999999</v>
      </c>
      <c r="E61" s="400">
        <f t="shared" ca="1" si="2"/>
        <v>1.141</v>
      </c>
      <c r="F61" s="400">
        <f t="shared" ca="1" si="3"/>
        <v>0.65</v>
      </c>
      <c r="G61" s="407">
        <f t="shared" ca="1" si="4"/>
        <v>1020.3714198071864</v>
      </c>
      <c r="H61" s="403">
        <f t="shared" ca="1" si="5"/>
        <v>6.1561724508166615E-3</v>
      </c>
      <c r="I61" s="403">
        <f t="shared" ca="1" si="6"/>
        <v>1.0806450409818169E-2</v>
      </c>
      <c r="J61" s="403">
        <f t="shared" ca="1" si="7"/>
        <v>579.54459070997723</v>
      </c>
      <c r="K61" s="410">
        <f t="shared" ca="1" si="8"/>
        <v>406.95910944410974</v>
      </c>
      <c r="L61" s="413">
        <f t="shared" ca="1" si="9"/>
        <v>820.6911852370938</v>
      </c>
      <c r="M61" s="416">
        <f t="shared" ca="1" si="10"/>
        <v>6.2974327332248148</v>
      </c>
    </row>
    <row r="62" spans="2:13" x14ac:dyDescent="0.2">
      <c r="B62" s="426">
        <f t="shared" si="12"/>
        <v>156</v>
      </c>
      <c r="C62" s="404">
        <f t="shared" si="1"/>
        <v>7.0241927663818107E-3</v>
      </c>
      <c r="D62" s="401">
        <f ca="1">MpropuPlein+0.25*MasseSans</f>
        <v>2.3819999999999997</v>
      </c>
      <c r="E62" s="401">
        <f t="shared" ca="1" si="2"/>
        <v>1.8909999999999998</v>
      </c>
      <c r="F62" s="401">
        <f t="shared" ca="1" si="3"/>
        <v>1.4</v>
      </c>
      <c r="G62" s="408">
        <f t="shared" ca="1" si="4"/>
        <v>611.78545214172391</v>
      </c>
      <c r="H62" s="404">
        <f t="shared" ca="1" si="5"/>
        <v>3.7145387447814972E-3</v>
      </c>
      <c r="I62" s="404">
        <f t="shared" ca="1" si="6"/>
        <v>5.0172805474155797E-3</v>
      </c>
      <c r="J62" s="404">
        <f t="shared" ca="1" si="7"/>
        <v>504.90725405300981</v>
      </c>
      <c r="K62" s="411">
        <f t="shared" ca="1" si="8"/>
        <v>401.03705798843453</v>
      </c>
      <c r="L62" s="414">
        <f t="shared" ca="1" si="9"/>
        <v>945.57645559581897</v>
      </c>
      <c r="M62" s="417">
        <f t="shared" ca="1" si="10"/>
        <v>8.2853022344330274</v>
      </c>
    </row>
    <row r="63" spans="2:13" x14ac:dyDescent="0.2">
      <c r="B63" s="426">
        <f t="shared" si="12"/>
        <v>156</v>
      </c>
      <c r="C63" s="404">
        <f t="shared" si="1"/>
        <v>7.0241927663818107E-3</v>
      </c>
      <c r="D63" s="401">
        <f ca="1">MpropuPlein+0.5*MasseSans</f>
        <v>3.1319999999999997</v>
      </c>
      <c r="E63" s="401">
        <f t="shared" ca="1" si="2"/>
        <v>2.6409999999999996</v>
      </c>
      <c r="F63" s="401">
        <f t="shared" ca="1" si="3"/>
        <v>2.15</v>
      </c>
      <c r="G63" s="408">
        <f t="shared" ca="1" si="4"/>
        <v>435.26269973494885</v>
      </c>
      <c r="H63" s="404">
        <f t="shared" ca="1" si="5"/>
        <v>2.6596716268011402E-3</v>
      </c>
      <c r="I63" s="404">
        <f t="shared" ca="1" si="6"/>
        <v>3.2670664029682841E-3</v>
      </c>
      <c r="J63" s="404">
        <f t="shared" ca="1" si="7"/>
        <v>436.67415099030518</v>
      </c>
      <c r="K63" s="411">
        <f t="shared" ca="1" si="8"/>
        <v>384.20741027096705</v>
      </c>
      <c r="L63" s="414">
        <f t="shared" ca="1" si="9"/>
        <v>1035.8718281476235</v>
      </c>
      <c r="M63" s="417">
        <f t="shared" ca="1" si="10"/>
        <v>9.6828477622323081</v>
      </c>
    </row>
    <row r="64" spans="2:13" x14ac:dyDescent="0.2">
      <c r="B64" s="426">
        <f t="shared" si="12"/>
        <v>156</v>
      </c>
      <c r="C64" s="404">
        <f t="shared" si="1"/>
        <v>7.0241927663818107E-3</v>
      </c>
      <c r="D64" s="401">
        <f ca="1">MpropuPlein+0.75*MasseSans</f>
        <v>3.8819999999999997</v>
      </c>
      <c r="E64" s="401">
        <f t="shared" ca="1" si="2"/>
        <v>3.3909999999999996</v>
      </c>
      <c r="F64" s="401">
        <f t="shared" ca="1" si="3"/>
        <v>2.9</v>
      </c>
      <c r="G64" s="408">
        <f t="shared" ca="1" si="4"/>
        <v>336.82432615747564</v>
      </c>
      <c r="H64" s="404">
        <f t="shared" ca="1" si="5"/>
        <v>2.0714222254148663E-3</v>
      </c>
      <c r="I64" s="404">
        <f t="shared" ca="1" si="6"/>
        <v>2.4221354366833832E-3</v>
      </c>
      <c r="J64" s="404">
        <f t="shared" ca="1" si="7"/>
        <v>378.30315567093879</v>
      </c>
      <c r="K64" s="411">
        <f t="shared" ca="1" si="8"/>
        <v>358.72408111019485</v>
      </c>
      <c r="L64" s="414">
        <f t="shared" ca="1" si="9"/>
        <v>1098.656705691501</v>
      </c>
      <c r="M64" s="417">
        <f t="shared" ca="1" si="10"/>
        <v>10.751223371764663</v>
      </c>
    </row>
    <row r="65" spans="2:13" x14ac:dyDescent="0.2">
      <c r="B65" s="426">
        <f t="shared" si="12"/>
        <v>156</v>
      </c>
      <c r="C65" s="404">
        <f t="shared" si="1"/>
        <v>7.0241927663818107E-3</v>
      </c>
      <c r="D65" s="401">
        <f ca="1">MpropuPlein+1*MasseSans</f>
        <v>4.6319999999999997</v>
      </c>
      <c r="E65" s="401">
        <f t="shared" ca="1" si="2"/>
        <v>4.141</v>
      </c>
      <c r="F65" s="401">
        <f t="shared" ca="1" si="3"/>
        <v>3.65</v>
      </c>
      <c r="G65" s="408">
        <f t="shared" ca="1" si="4"/>
        <v>274.04341704902191</v>
      </c>
      <c r="H65" s="404">
        <f t="shared" ca="1" si="5"/>
        <v>1.6962551959386165E-3</v>
      </c>
      <c r="I65" s="404">
        <f t="shared" ca="1" si="6"/>
        <v>1.924436374351181E-3</v>
      </c>
      <c r="J65" s="404">
        <f t="shared" ca="1" si="7"/>
        <v>330.03106579687392</v>
      </c>
      <c r="K65" s="411">
        <f t="shared" ca="1" si="8"/>
        <v>329.88711932855529</v>
      </c>
      <c r="L65" s="414">
        <f t="shared" ca="1" si="9"/>
        <v>1137.2166472899848</v>
      </c>
      <c r="M65" s="417">
        <f t="shared" ca="1" si="10"/>
        <v>11.58104223373042</v>
      </c>
    </row>
    <row r="66" spans="2:13" x14ac:dyDescent="0.2">
      <c r="B66" s="426">
        <f t="shared" si="12"/>
        <v>156</v>
      </c>
      <c r="C66" s="404">
        <f t="shared" si="1"/>
        <v>7.0241927663818107E-3</v>
      </c>
      <c r="D66" s="401">
        <f ca="1">MpropuPlein+1.25*MasseSans</f>
        <v>5.3819999999999997</v>
      </c>
      <c r="E66" s="401">
        <f t="shared" ca="1" si="2"/>
        <v>4.891</v>
      </c>
      <c r="F66" s="401">
        <f t="shared" ca="1" si="3"/>
        <v>4.3999999999999995</v>
      </c>
      <c r="G66" s="408">
        <f t="shared" ca="1" si="4"/>
        <v>230.51651809445914</v>
      </c>
      <c r="H66" s="404">
        <f t="shared" ca="1" si="5"/>
        <v>1.4361465480232695E-3</v>
      </c>
      <c r="I66" s="404">
        <f t="shared" ca="1" si="6"/>
        <v>1.5964074469049573E-3</v>
      </c>
      <c r="J66" s="404">
        <f t="shared" ca="1" si="7"/>
        <v>290.52117160745155</v>
      </c>
      <c r="K66" s="411">
        <f t="shared" ca="1" si="8"/>
        <v>301.38277541425845</v>
      </c>
      <c r="L66" s="414">
        <f t="shared" ca="1" si="9"/>
        <v>1154.5936430800298</v>
      </c>
      <c r="M66" s="417">
        <f t="shared" ca="1" si="10"/>
        <v>12.218630727742989</v>
      </c>
    </row>
    <row r="67" spans="2:13" x14ac:dyDescent="0.2">
      <c r="B67" s="426">
        <f t="shared" si="12"/>
        <v>156</v>
      </c>
      <c r="C67" s="404">
        <f t="shared" si="1"/>
        <v>7.0241927663818107E-3</v>
      </c>
      <c r="D67" s="401">
        <f ca="1">MpropuPlein+1.5*MasseSans</f>
        <v>6.1319999999999997</v>
      </c>
      <c r="E67" s="401">
        <f t="shared" ca="1" si="2"/>
        <v>5.641</v>
      </c>
      <c r="F67" s="401">
        <f t="shared" ca="1" si="3"/>
        <v>5.1499999999999995</v>
      </c>
      <c r="G67" s="408">
        <f t="shared" ca="1" si="4"/>
        <v>198.56386988122668</v>
      </c>
      <c r="H67" s="404">
        <f t="shared" ca="1" si="5"/>
        <v>1.2452034686016328E-3</v>
      </c>
      <c r="I67" s="404">
        <f t="shared" ca="1" si="6"/>
        <v>1.3639209255110313E-3</v>
      </c>
      <c r="J67" s="404">
        <f t="shared" ca="1" si="7"/>
        <v>258.11666482441177</v>
      </c>
      <c r="K67" s="411">
        <f t="shared" ca="1" si="8"/>
        <v>274.98322005375832</v>
      </c>
      <c r="L67" s="414">
        <f t="shared" ca="1" si="9"/>
        <v>1153.8757980328494</v>
      </c>
      <c r="M67" s="417">
        <f t="shared" ca="1" si="10"/>
        <v>12.693464183605441</v>
      </c>
    </row>
    <row r="68" spans="2:13" x14ac:dyDescent="0.2">
      <c r="B68" s="426">
        <f t="shared" si="12"/>
        <v>156</v>
      </c>
      <c r="C68" s="404">
        <f t="shared" si="1"/>
        <v>7.0241927663818107E-3</v>
      </c>
      <c r="D68" s="401">
        <f ca="1">MpropuPlein+1.75*MasseSans</f>
        <v>6.8819999999999997</v>
      </c>
      <c r="E68" s="401">
        <f t="shared" ca="1" si="2"/>
        <v>6.391</v>
      </c>
      <c r="F68" s="401">
        <f t="shared" ca="1" si="3"/>
        <v>5.8999999999999995</v>
      </c>
      <c r="G68" s="408">
        <f t="shared" ca="1" si="4"/>
        <v>174.11066969175397</v>
      </c>
      <c r="H68" s="404">
        <f t="shared" ca="1" si="5"/>
        <v>1.0990756949431717E-3</v>
      </c>
      <c r="I68" s="404">
        <f t="shared" ca="1" si="6"/>
        <v>1.1905411468443748E-3</v>
      </c>
      <c r="J68" s="404">
        <f t="shared" ca="1" si="7"/>
        <v>231.33288378013881</v>
      </c>
      <c r="K68" s="411">
        <f t="shared" ca="1" si="8"/>
        <v>251.28740031790699</v>
      </c>
      <c r="L68" s="414">
        <f t="shared" ca="1" si="9"/>
        <v>1138.1044634285774</v>
      </c>
      <c r="M68" s="417">
        <f t="shared" ca="1" si="10"/>
        <v>13.027308070348687</v>
      </c>
    </row>
    <row r="69" spans="2:13" x14ac:dyDescent="0.2">
      <c r="B69" s="427">
        <f t="shared" si="12"/>
        <v>156</v>
      </c>
      <c r="C69" s="405">
        <f t="shared" si="1"/>
        <v>7.0241927663818107E-3</v>
      </c>
      <c r="D69" s="402">
        <f ca="1">MpropuPlein+2*MasseSans</f>
        <v>7.6319999999999997</v>
      </c>
      <c r="E69" s="402">
        <f t="shared" ca="1" si="2"/>
        <v>7.141</v>
      </c>
      <c r="F69" s="402">
        <f t="shared" ca="1" si="3"/>
        <v>6.6499999999999995</v>
      </c>
      <c r="G69" s="409">
        <f t="shared" ca="1" si="4"/>
        <v>154.79397703402879</v>
      </c>
      <c r="H69" s="405">
        <f t="shared" ca="1" si="5"/>
        <v>9.8364273440439869E-4</v>
      </c>
      <c r="I69" s="405">
        <f t="shared" ca="1" si="6"/>
        <v>1.0562695889295957E-3</v>
      </c>
      <c r="J69" s="405">
        <f t="shared" ca="1" si="7"/>
        <v>208.97266761031631</v>
      </c>
      <c r="K69" s="412">
        <f t="shared" ca="1" si="8"/>
        <v>230.31817747113655</v>
      </c>
      <c r="L69" s="415">
        <f t="shared" ca="1" si="9"/>
        <v>1110.1848404844202</v>
      </c>
      <c r="M69" s="418">
        <f t="shared" ca="1" si="10"/>
        <v>13.238083311058764</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1</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3</v>
      </c>
      <c r="N5" s="75"/>
      <c r="O5" s="6"/>
      <c r="P5" s="273"/>
      <c r="Q5" s="436"/>
      <c r="R5" s="48"/>
      <c r="S5" s="48"/>
      <c r="T5" s="48"/>
      <c r="U5" s="48"/>
    </row>
    <row r="6" spans="2:21" x14ac:dyDescent="0.2">
      <c r="B6" s="74"/>
      <c r="D6" t="s">
        <v>455</v>
      </c>
      <c r="E6" s="2" t="str">
        <f>Trajecto!H34</f>
        <v>Brun/Orange…</v>
      </c>
      <c r="G6" t="s">
        <v>460</v>
      </c>
      <c r="H6">
        <f>D_ref</f>
        <v>104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3</v>
      </c>
      <c r="F11" s="246" t="s">
        <v>123</v>
      </c>
      <c r="G11" s="246" t="s">
        <v>125</v>
      </c>
      <c r="H11" s="668">
        <f ca="1">Vsortie_de_rampe</f>
        <v>45.6272121175069</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9.615384615384615</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0">
        <f>Cn</f>
        <v>11.238193706081701</v>
      </c>
      <c r="I13" s="671"/>
      <c r="J13" s="76"/>
      <c r="N13" s="75"/>
      <c r="O13" s="6"/>
      <c r="P13" s="48"/>
      <c r="Q13" s="436"/>
      <c r="R13" s="48"/>
      <c r="S13" s="48"/>
      <c r="T13" s="48"/>
      <c r="U13" s="440">
        <f>IF(RIGHT(Nb_diam,1)=",", "", X_r)</f>
        <v>0</v>
      </c>
    </row>
    <row r="14" spans="2:21" x14ac:dyDescent="0.2">
      <c r="B14" s="74"/>
      <c r="C14" s="12"/>
      <c r="D14" s="276" t="s">
        <v>143</v>
      </c>
      <c r="E14" s="244">
        <f>L_rampe</f>
        <v>4</v>
      </c>
      <c r="F14" s="6" t="s">
        <v>123</v>
      </c>
      <c r="G14" s="6" t="s">
        <v>127</v>
      </c>
      <c r="H14" s="247">
        <f ca="1">MS_min</f>
        <v>3.3051408833886011</v>
      </c>
      <c r="I14" s="254">
        <f ca="1">MS_max</f>
        <v>4.2136169449095915</v>
      </c>
      <c r="J14" s="76"/>
      <c r="K14" s="76"/>
      <c r="N14" s="75"/>
      <c r="P14" s="48"/>
      <c r="Q14" s="436"/>
      <c r="R14" s="48"/>
      <c r="S14" s="48"/>
      <c r="T14" s="48"/>
      <c r="U14" s="436"/>
    </row>
    <row r="15" spans="2:21" x14ac:dyDescent="0.2">
      <c r="B15" s="74"/>
      <c r="C15" s="12"/>
      <c r="D15" s="276" t="s">
        <v>144</v>
      </c>
      <c r="E15" s="244">
        <f>ep_ail</f>
        <v>4</v>
      </c>
      <c r="F15" s="6" t="s">
        <v>123</v>
      </c>
      <c r="G15" s="6" t="s">
        <v>124</v>
      </c>
      <c r="H15" s="247">
        <f ca="1">MS_Cn_min</f>
        <v>37.143813473411086</v>
      </c>
      <c r="I15" s="254">
        <f ca="1">MS_Cn_max</f>
        <v>47.353443430122176</v>
      </c>
      <c r="J15" s="76"/>
      <c r="K15" s="76"/>
      <c r="N15" s="75"/>
      <c r="P15" s="48"/>
      <c r="Q15" s="436"/>
      <c r="R15" s="48"/>
      <c r="S15" s="48"/>
      <c r="T15" s="48"/>
    </row>
    <row r="16" spans="2:21" x14ac:dyDescent="0.2">
      <c r="B16" s="74"/>
      <c r="C16" s="12"/>
      <c r="D16" s="276" t="s">
        <v>145</v>
      </c>
      <c r="E16" s="244">
        <f>Q_ail</f>
        <v>4</v>
      </c>
      <c r="F16" s="6" t="s">
        <v>128</v>
      </c>
      <c r="G16" s="6" t="s">
        <v>129</v>
      </c>
      <c r="H16" s="247">
        <f ca="1">V_para</f>
        <v>11.030144283137732</v>
      </c>
      <c r="I16" s="253">
        <f>V_satellite</f>
        <v>12.655562623057198</v>
      </c>
      <c r="J16" s="76"/>
      <c r="N16" s="75"/>
      <c r="P16" s="48"/>
      <c r="Q16" s="436"/>
      <c r="R16" s="48"/>
      <c r="S16" s="48"/>
      <c r="T16" s="48"/>
      <c r="U16" s="440">
        <f>IF(RIGHT(Nb_diam,1)=",", "", l_j)</f>
        <v>50</v>
      </c>
    </row>
    <row r="17" spans="2:21" x14ac:dyDescent="0.2">
      <c r="B17" s="74"/>
      <c r="C17" s="12"/>
      <c r="D17" s="276" t="s">
        <v>146</v>
      </c>
      <c r="E17" s="272" t="str">
        <f>Forme_ogive</f>
        <v>Conique (droite)</v>
      </c>
      <c r="F17" s="6" t="s">
        <v>130</v>
      </c>
      <c r="G17" s="6" t="s">
        <v>131</v>
      </c>
      <c r="H17" s="670">
        <f>T_para</f>
        <v>17.899999999999999</v>
      </c>
      <c r="I17" s="671"/>
      <c r="J17" s="258"/>
      <c r="N17" s="75"/>
      <c r="P17" s="434" t="s">
        <v>342</v>
      </c>
      <c r="Q17" s="440">
        <f>IF(RIGHT(Nb_diam,1)=",", "", D2j)</f>
        <v>104</v>
      </c>
      <c r="R17" s="48"/>
      <c r="S17" s="48"/>
      <c r="T17" s="48"/>
      <c r="U17" s="436"/>
    </row>
    <row r="18" spans="2:21" x14ac:dyDescent="0.2">
      <c r="B18" s="74"/>
      <c r="C18" s="12"/>
      <c r="D18" s="276" t="s">
        <v>148</v>
      </c>
      <c r="E18" s="244">
        <f ca="1">XpropuRef-Long_propu</f>
        <v>512</v>
      </c>
      <c r="F18" s="12" t="s">
        <v>130</v>
      </c>
      <c r="G18" s="12" t="s">
        <v>427</v>
      </c>
      <c r="H18" s="635">
        <f ca="1">T_para-Combustion-Depotage</f>
        <v>17.899999999999999</v>
      </c>
      <c r="I18" s="674"/>
      <c r="N18" s="75"/>
      <c r="P18" s="48"/>
      <c r="Q18" s="436"/>
      <c r="R18" s="48"/>
      <c r="S18" s="48"/>
    </row>
    <row r="19" spans="2:21" x14ac:dyDescent="0.2">
      <c r="B19" s="74"/>
      <c r="C19" s="531"/>
      <c r="D19" s="269"/>
      <c r="E19" s="271"/>
      <c r="F19" s="519" t="s">
        <v>132</v>
      </c>
      <c r="G19" s="274" t="s">
        <v>426</v>
      </c>
      <c r="H19" s="675">
        <f ca="1">Portee_balistique</f>
        <v>698.25382034761208</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230</v>
      </c>
      <c r="E23" s="527" t="s">
        <v>38</v>
      </c>
      <c r="F23" s="528">
        <f>m_ail</f>
        <v>180</v>
      </c>
      <c r="G23" s="526">
        <f>m_can</f>
        <v>70</v>
      </c>
      <c r="I23" s="529" t="s">
        <v>448</v>
      </c>
      <c r="J23" s="528">
        <f>l_j</f>
        <v>50</v>
      </c>
      <c r="K23" s="526">
        <f>l_r</f>
        <v>0</v>
      </c>
      <c r="N23" s="75"/>
      <c r="O23" s="273"/>
      <c r="P23" s="436"/>
      <c r="Q23" s="48"/>
      <c r="R23" s="48"/>
      <c r="S23" s="48"/>
      <c r="T23" s="226"/>
      <c r="U23" s="436"/>
    </row>
    <row r="24" spans="2:21" x14ac:dyDescent="0.2">
      <c r="B24" s="74"/>
      <c r="C24" s="526" t="s">
        <v>440</v>
      </c>
      <c r="D24" s="526">
        <f>Long_tot</f>
        <v>1000</v>
      </c>
      <c r="E24" s="527" t="s">
        <v>443</v>
      </c>
      <c r="F24" s="528">
        <f>n_ail</f>
        <v>80</v>
      </c>
      <c r="G24" s="526">
        <f>n_can</f>
        <v>10</v>
      </c>
      <c r="I24" s="529" t="s">
        <v>449</v>
      </c>
      <c r="J24" s="528">
        <f>D1j</f>
        <v>84</v>
      </c>
      <c r="K24" s="526">
        <f>D1r</f>
        <v>0</v>
      </c>
      <c r="N24" s="75"/>
      <c r="O24" s="273"/>
      <c r="P24" s="436"/>
      <c r="Q24" s="48"/>
      <c r="R24" s="48"/>
      <c r="S24" s="48"/>
      <c r="T24" s="226"/>
      <c r="U24" s="436"/>
    </row>
    <row r="25" spans="2:21" x14ac:dyDescent="0.2">
      <c r="B25" s="74"/>
      <c r="C25" s="526" t="s">
        <v>441</v>
      </c>
      <c r="D25" s="526">
        <f>XpropuRef</f>
        <v>1000</v>
      </c>
      <c r="E25" s="527" t="s">
        <v>444</v>
      </c>
      <c r="F25" s="528">
        <f>p_ail</f>
        <v>160</v>
      </c>
      <c r="G25" s="526">
        <f>p_can</f>
        <v>40</v>
      </c>
      <c r="I25" s="529" t="s">
        <v>450</v>
      </c>
      <c r="J25" s="528">
        <f>D2j</f>
        <v>104</v>
      </c>
      <c r="K25" s="526">
        <f>D2r</f>
        <v>0</v>
      </c>
      <c r="N25" s="75"/>
      <c r="O25" s="273"/>
      <c r="P25" s="436"/>
      <c r="Q25" s="48"/>
      <c r="R25" s="48"/>
      <c r="S25" s="48"/>
      <c r="T25" s="226"/>
      <c r="U25" s="436"/>
    </row>
    <row r="26" spans="2:21" x14ac:dyDescent="0.2">
      <c r="B26" s="74"/>
      <c r="C26" s="526" t="s">
        <v>438</v>
      </c>
      <c r="D26" s="526">
        <f>D_ref</f>
        <v>104</v>
      </c>
      <c r="E26" s="527" t="s">
        <v>445</v>
      </c>
      <c r="F26" s="528">
        <f>E_ail</f>
        <v>110</v>
      </c>
      <c r="G26" s="526">
        <f>E_can</f>
        <v>50</v>
      </c>
      <c r="I26" s="529" t="s">
        <v>451</v>
      </c>
      <c r="J26" s="528">
        <f>X_j</f>
        <v>1</v>
      </c>
      <c r="K26" s="526">
        <f>X_r</f>
        <v>0</v>
      </c>
      <c r="N26" s="75"/>
      <c r="O26" s="273"/>
      <c r="P26" s="436"/>
      <c r="Q26" s="48"/>
      <c r="R26" s="48"/>
      <c r="S26" s="48"/>
      <c r="T26" s="226"/>
      <c r="U26" s="436"/>
    </row>
    <row r="27" spans="2:21" x14ac:dyDescent="0.2">
      <c r="B27" s="74"/>
      <c r="C27" s="526" t="s">
        <v>439</v>
      </c>
      <c r="D27" s="526">
        <f>Long_ogive</f>
        <v>1</v>
      </c>
      <c r="E27" s="527" t="s">
        <v>446</v>
      </c>
      <c r="F27" s="528">
        <f>X_ail</f>
        <v>1000</v>
      </c>
      <c r="G27" s="526">
        <f>X_can</f>
        <v>700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40</v>
      </c>
    </row>
    <row r="31" spans="2:21" ht="13.5" thickBot="1" x14ac:dyDescent="0.25">
      <c r="B31" s="74"/>
      <c r="C31" s="83">
        <f>Beta_rampe</f>
        <v>80</v>
      </c>
      <c r="D31" s="84">
        <f ca="1">Portee_balistique</f>
        <v>698.25382034761208</v>
      </c>
      <c r="E31" s="677">
        <f ca="1">T_para+Dt_para</f>
        <v>168.71396379290098</v>
      </c>
      <c r="F31" s="677"/>
      <c r="G31" s="677"/>
      <c r="H31" s="678">
        <f ca="1">Altitude_culmi</f>
        <v>1705.4279046865979</v>
      </c>
      <c r="I31" s="678"/>
      <c r="J31" s="85">
        <f ca="1">Temps_culmi</f>
        <v>14.899999999999965</v>
      </c>
      <c r="K31" s="86">
        <f ca="1">Vit_culmi</f>
        <v>18.217852218417551</v>
      </c>
      <c r="L31" s="84">
        <f ca="1">Acc_max</f>
        <v>284.60296289375583</v>
      </c>
      <c r="M31" s="86">
        <f ca="1">Vit_max</f>
        <v>375.35783204050745</v>
      </c>
      <c r="N31" s="75"/>
      <c r="O31" s="273" t="s">
        <v>436</v>
      </c>
      <c r="P31" s="441">
        <f>ep_ail</f>
        <v>4</v>
      </c>
      <c r="Q31" s="2"/>
      <c r="R31" s="48"/>
      <c r="S31" s="48"/>
      <c r="T31" s="226" t="s">
        <v>344</v>
      </c>
      <c r="U31" s="523">
        <f>[0]!m_can</f>
        <v>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10</v>
      </c>
    </row>
    <row r="33" spans="2:21" ht="13.5" thickBot="1" x14ac:dyDescent="0.25">
      <c r="B33" s="74"/>
      <c r="D33" s="80"/>
      <c r="E33" s="81"/>
      <c r="F33" s="81"/>
      <c r="G33" s="81"/>
      <c r="H33" s="82"/>
      <c r="I33" s="82"/>
      <c r="J33" s="81"/>
      <c r="K33" s="76"/>
      <c r="L33" s="80"/>
      <c r="M33" s="76"/>
      <c r="N33" s="75"/>
      <c r="O33" s="2"/>
      <c r="Q33" s="2"/>
      <c r="R33" s="48"/>
      <c r="S33" s="48"/>
      <c r="T33" s="226" t="s">
        <v>431</v>
      </c>
      <c r="U33" s="523">
        <f>[0]!E_can</f>
        <v>50</v>
      </c>
    </row>
    <row r="34" spans="2:21" ht="13.5" thickBot="1" x14ac:dyDescent="0.25">
      <c r="B34" s="77"/>
      <c r="C34" s="78"/>
      <c r="D34" s="78"/>
      <c r="E34" s="78"/>
      <c r="F34" s="78"/>
      <c r="G34" s="78"/>
      <c r="H34" s="78"/>
      <c r="I34" s="78"/>
      <c r="J34" s="78"/>
      <c r="K34" s="78"/>
      <c r="L34" s="78"/>
      <c r="M34" s="78"/>
      <c r="N34" s="79"/>
      <c r="O34" s="2"/>
      <c r="P34" s="273" t="s">
        <v>431</v>
      </c>
      <c r="Q34" s="441">
        <f>E_ail</f>
        <v>110</v>
      </c>
      <c r="T34" s="226" t="s">
        <v>436</v>
      </c>
      <c r="U34" s="523">
        <f>[0]!ep_can</f>
        <v>2</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3</v>
      </c>
      <c r="I41" s="6">
        <f ca="1">MasseVide</f>
        <v>3.65</v>
      </c>
      <c r="J41" s="244">
        <f ca="1">MassePlein</f>
        <v>4.6319999999999997</v>
      </c>
      <c r="N41" s="75"/>
    </row>
    <row r="42" spans="2:21" x14ac:dyDescent="0.2">
      <c r="B42" s="74"/>
      <c r="D42" s="276" t="s">
        <v>150</v>
      </c>
      <c r="E42" s="6">
        <f>X_ail-m_ail</f>
        <v>820</v>
      </c>
      <c r="F42" s="255"/>
      <c r="G42" s="255" t="s">
        <v>218</v>
      </c>
      <c r="H42" s="263">
        <f>XcgSans</f>
        <v>230</v>
      </c>
      <c r="I42" s="263">
        <f ca="1">XcgVide</f>
        <v>322.95890410958901</v>
      </c>
      <c r="J42" s="245">
        <f ca="1">XcgPlein</f>
        <v>417.440414507772</v>
      </c>
      <c r="N42" s="75"/>
    </row>
    <row r="43" spans="2:21" x14ac:dyDescent="0.2">
      <c r="B43" s="74"/>
      <c r="D43" s="276" t="str">
        <f>IF(Lang="Français","Emplanture 'm'",IF(Lang="English","Root edge  'm'",""))</f>
        <v>Emplanture 'm'</v>
      </c>
      <c r="E43" s="244">
        <f>m_ail</f>
        <v>180</v>
      </c>
      <c r="N43" s="75"/>
    </row>
    <row r="44" spans="2:21" x14ac:dyDescent="0.2">
      <c r="B44" s="74"/>
      <c r="D44" s="276" t="str">
        <f>IF(Lang="Français","Saumon      'n'",IF(Lang="English","Tip edge    'n'",""))</f>
        <v>Saumon      'n'</v>
      </c>
      <c r="E44" s="244">
        <f>n_ail</f>
        <v>80</v>
      </c>
      <c r="F44" s="246" t="s">
        <v>202</v>
      </c>
      <c r="G44" s="246" t="s">
        <v>207</v>
      </c>
      <c r="H44" s="668">
        <f ca="1">Vsortie_de_rampe</f>
        <v>45.6272121175069</v>
      </c>
      <c r="I44" s="669"/>
      <c r="N44" s="75"/>
    </row>
    <row r="45" spans="2:21" x14ac:dyDescent="0.2">
      <c r="B45" s="74"/>
      <c r="D45" s="276" t="str">
        <f>IF(Lang="Français","Flèche        'p'",IF(Lang="English","Offset         'p'",""))</f>
        <v>Flèche        'p'</v>
      </c>
      <c r="E45" s="244">
        <f>p_ail</f>
        <v>160</v>
      </c>
      <c r="F45" s="6" t="s">
        <v>203</v>
      </c>
      <c r="G45" s="6" t="s">
        <v>208</v>
      </c>
      <c r="H45" s="670">
        <f>Finesse</f>
        <v>9.615384615384615</v>
      </c>
      <c r="I45" s="671"/>
      <c r="N45" s="75"/>
    </row>
    <row r="46" spans="2:21" x14ac:dyDescent="0.2">
      <c r="B46" s="74"/>
      <c r="D46" s="276" t="str">
        <f>IF(Lang="Français","Envergure   'E'",IF(Lang="English","Span          'E'",""))</f>
        <v>Envergure   'E'</v>
      </c>
      <c r="E46" s="244">
        <f>E_ail</f>
        <v>110</v>
      </c>
      <c r="F46" s="6" t="s">
        <v>204</v>
      </c>
      <c r="G46" s="6" t="s">
        <v>209</v>
      </c>
      <c r="H46" s="670">
        <f>Cn</f>
        <v>11.238193706081701</v>
      </c>
      <c r="I46" s="671"/>
      <c r="N46" s="75"/>
    </row>
    <row r="47" spans="2:21" x14ac:dyDescent="0.2">
      <c r="B47" s="74"/>
      <c r="D47" s="276" t="s">
        <v>144</v>
      </c>
      <c r="E47" s="244">
        <f>ep_ail</f>
        <v>4</v>
      </c>
      <c r="F47" s="6" t="s">
        <v>205</v>
      </c>
      <c r="G47" s="6" t="s">
        <v>210</v>
      </c>
      <c r="H47" s="247">
        <f ca="1">MS_min</f>
        <v>3.3051408833886011</v>
      </c>
      <c r="I47" s="254">
        <f ca="1">MS_max</f>
        <v>4.2136169449095915</v>
      </c>
      <c r="N47" s="75"/>
    </row>
    <row r="48" spans="2:21" x14ac:dyDescent="0.2">
      <c r="B48" s="74"/>
      <c r="D48" s="276" t="s">
        <v>145</v>
      </c>
      <c r="E48" s="244">
        <f>Q_ail</f>
        <v>4</v>
      </c>
      <c r="F48" s="274" t="s">
        <v>206</v>
      </c>
      <c r="G48" s="274" t="s">
        <v>211</v>
      </c>
      <c r="H48" s="256">
        <f ca="1">MS_Cn_min</f>
        <v>37.143813473411086</v>
      </c>
      <c r="I48" s="264">
        <f ca="1">MS_Cn_max</f>
        <v>47.353443430122176</v>
      </c>
      <c r="N48" s="75"/>
    </row>
    <row r="49" spans="2:14" x14ac:dyDescent="0.2">
      <c r="B49" s="74"/>
      <c r="D49" s="276" t="s">
        <v>148</v>
      </c>
      <c r="E49" s="244">
        <f ca="1">XpropuRef-Long_propu</f>
        <v>512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1000</v>
      </c>
      <c r="G51" s="276" t="s">
        <v>212</v>
      </c>
      <c r="H51" s="6">
        <f>Sref</f>
        <v>1.02548665353068E-2</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324</v>
      </c>
      <c r="G53" s="278" t="s">
        <v>215</v>
      </c>
      <c r="H53" s="247">
        <f ca="1">Temps_culmi</f>
        <v>14.899999999999965</v>
      </c>
      <c r="I53" s="259"/>
      <c r="J53" s="268"/>
      <c r="N53" s="75"/>
    </row>
    <row r="54" spans="2:14" x14ac:dyDescent="0.2">
      <c r="B54" s="74"/>
      <c r="G54" s="278" t="s">
        <v>216</v>
      </c>
      <c r="H54" s="242">
        <f ca="1">Altitude_culmi</f>
        <v>1705.4279046865979</v>
      </c>
      <c r="I54" s="259"/>
      <c r="J54" s="268"/>
      <c r="N54" s="75"/>
    </row>
    <row r="55" spans="2:14" x14ac:dyDescent="0.2">
      <c r="B55" s="74"/>
      <c r="C55" s="275" t="s">
        <v>233</v>
      </c>
      <c r="D55" s="249" t="s">
        <v>60</v>
      </c>
      <c r="E55" s="243">
        <f>Long_tot</f>
        <v>1000</v>
      </c>
      <c r="G55" s="278" t="s">
        <v>217</v>
      </c>
      <c r="H55" s="248">
        <f ca="1">Vit_culmi</f>
        <v>18.217852218417551</v>
      </c>
      <c r="I55" s="259"/>
      <c r="J55" s="268"/>
      <c r="N55" s="75"/>
    </row>
    <row r="56" spans="2:14" x14ac:dyDescent="0.2">
      <c r="B56" s="74"/>
      <c r="C56" s="276"/>
      <c r="D56" s="2" t="s">
        <v>219</v>
      </c>
      <c r="E56" s="244">
        <f>MAX(D_ref,D_ail,D_og,(RIGHT(Nb_diam,1)=",")*MAX(D1j,D1r,D2j,D2r))</f>
        <v>104</v>
      </c>
      <c r="G56" s="278" t="s">
        <v>133</v>
      </c>
      <c r="H56" s="242">
        <f ca="1">Portee_balistique</f>
        <v>698.25382034761208</v>
      </c>
      <c r="I56" s="259"/>
      <c r="J56" s="268"/>
      <c r="N56" s="75"/>
    </row>
    <row r="57" spans="2:14" x14ac:dyDescent="0.2">
      <c r="B57" s="74"/>
      <c r="C57" s="276"/>
      <c r="D57" s="2" t="s">
        <v>220</v>
      </c>
      <c r="E57" s="244">
        <f>E_ail*2+D_ail</f>
        <v>324</v>
      </c>
      <c r="G57" s="278" t="s">
        <v>214</v>
      </c>
      <c r="H57" s="242">
        <f ca="1">T_balistique</f>
        <v>38.900000000000283</v>
      </c>
      <c r="I57" s="259"/>
      <c r="J57" s="268"/>
      <c r="N57" s="75"/>
    </row>
    <row r="58" spans="2:14" x14ac:dyDescent="0.2">
      <c r="B58" s="74"/>
      <c r="C58" s="276"/>
      <c r="D58" s="2" t="s">
        <v>221</v>
      </c>
      <c r="E58" s="244">
        <f ca="1">MassePlein</f>
        <v>4.6319999999999997</v>
      </c>
      <c r="G58" s="278" t="s">
        <v>137</v>
      </c>
      <c r="H58" s="248">
        <f ca="1">Vit_max</f>
        <v>375.35783204050745</v>
      </c>
      <c r="I58" s="259"/>
      <c r="J58" s="268"/>
      <c r="N58" s="75"/>
    </row>
    <row r="59" spans="2:14" x14ac:dyDescent="0.2">
      <c r="B59" s="74"/>
      <c r="C59" s="277" t="s">
        <v>234</v>
      </c>
      <c r="D59" s="255" t="s">
        <v>145</v>
      </c>
      <c r="E59" s="260">
        <f>Q_ail</f>
        <v>4</v>
      </c>
      <c r="G59" s="278" t="s">
        <v>136</v>
      </c>
      <c r="H59" s="242">
        <f ca="1">Acc_max</f>
        <v>284.60296289375583</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2636.5618482477539</v>
      </c>
      <c r="F62" s="280">
        <f ca="1">E62/9.81</f>
        <v>268.76267566236021</v>
      </c>
      <c r="H62" s="2"/>
      <c r="I62" s="2"/>
      <c r="J62" s="2"/>
      <c r="K62" s="2"/>
      <c r="N62" s="75"/>
    </row>
    <row r="63" spans="2:14" x14ac:dyDescent="0.2">
      <c r="B63" s="74"/>
      <c r="C63" s="276"/>
      <c r="D63" s="2" t="s">
        <v>223</v>
      </c>
      <c r="E63" s="242">
        <f ca="1">2*Acc_max*Masse_ail</f>
        <v>65.117157910091336</v>
      </c>
      <c r="F63" s="248">
        <f ca="1">E63/9.81</f>
        <v>6.6378346493467211</v>
      </c>
      <c r="G63" s="246" t="s">
        <v>229</v>
      </c>
      <c r="H63" s="288">
        <f>S_ail*(ep_ail/1000)*2000</f>
        <v>0.1144</v>
      </c>
      <c r="I63" s="2"/>
      <c r="J63" s="2"/>
      <c r="K63" s="2"/>
      <c r="N63" s="75"/>
    </row>
    <row r="64" spans="2:14" x14ac:dyDescent="0.2">
      <c r="B64" s="74"/>
      <c r="C64" s="277"/>
      <c r="D64" s="255" t="s">
        <v>224</v>
      </c>
      <c r="E64" s="263">
        <f ca="1">0.104*S_ail*Vit_max^2</f>
        <v>209.53681628467555</v>
      </c>
      <c r="F64" s="281">
        <f ca="1">E64/9.81</f>
        <v>21.359512363371614</v>
      </c>
      <c r="G64" s="274" t="s">
        <v>228</v>
      </c>
      <c r="H64" s="289">
        <f>(E_ail*(m_ail+n_ail)/2)/10^6</f>
        <v>1.43E-2</v>
      </c>
      <c r="I64" s="2"/>
      <c r="J64" s="2"/>
      <c r="K64" s="2"/>
      <c r="N64" s="75"/>
    </row>
    <row r="65" spans="2:14" x14ac:dyDescent="0.2">
      <c r="B65" s="74"/>
      <c r="C65" s="282" t="s">
        <v>242</v>
      </c>
      <c r="D65" s="285" t="s">
        <v>240</v>
      </c>
      <c r="E65" s="286">
        <f ca="1">2*Acc_max*H65</f>
        <v>1318.280924123877</v>
      </c>
      <c r="F65" s="286">
        <f ca="1">E65/9.81</f>
        <v>134.3813378311801</v>
      </c>
      <c r="G65" s="287" t="s">
        <v>241</v>
      </c>
      <c r="H65" s="279">
        <f ca="1">E58/2</f>
        <v>2.3159999999999998</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17.899999999999999</v>
      </c>
      <c r="I67" s="251">
        <f ca="1">Temps_culmi</f>
        <v>14.899999999999965</v>
      </c>
      <c r="J67" s="2"/>
      <c r="K67" s="2"/>
      <c r="N67" s="75"/>
    </row>
    <row r="68" spans="2:14" x14ac:dyDescent="0.2">
      <c r="B68" s="74"/>
      <c r="C68" s="6"/>
      <c r="D68" s="2"/>
      <c r="E68" s="2"/>
      <c r="F68" s="275" t="s">
        <v>231</v>
      </c>
      <c r="G68" s="249" t="s">
        <v>129</v>
      </c>
      <c r="H68" s="250">
        <f ca="1">V_para</f>
        <v>11.030144283137732</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32.856447421597913</v>
      </c>
      <c r="I70" s="253">
        <f ca="1">V_ouv_sat</f>
        <v>210.99368045168549</v>
      </c>
      <c r="N70" s="75"/>
    </row>
    <row r="71" spans="2:14" x14ac:dyDescent="0.2">
      <c r="B71" s="74"/>
      <c r="C71" s="226"/>
      <c r="F71" s="276"/>
      <c r="G71" s="2" t="s">
        <v>201</v>
      </c>
      <c r="H71" s="247">
        <f ca="1">m_vide</f>
        <v>3.65</v>
      </c>
      <c r="I71" s="253">
        <f>m_satellite</f>
        <v>1</v>
      </c>
      <c r="N71" s="75"/>
    </row>
    <row r="72" spans="2:14" x14ac:dyDescent="0.2">
      <c r="B72" s="74"/>
      <c r="C72" s="226"/>
      <c r="F72" s="276"/>
      <c r="G72" s="2" t="s">
        <v>238</v>
      </c>
      <c r="H72" s="283">
        <f ca="1">1/2*Rho_moyen*S_para*V_ouverture^2</f>
        <v>317.71717533196681</v>
      </c>
      <c r="I72" s="284">
        <f ca="1">1/2*Rho_moyen*S_satellite*V_ouv_sat^2</f>
        <v>2726.7479079210634</v>
      </c>
      <c r="N72" s="75"/>
    </row>
    <row r="73" spans="2:14" x14ac:dyDescent="0.2">
      <c r="B73" s="74"/>
      <c r="D73" s="2"/>
      <c r="F73" s="277"/>
      <c r="G73" s="255" t="s">
        <v>239</v>
      </c>
      <c r="H73" s="256">
        <f ca="1">H72/9.81</f>
        <v>32.387071899283058</v>
      </c>
      <c r="I73" s="257">
        <f ca="1">I72/9.81</f>
        <v>277.95595391652023</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SP02_ALPHA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45862</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50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820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180</v>
      </c>
      <c r="G97" s="48"/>
      <c r="H97" s="48"/>
      <c r="I97" s="48"/>
      <c r="J97" s="441">
        <f>p_ail</f>
        <v>160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512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110</v>
      </c>
      <c r="I105" s="273"/>
      <c r="J105" s="441">
        <f>ep_ail</f>
        <v>4</v>
      </c>
      <c r="K105" s="48"/>
      <c r="N105" s="75"/>
    </row>
    <row r="106" spans="2:14" x14ac:dyDescent="0.2">
      <c r="B106" s="74"/>
      <c r="D106" s="429"/>
      <c r="E106" s="246" t="s">
        <v>354</v>
      </c>
      <c r="F106" s="243" t="s">
        <v>353</v>
      </c>
      <c r="N106" s="75"/>
    </row>
    <row r="107" spans="2:14" x14ac:dyDescent="0.2">
      <c r="B107" s="74"/>
      <c r="D107" s="437" t="s">
        <v>351</v>
      </c>
      <c r="E107" s="6">
        <f>MasseSans</f>
        <v>3</v>
      </c>
      <c r="F107" s="244">
        <f ca="1">MassePlein</f>
        <v>4.6319999999999997</v>
      </c>
      <c r="N107" s="75"/>
    </row>
    <row r="108" spans="2:14" x14ac:dyDescent="0.2">
      <c r="B108" s="74"/>
      <c r="D108" s="431" t="s">
        <v>352</v>
      </c>
      <c r="E108" s="274">
        <f>XcgSans</f>
        <v>230</v>
      </c>
      <c r="F108" s="260">
        <f ca="1">XcgPlein</f>
        <v>417.440414507772</v>
      </c>
      <c r="N108" s="75"/>
    </row>
    <row r="109" spans="2:14" x14ac:dyDescent="0.2">
      <c r="B109" s="74"/>
      <c r="N109" s="75"/>
    </row>
    <row r="110" spans="2:14" x14ac:dyDescent="0.2">
      <c r="B110" s="74"/>
      <c r="D110" s="438" t="s">
        <v>355</v>
      </c>
      <c r="E110" s="439">
        <f ca="1">MasseVide</f>
        <v>3.65</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14.899999999999965</v>
      </c>
      <c r="I112" s="259"/>
      <c r="J112" s="268"/>
      <c r="N112" s="75"/>
    </row>
    <row r="113" spans="2:14" ht="12.75" customHeight="1" x14ac:dyDescent="0.25">
      <c r="B113" s="74"/>
      <c r="D113" s="435" t="s">
        <v>357</v>
      </c>
      <c r="E113" s="48"/>
      <c r="G113" s="278" t="s">
        <v>216</v>
      </c>
      <c r="H113" s="242">
        <f ca="1">Altitude_culmi</f>
        <v>1705.4279046865979</v>
      </c>
      <c r="I113" s="259"/>
      <c r="J113" s="268"/>
      <c r="N113" s="75"/>
    </row>
    <row r="114" spans="2:14" ht="12.75" customHeight="1" x14ac:dyDescent="0.25">
      <c r="B114" s="74"/>
      <c r="D114" s="48"/>
      <c r="E114" s="48"/>
      <c r="F114" s="435"/>
      <c r="G114" s="278" t="s">
        <v>217</v>
      </c>
      <c r="H114" s="248">
        <f ca="1">Vit_culmi</f>
        <v>18.217852218417551</v>
      </c>
      <c r="I114" s="259"/>
      <c r="J114" s="268"/>
      <c r="N114" s="75"/>
    </row>
    <row r="115" spans="2:14" x14ac:dyDescent="0.2">
      <c r="B115" s="74"/>
      <c r="C115" s="429" t="s">
        <v>358</v>
      </c>
      <c r="D115" s="249"/>
      <c r="E115" s="446">
        <v>0.1</v>
      </c>
      <c r="G115" s="278" t="s">
        <v>133</v>
      </c>
      <c r="H115" s="242">
        <f ca="1">Portee_balistique</f>
        <v>698.25382034761208</v>
      </c>
      <c r="I115" s="259"/>
      <c r="J115" s="268"/>
      <c r="N115" s="75"/>
    </row>
    <row r="116" spans="2:14" ht="12.75" customHeight="1" x14ac:dyDescent="0.2">
      <c r="B116" s="74"/>
      <c r="C116" s="431" t="s">
        <v>359</v>
      </c>
      <c r="D116" s="255"/>
      <c r="E116" s="447">
        <f>E_ail*(m_ail+n_ail)/2</f>
        <v>14300</v>
      </c>
      <c r="G116" s="278" t="s">
        <v>137</v>
      </c>
      <c r="H116" s="248">
        <f ca="1">Vit_max</f>
        <v>375.35783204050745</v>
      </c>
      <c r="I116" s="259"/>
      <c r="J116" s="268"/>
      <c r="N116" s="75"/>
    </row>
    <row r="117" spans="2:14" ht="12.75" customHeight="1" x14ac:dyDescent="0.2">
      <c r="B117" s="74"/>
      <c r="D117" s="48"/>
      <c r="E117" s="48"/>
      <c r="F117" s="48"/>
      <c r="G117" s="278" t="s">
        <v>136</v>
      </c>
      <c r="H117" s="242">
        <f ca="1">Acc_max</f>
        <v>284.60296289375583</v>
      </c>
      <c r="I117" s="259"/>
      <c r="J117" s="268"/>
      <c r="N117" s="75"/>
    </row>
    <row r="118" spans="2:14" x14ac:dyDescent="0.2">
      <c r="B118" s="74"/>
      <c r="C118" s="429" t="s">
        <v>360</v>
      </c>
      <c r="D118" s="249"/>
      <c r="E118" s="457"/>
      <c r="F118" s="458">
        <f>J90/100</f>
        <v>8.1999999999999993</v>
      </c>
      <c r="G118" s="276" t="s">
        <v>5</v>
      </c>
      <c r="H118" s="6">
        <f>Cx</f>
        <v>0.6</v>
      </c>
      <c r="I118" s="259"/>
      <c r="J118" s="268"/>
      <c r="N118" s="75"/>
    </row>
    <row r="119" spans="2:14" x14ac:dyDescent="0.2">
      <c r="B119" s="74"/>
      <c r="C119" s="437" t="s">
        <v>361</v>
      </c>
      <c r="D119" s="2"/>
      <c r="E119" s="459">
        <f ca="1">2*Acc_max*MasseSans</f>
        <v>1707.617777362535</v>
      </c>
      <c r="F119" s="460">
        <f ca="1">E119/g</f>
        <v>174.06909045489652</v>
      </c>
      <c r="G119" s="269" t="s">
        <v>222</v>
      </c>
      <c r="H119" s="270"/>
      <c r="I119" s="270"/>
      <c r="J119" s="271"/>
      <c r="N119" s="75"/>
    </row>
    <row r="120" spans="2:14" x14ac:dyDescent="0.2">
      <c r="B120" s="74"/>
      <c r="C120" s="437" t="s">
        <v>362</v>
      </c>
      <c r="D120" s="2"/>
      <c r="E120" s="459">
        <f ca="1">2*Acc_max*E115</f>
        <v>56.920592578751169</v>
      </c>
      <c r="F120" s="460">
        <f ca="1">E120/g</f>
        <v>5.8023030151632176</v>
      </c>
      <c r="N120" s="75"/>
    </row>
    <row r="121" spans="2:14" x14ac:dyDescent="0.2">
      <c r="B121" s="74"/>
      <c r="C121" s="431" t="s">
        <v>363</v>
      </c>
      <c r="D121" s="255"/>
      <c r="E121" s="452">
        <f ca="1">0.104*E116/1000000*Vit_max^2</f>
        <v>209.53681628467552</v>
      </c>
      <c r="F121" s="453">
        <f ca="1">E121/g</f>
        <v>21.359512363371611</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97.677342354124988</v>
      </c>
      <c r="F128" s="451">
        <f ca="1">E128/g</f>
        <v>9.9569156324286432</v>
      </c>
      <c r="H128" s="48"/>
      <c r="I128" s="48"/>
      <c r="J128" s="48"/>
      <c r="K128" s="48"/>
      <c r="N128" s="75"/>
    </row>
    <row r="129" spans="2:14" x14ac:dyDescent="0.2">
      <c r="B129" s="74"/>
      <c r="C129" s="679" t="s">
        <v>369</v>
      </c>
      <c r="D129" s="680"/>
      <c r="E129" s="452">
        <f ca="1">E128/E126*2</f>
        <v>48.838671177062494</v>
      </c>
      <c r="F129" s="453">
        <f ca="1">E129/g</f>
        <v>4.9784578162143216</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58.023030151632177</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2025-07-24T15:21:17Z</dcterms:modified>
</cp:coreProperties>
</file>