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backupFile="1" codeName="ThisWorkbook"/>
  <mc:AlternateContent xmlns:mc="http://schemas.openxmlformats.org/markup-compatibility/2006">
    <mc:Choice Requires="x15">
      <x15ac:absPath xmlns:x15ac="http://schemas.microsoft.com/office/spreadsheetml/2010/11/ac" url="C:\Users\alexi\Documents\scolaire\IPSA\AeroIpsa\SP02\STABTRAJ\SP02_Super\"/>
    </mc:Choice>
  </mc:AlternateContent>
  <xr:revisionPtr revIDLastSave="0" documentId="13_ncr:1_{810819DF-3982-4307-A28A-EF50AED49479}"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C15" i="6"/>
  <c r="H6" i="7" s="1"/>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P15" i="6"/>
  <c r="H42" i="7" s="1"/>
  <c r="C133" i="6"/>
  <c r="C163" i="6"/>
  <c r="O21" i="6"/>
  <c r="C167" i="6"/>
  <c r="C166" i="6"/>
  <c r="D161" i="6"/>
  <c r="E161" i="6" s="1"/>
  <c r="D158" i="6"/>
  <c r="E158" i="6" s="1"/>
  <c r="D162" i="6"/>
  <c r="E162" i="6" s="1"/>
  <c r="D160" i="6"/>
  <c r="E160" i="6" s="1"/>
  <c r="D159" i="6"/>
  <c r="E159" i="6" s="1"/>
  <c r="D166" i="6"/>
  <c r="E166" i="6" s="1"/>
  <c r="D167" i="6"/>
  <c r="E167" i="6" s="1"/>
  <c r="D163" i="6"/>
  <c r="E163"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C35" i="6"/>
  <c r="E56" i="7" s="1"/>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B54" i="8"/>
  <c r="C54" i="8" s="1"/>
  <c r="D26" i="7"/>
  <c r="B53" i="8"/>
  <c r="C53" i="8" s="1"/>
  <c r="B60" i="8"/>
  <c r="C60" i="8" s="1"/>
  <c r="B66" i="8"/>
  <c r="C66" i="8" s="1"/>
  <c r="B52" i="8"/>
  <c r="C52" i="8" s="1"/>
  <c r="B57" i="8"/>
  <c r="C57" i="8" s="1"/>
  <c r="T14" i="6"/>
  <c r="C173" i="6"/>
  <c r="C172" i="6"/>
  <c r="D23" i="7"/>
  <c r="E108" i="7"/>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Y4" i="4"/>
  <c r="Q3" i="4"/>
  <c r="T3" i="4"/>
  <c r="E4" i="7" l="1"/>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U3" i="4"/>
  <c r="H3" i="4"/>
  <c r="G3" i="4"/>
  <c r="S3" i="4"/>
  <c r="N3" i="4"/>
  <c r="V3" i="4"/>
  <c r="P2" i="4"/>
  <c r="O4" i="4"/>
  <c r="W4" i="4"/>
  <c r="F4" i="4"/>
  <c r="D3" i="4"/>
  <c r="L3" i="4"/>
  <c r="E4" i="4"/>
  <c r="M4" i="4"/>
  <c r="X3" i="4"/>
  <c r="V4" i="4"/>
  <c r="R4" i="4"/>
  <c r="Z2" i="4"/>
  <c r="W3" i="4"/>
  <c r="K3" i="4"/>
  <c r="B4" i="4"/>
  <c r="X2" i="4"/>
  <c r="S4" i="4"/>
  <c r="G4" i="4"/>
  <c r="J4" i="4"/>
  <c r="C3" i="4"/>
  <c r="M3" i="4"/>
  <c r="H2" i="4"/>
  <c r="P3" i="4"/>
  <c r="X4" i="4"/>
  <c r="T2" i="4"/>
  <c r="R2" i="4"/>
  <c r="J2" i="4"/>
  <c r="R3" i="4"/>
  <c r="V2" i="4"/>
  <c r="P4" i="4"/>
  <c r="I4" i="4"/>
  <c r="N2" i="4"/>
  <c r="D4" i="4"/>
  <c r="N4" i="4"/>
  <c r="F3" i="4"/>
  <c r="B3" i="4"/>
  <c r="L4" i="4"/>
  <c r="L2" i="4"/>
  <c r="C4" i="4"/>
  <c r="J3" i="4"/>
  <c r="Y3" i="4"/>
  <c r="U4" i="4"/>
  <c r="I3" i="4"/>
  <c r="H4" i="4"/>
  <c r="K4" i="4"/>
  <c r="Q4" i="4"/>
  <c r="E3" i="4"/>
  <c r="O3" i="4"/>
  <c r="T4" i="4"/>
  <c r="E28" i="6" l="1"/>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C11" i="1" s="1"/>
  <c r="S4" i="3" s="1"/>
  <c r="T4" i="3" s="1"/>
  <c r="U4" i="3" s="1"/>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E35" i="6" l="1"/>
  <c r="O22" i="6" s="1"/>
  <c r="O19" i="6" s="1"/>
  <c r="H28" i="6" s="1"/>
  <c r="C190" i="6" s="1"/>
  <c r="M22" i="6"/>
  <c r="C164" i="6"/>
  <c r="C165" i="6"/>
  <c r="AC5" i="3"/>
  <c r="P5" i="3"/>
  <c r="Q5" i="3" s="1"/>
  <c r="A6" i="3"/>
  <c r="B6" i="3" s="1"/>
  <c r="AC6" i="3" s="1"/>
  <c r="N15" i="6"/>
  <c r="I42" i="7"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M15" i="6"/>
  <c r="J42" i="7"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M19" i="6" l="1"/>
  <c r="H31" i="6" s="1"/>
  <c r="H29" i="6" s="1"/>
  <c r="H47" i="7" s="1"/>
  <c r="C150" i="6"/>
  <c r="AA6" i="3"/>
  <c r="H48" i="8"/>
  <c r="P29" i="1"/>
  <c r="A7" i="3"/>
  <c r="B7" i="3" s="1"/>
  <c r="P7" i="3" s="1"/>
  <c r="Q7" i="3" s="1"/>
  <c r="AD6" i="3"/>
  <c r="P6" i="3"/>
  <c r="Q6" i="3" s="1"/>
  <c r="H71" i="7"/>
  <c r="I29" i="6"/>
  <c r="I47" i="7" s="1"/>
  <c r="B192" i="6"/>
  <c r="Z6" i="3"/>
  <c r="H68" i="7"/>
  <c r="H16" i="7"/>
  <c r="P28" i="1"/>
  <c r="H50" i="8"/>
  <c r="C149" i="6"/>
  <c r="C155"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B193" i="6" l="1"/>
  <c r="H32" i="6"/>
  <c r="I32" i="6"/>
  <c r="C157" i="6"/>
  <c r="C156" i="6" s="1"/>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I14" i="7"/>
  <c r="I30" i="6"/>
  <c r="I48" i="7" s="1"/>
  <c r="S29" i="6"/>
  <c r="H14" i="7"/>
  <c r="B194" i="6"/>
  <c r="H30" i="6"/>
  <c r="H48" i="7" s="1"/>
  <c r="B190" i="6"/>
  <c r="S194" i="4"/>
  <c r="Q196" i="4"/>
  <c r="F108" i="4"/>
  <c r="D233" i="4"/>
  <c r="F233" i="4" s="1"/>
  <c r="F2" i="4"/>
  <c r="J58" i="8" l="1"/>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I15" i="7"/>
  <c r="M50" i="8"/>
  <c r="H33" i="6"/>
  <c r="S30" i="6"/>
  <c r="H15" i="7"/>
  <c r="R196" i="4"/>
  <c r="T194" i="4"/>
  <c r="L49" i="8" l="1"/>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U6" i="3"/>
  <c r="Y5" i="3"/>
  <c r="N36" i="1" l="1"/>
  <c r="M37" i="6"/>
  <c r="S12" i="3"/>
  <c r="S13" i="3" s="1"/>
  <c r="W6" i="3"/>
  <c r="E7" i="3" s="1"/>
  <c r="H7" i="3" s="1"/>
  <c r="P17" i="3"/>
  <c r="Q17" i="3" s="1"/>
  <c r="R17" i="3" s="1"/>
  <c r="A18" i="3"/>
  <c r="B18" i="3" s="1"/>
  <c r="AC17" i="3"/>
  <c r="Z17" i="3"/>
  <c r="AD17" i="3"/>
  <c r="AA17" i="3"/>
  <c r="T12" i="3" l="1"/>
  <c r="AH7" i="3"/>
  <c r="AG7" i="3"/>
  <c r="D7" i="3"/>
  <c r="G7" i="3" s="1"/>
  <c r="M7" i="3" s="1"/>
  <c r="N7" i="3" s="1"/>
  <c r="S14" i="3"/>
  <c r="T13" i="3"/>
  <c r="AA18" i="3"/>
  <c r="P18" i="3"/>
  <c r="Q18" i="3" s="1"/>
  <c r="R18" i="3" s="1"/>
  <c r="AC18" i="3"/>
  <c r="A19" i="3"/>
  <c r="B19" i="3" s="1"/>
  <c r="AD18" i="3"/>
  <c r="Z18" i="3"/>
  <c r="K7"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Y296" i="3" s="1"/>
  <c r="AD297" i="3"/>
  <c r="T298" i="3"/>
  <c r="U297" i="3" l="1"/>
  <c r="E298" i="3" s="1"/>
  <c r="H298" i="3" s="1"/>
  <c r="K298" i="3" s="1"/>
  <c r="AE298" i="3" s="1"/>
  <c r="AH298" i="3"/>
  <c r="AG298" i="3"/>
  <c r="D298" i="3" l="1"/>
  <c r="F298" i="3" s="1"/>
  <c r="V298" i="3"/>
  <c r="A299" i="3"/>
  <c r="B299" i="3" s="1"/>
  <c r="G298" i="3" l="1"/>
  <c r="I298" i="3" s="1"/>
  <c r="W298" i="3" s="1"/>
  <c r="Z299" i="3"/>
  <c r="AD299" i="3"/>
  <c r="P299" i="3"/>
  <c r="Q299" i="3" s="1"/>
  <c r="R299" i="3" s="1"/>
  <c r="S299" i="3" s="1"/>
  <c r="AA299" i="3"/>
  <c r="AC299" i="3"/>
  <c r="M298" i="3" l="1"/>
  <c r="N298" i="3" s="1"/>
  <c r="J298" i="3"/>
  <c r="AD298" i="3" s="1"/>
  <c r="T299" i="3"/>
  <c r="L298" i="3" l="1"/>
  <c r="AG299" i="3" s="1"/>
  <c r="Y297" i="3" l="1"/>
  <c r="AH299" i="3"/>
  <c r="U298" i="3"/>
  <c r="E299" i="3" s="1"/>
  <c r="H299" i="3" s="1"/>
  <c r="K299" i="3" s="1"/>
  <c r="AE299" i="3" s="1"/>
  <c r="D299" i="3" l="1"/>
  <c r="G299" i="3" s="1"/>
  <c r="I299" i="3" s="1"/>
  <c r="V299" i="3"/>
  <c r="A300" i="3"/>
  <c r="B300" i="3" s="1"/>
  <c r="M299" i="3" l="1"/>
  <c r="N299" i="3" s="1"/>
  <c r="J299" i="3"/>
  <c r="L299" i="3" s="1"/>
  <c r="F299" i="3"/>
  <c r="W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AD465" i="3"/>
  <c r="T465" i="3" l="1"/>
  <c r="AH465" i="3" s="1"/>
  <c r="U464" i="3"/>
  <c r="Y463" i="3"/>
  <c r="D465" i="3" l="1"/>
  <c r="G465" i="3" s="1"/>
  <c r="E465" i="3"/>
  <c r="H465" i="3" s="1"/>
  <c r="AG465" i="3"/>
  <c r="F465" i="3" l="1"/>
  <c r="I465" i="3"/>
  <c r="J465" i="3"/>
  <c r="M465" i="3"/>
  <c r="N465" i="3" s="1"/>
  <c r="K465" i="3"/>
  <c r="AE465" i="3" s="1"/>
  <c r="V465" i="3" l="1"/>
  <c r="W465" i="3" s="1"/>
  <c r="A466" i="3"/>
  <c r="B466" i="3" s="1"/>
  <c r="L465" i="3"/>
  <c r="U465" i="3" l="1"/>
  <c r="Y464" i="3"/>
  <c r="AA466" i="3"/>
  <c r="AD466" i="3"/>
  <c r="AC466" i="3"/>
  <c r="Z466" i="3"/>
  <c r="P466" i="3"/>
  <c r="Q466" i="3" s="1"/>
  <c r="R466" i="3" s="1"/>
  <c r="S466" i="3" s="1"/>
  <c r="T466" i="3" l="1"/>
  <c r="AH466" i="3" s="1"/>
  <c r="AG466" i="3" l="1"/>
  <c r="E466" i="3"/>
  <c r="H466" i="3" s="1"/>
  <c r="K466" i="3" s="1"/>
  <c r="AE466" i="3" s="1"/>
  <c r="D466" i="3"/>
  <c r="G466" i="3" s="1"/>
  <c r="F466" i="3" l="1"/>
  <c r="I466" i="3"/>
  <c r="J466" i="3"/>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D469" i="3"/>
  <c r="AA469" i="3"/>
  <c r="P469" i="3"/>
  <c r="Q469" i="3" s="1"/>
  <c r="R469" i="3" s="1"/>
  <c r="S469" i="3" s="1"/>
  <c r="Z469" i="3"/>
  <c r="AC469" i="3"/>
  <c r="U468" i="3" l="1"/>
  <c r="Y467" i="3"/>
  <c r="T469" i="3"/>
  <c r="AG469" i="3" s="1"/>
  <c r="D469" i="3" l="1"/>
  <c r="G469" i="3" s="1"/>
  <c r="AH469" i="3"/>
  <c r="E469" i="3"/>
  <c r="H469" i="3" s="1"/>
  <c r="K469" i="3" s="1"/>
  <c r="AE469" i="3" s="1"/>
  <c r="F469" i="3" l="1"/>
  <c r="I469" i="3"/>
  <c r="J469" i="3"/>
  <c r="M469" i="3"/>
  <c r="N469" i="3" s="1"/>
  <c r="V469" i="3"/>
  <c r="A470" i="3"/>
  <c r="B470" i="3" s="1"/>
  <c r="W469" i="3" l="1"/>
  <c r="L469" i="3"/>
  <c r="AC470" i="3"/>
  <c r="P470" i="3"/>
  <c r="Q470" i="3" s="1"/>
  <c r="R470" i="3" s="1"/>
  <c r="S470" i="3" s="1"/>
  <c r="AA470" i="3"/>
  <c r="Z470" i="3"/>
  <c r="AD470" i="3"/>
  <c r="U469" i="3" l="1"/>
  <c r="Y468" i="3"/>
  <c r="T470" i="3"/>
  <c r="D470" i="3" l="1"/>
  <c r="G470" i="3" s="1"/>
  <c r="AH470" i="3"/>
  <c r="AG470" i="3"/>
  <c r="E470" i="3"/>
  <c r="H470" i="3" s="1"/>
  <c r="K470" i="3" l="1"/>
  <c r="AE470" i="3" s="1"/>
  <c r="F470" i="3"/>
  <c r="I470" i="3"/>
  <c r="J470" i="3"/>
  <c r="M470" i="3"/>
  <c r="N470" i="3" s="1"/>
  <c r="V470" i="3" l="1"/>
  <c r="W470" i="3" s="1"/>
  <c r="A471" i="3"/>
  <c r="B471" i="3" s="1"/>
  <c r="L470" i="3"/>
  <c r="U470" i="3" l="1"/>
  <c r="Y469" i="3"/>
  <c r="Z471" i="3"/>
  <c r="AA471" i="3"/>
  <c r="AD471" i="3"/>
  <c r="AC471" i="3"/>
  <c r="P471" i="3"/>
  <c r="Q471" i="3" s="1"/>
  <c r="R471" i="3" s="1"/>
  <c r="S471" i="3" s="1"/>
  <c r="T471" i="3" l="1"/>
  <c r="AH471" i="3" s="1"/>
  <c r="AG471" i="3" l="1"/>
  <c r="E471" i="3"/>
  <c r="H471" i="3" s="1"/>
  <c r="D471" i="3"/>
  <c r="F471" i="3" l="1"/>
  <c r="G471" i="3"/>
  <c r="K471" i="3"/>
  <c r="AE471" i="3" s="1"/>
  <c r="V471" i="3" l="1"/>
  <c r="A472" i="3"/>
  <c r="B472" i="3" s="1"/>
  <c r="I471" i="3"/>
  <c r="J471" i="3"/>
  <c r="M471" i="3"/>
  <c r="N471" i="3" s="1"/>
  <c r="W471" i="3" l="1"/>
  <c r="L471" i="3"/>
  <c r="Z472" i="3"/>
  <c r="AA472" i="3"/>
  <c r="P472" i="3"/>
  <c r="Q472" i="3" s="1"/>
  <c r="R472" i="3" s="1"/>
  <c r="S472" i="3" s="1"/>
  <c r="AD472" i="3"/>
  <c r="AC472" i="3"/>
  <c r="U471" i="3" l="1"/>
  <c r="Y470" i="3"/>
  <c r="T472" i="3"/>
  <c r="E472" i="3" l="1"/>
  <c r="H472" i="3" s="1"/>
  <c r="K472" i="3" s="1"/>
  <c r="AE472" i="3" s="1"/>
  <c r="AG472" i="3"/>
  <c r="AH472" i="3"/>
  <c r="D472" i="3"/>
  <c r="V472" i="3" l="1"/>
  <c r="A473" i="3"/>
  <c r="B473" i="3" s="1"/>
  <c r="F472" i="3"/>
  <c r="G472" i="3"/>
  <c r="I472" i="3" l="1"/>
  <c r="W472" i="3" s="1"/>
  <c r="J472" i="3"/>
  <c r="M472" i="3"/>
  <c r="N472" i="3" s="1"/>
  <c r="AC473" i="3"/>
  <c r="P473" i="3"/>
  <c r="Q473" i="3" s="1"/>
  <c r="R473" i="3" s="1"/>
  <c r="S473" i="3" s="1"/>
  <c r="AD473" i="3"/>
  <c r="Z473" i="3"/>
  <c r="AA473" i="3"/>
  <c r="L472" i="3" l="1"/>
  <c r="T473" i="3"/>
  <c r="U472" i="3" l="1"/>
  <c r="D473" i="3" s="1"/>
  <c r="AH473" i="3"/>
  <c r="AG473" i="3"/>
  <c r="Y471" i="3"/>
  <c r="G473" i="3" l="1"/>
  <c r="E473" i="3"/>
  <c r="H473" i="3" s="1"/>
  <c r="F473" i="3" l="1"/>
  <c r="I473" i="3"/>
  <c r="J473" i="3"/>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D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M495" i="3"/>
  <c r="N495" i="3" s="1"/>
  <c r="W495" i="3" l="1"/>
  <c r="L495" i="3"/>
  <c r="AD496"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D499" i="3"/>
  <c r="AA499" i="3"/>
  <c r="Z499" i="3"/>
  <c r="T499" i="3" l="1"/>
  <c r="U498" i="3"/>
  <c r="Y497" i="3"/>
  <c r="D499" i="3" l="1"/>
  <c r="G499" i="3" s="1"/>
  <c r="AH499" i="3"/>
  <c r="E499" i="3"/>
  <c r="H499" i="3" s="1"/>
  <c r="AG499" i="3"/>
  <c r="F499" i="3" l="1"/>
  <c r="I499" i="3"/>
  <c r="J499" i="3"/>
  <c r="M499" i="3"/>
  <c r="N499" i="3" s="1"/>
  <c r="K499" i="3"/>
  <c r="AE499" i="3" s="1"/>
  <c r="V499" i="3" l="1"/>
  <c r="W499" i="3" s="1"/>
  <c r="A500" i="3"/>
  <c r="B500" i="3" s="1"/>
  <c r="L499" i="3"/>
  <c r="U499" i="3" l="1"/>
  <c r="Y498" i="3"/>
  <c r="AD500" i="3"/>
  <c r="AA500" i="3"/>
  <c r="AC500" i="3"/>
  <c r="P500" i="3"/>
  <c r="Q500" i="3" s="1"/>
  <c r="R500" i="3" s="1"/>
  <c r="S500" i="3" s="1"/>
  <c r="Z500" i="3"/>
  <c r="T500" i="3" l="1"/>
  <c r="AH500" i="3" s="1"/>
  <c r="D500" i="3" l="1"/>
  <c r="AG500" i="3"/>
  <c r="E500" i="3"/>
  <c r="H500" i="3" s="1"/>
  <c r="F500" i="3" l="1"/>
  <c r="G500" i="3"/>
  <c r="K500" i="3"/>
  <c r="AE500" i="3" s="1"/>
  <c r="I500" i="3" l="1"/>
  <c r="J500" i="3"/>
  <c r="M500" i="3"/>
  <c r="N500" i="3" s="1"/>
  <c r="V500" i="3"/>
  <c r="A501" i="3"/>
  <c r="B501" i="3" s="1"/>
  <c r="W500" i="3" l="1"/>
  <c r="L500" i="3"/>
  <c r="P501" i="3"/>
  <c r="Q501" i="3" s="1"/>
  <c r="R501" i="3" s="1"/>
  <c r="S501" i="3" s="1"/>
  <c r="AC501" i="3"/>
  <c r="AD501" i="3"/>
  <c r="Z501" i="3"/>
  <c r="AA501" i="3"/>
  <c r="U500" i="3" l="1"/>
  <c r="Y499" i="3"/>
  <c r="T501" i="3"/>
  <c r="D501" i="3" l="1"/>
  <c r="G501" i="3" s="1"/>
  <c r="E501" i="3"/>
  <c r="H501" i="3" s="1"/>
  <c r="K501" i="3" s="1"/>
  <c r="AE501" i="3" s="1"/>
  <c r="AG501" i="3"/>
  <c r="AH501" i="3"/>
  <c r="F501" i="3" l="1"/>
  <c r="I501" i="3"/>
  <c r="J501" i="3"/>
  <c r="M501" i="3"/>
  <c r="N501" i="3" s="1"/>
  <c r="V501" i="3"/>
  <c r="A502" i="3"/>
  <c r="B502" i="3" s="1"/>
  <c r="L501" i="3" l="1"/>
  <c r="W501" i="3"/>
  <c r="Z502" i="3"/>
  <c r="AA502" i="3"/>
  <c r="AC502" i="3"/>
  <c r="AD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M502" i="3"/>
  <c r="N502" i="3" s="1"/>
  <c r="AA503" i="3"/>
  <c r="P503" i="3"/>
  <c r="Q503" i="3" s="1"/>
  <c r="R503" i="3" s="1"/>
  <c r="S503" i="3" s="1"/>
  <c r="AD503" i="3"/>
  <c r="AC503" i="3"/>
  <c r="Z503" i="3"/>
  <c r="T503" i="3" l="1"/>
  <c r="L502" i="3"/>
  <c r="AG503" i="3" l="1"/>
  <c r="AH503" i="3"/>
  <c r="U502" i="3"/>
  <c r="E503" i="3" s="1"/>
  <c r="H503" i="3" s="1"/>
  <c r="Y501" i="3"/>
  <c r="D503" i="3" l="1"/>
  <c r="G503" i="3" s="1"/>
  <c r="K503" i="3"/>
  <c r="AE503" i="3" s="1"/>
  <c r="F503" i="3" l="1"/>
  <c r="V503" i="3"/>
  <c r="A504" i="3"/>
  <c r="B504" i="3" s="1"/>
  <c r="I503" i="3"/>
  <c r="J503" i="3"/>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AD515" i="3"/>
  <c r="P515" i="3"/>
  <c r="Q515" i="3" s="1"/>
  <c r="R515" i="3" s="1"/>
  <c r="S515" i="3" s="1"/>
  <c r="AC515" i="3"/>
  <c r="Z515" i="3"/>
  <c r="AA515" i="3"/>
  <c r="U514" i="3" l="1"/>
  <c r="Y513" i="3"/>
  <c r="T515" i="3"/>
  <c r="D515" i="3" l="1"/>
  <c r="G515" i="3" s="1"/>
  <c r="AG515" i="3"/>
  <c r="AH515" i="3"/>
  <c r="E515" i="3"/>
  <c r="H515" i="3" s="1"/>
  <c r="K515" i="3" l="1"/>
  <c r="AE515" i="3" s="1"/>
  <c r="I515" i="3"/>
  <c r="J515" i="3"/>
  <c r="M515" i="3"/>
  <c r="N515" i="3" s="1"/>
  <c r="F515" i="3"/>
  <c r="L515" i="3" l="1"/>
  <c r="V515" i="3"/>
  <c r="W515" i="3" s="1"/>
  <c r="A516" i="3"/>
  <c r="B516" i="3" s="1"/>
  <c r="U515" i="3" l="1"/>
  <c r="Y514" i="3"/>
  <c r="AA516" i="3"/>
  <c r="Z516" i="3"/>
  <c r="AC516" i="3"/>
  <c r="P516" i="3"/>
  <c r="Q516" i="3" s="1"/>
  <c r="R516" i="3" s="1"/>
  <c r="S516" i="3" s="1"/>
  <c r="AD516" i="3"/>
  <c r="T516" i="3" l="1"/>
  <c r="AG516" i="3" s="1"/>
  <c r="D516" i="3" l="1"/>
  <c r="AH516" i="3"/>
  <c r="E516" i="3"/>
  <c r="H516" i="3" s="1"/>
  <c r="F516" i="3" l="1"/>
  <c r="G516" i="3"/>
  <c r="K516" i="3"/>
  <c r="AE516" i="3" s="1"/>
  <c r="I516" i="3" l="1"/>
  <c r="J516" i="3"/>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D519" i="3"/>
  <c r="AA519" i="3"/>
  <c r="Z519" i="3"/>
  <c r="AC519" i="3"/>
  <c r="P519" i="3"/>
  <c r="Q519" i="3" s="1"/>
  <c r="R519" i="3" s="1"/>
  <c r="S519" i="3" s="1"/>
  <c r="T519" i="3" l="1"/>
  <c r="D519" i="3" s="1"/>
  <c r="AG519" i="3" l="1"/>
  <c r="G519" i="3"/>
  <c r="AH519" i="3"/>
  <c r="E519" i="3"/>
  <c r="H519" i="3" s="1"/>
  <c r="F519" i="3" l="1"/>
  <c r="I519" i="3"/>
  <c r="J519" i="3"/>
  <c r="M519" i="3"/>
  <c r="N519" i="3" s="1"/>
  <c r="K519" i="3"/>
  <c r="AE519" i="3" s="1"/>
  <c r="V519" i="3" l="1"/>
  <c r="W519" i="3" s="1"/>
  <c r="A520" i="3"/>
  <c r="B520" i="3" s="1"/>
  <c r="L519" i="3"/>
  <c r="U519" i="3" l="1"/>
  <c r="Y518" i="3"/>
  <c r="AA520" i="3"/>
  <c r="AC520" i="3"/>
  <c r="Z520" i="3"/>
  <c r="AD520" i="3"/>
  <c r="P520" i="3"/>
  <c r="Q520" i="3" s="1"/>
  <c r="R520" i="3" s="1"/>
  <c r="S520" i="3" s="1"/>
  <c r="T520" i="3" l="1"/>
  <c r="D520" i="3" s="1"/>
  <c r="AG520" i="3" l="1"/>
  <c r="E520" i="3"/>
  <c r="H520" i="3" s="1"/>
  <c r="K520" i="3" s="1"/>
  <c r="AE520" i="3" s="1"/>
  <c r="AH520" i="3"/>
  <c r="G520" i="3"/>
  <c r="F520" i="3" l="1"/>
  <c r="I520" i="3"/>
  <c r="J520" i="3"/>
  <c r="M520" i="3"/>
  <c r="N520" i="3" s="1"/>
  <c r="V520" i="3"/>
  <c r="A521" i="3"/>
  <c r="B521" i="3" s="1"/>
  <c r="W520" i="3" l="1"/>
  <c r="L520" i="3"/>
  <c r="P521" i="3"/>
  <c r="Q521" i="3" s="1"/>
  <c r="R521" i="3" s="1"/>
  <c r="S521" i="3" s="1"/>
  <c r="AC521" i="3"/>
  <c r="AA521" i="3"/>
  <c r="AD521" i="3"/>
  <c r="Z521" i="3"/>
  <c r="U520" i="3" l="1"/>
  <c r="Y519" i="3"/>
  <c r="T521" i="3"/>
  <c r="AH521" i="3" s="1"/>
  <c r="AG521" i="3" l="1"/>
  <c r="D521" i="3"/>
  <c r="E521" i="3"/>
  <c r="H521" i="3" s="1"/>
  <c r="K521" i="3" s="1"/>
  <c r="AE521" i="3" s="1"/>
  <c r="F521" i="3" l="1"/>
  <c r="G521" i="3"/>
  <c r="I521" i="3" s="1"/>
  <c r="V521" i="3"/>
  <c r="A522" i="3"/>
  <c r="B522" i="3" s="1"/>
  <c r="M521" i="3" l="1"/>
  <c r="N521" i="3" s="1"/>
  <c r="J521" i="3"/>
  <c r="L521" i="3" s="1"/>
  <c r="W521" i="3"/>
  <c r="AC522" i="3"/>
  <c r="P522" i="3"/>
  <c r="Q522" i="3" s="1"/>
  <c r="R522" i="3" s="1"/>
  <c r="S522" i="3" s="1"/>
  <c r="AA522" i="3"/>
  <c r="AD522" i="3"/>
  <c r="Z522" i="3"/>
  <c r="U521" i="3" l="1"/>
  <c r="Y520" i="3"/>
  <c r="T522" i="3"/>
  <c r="AG522" i="3" s="1"/>
  <c r="AH522" i="3" l="1"/>
  <c r="E522" i="3"/>
  <c r="H522" i="3" s="1"/>
  <c r="D522" i="3"/>
  <c r="K522" i="3" l="1"/>
  <c r="AE522" i="3" s="1"/>
  <c r="F522" i="3"/>
  <c r="G522" i="3"/>
  <c r="I522" i="3" l="1"/>
  <c r="J522" i="3"/>
  <c r="M522" i="3"/>
  <c r="N522" i="3" s="1"/>
  <c r="V522" i="3"/>
  <c r="A523" i="3"/>
  <c r="B523" i="3" s="1"/>
  <c r="W522" i="3" l="1"/>
  <c r="L522" i="3"/>
  <c r="AC523" i="3"/>
  <c r="Z523" i="3"/>
  <c r="AD523" i="3"/>
  <c r="AA523" i="3"/>
  <c r="P523" i="3"/>
  <c r="Q523" i="3" s="1"/>
  <c r="R523" i="3" s="1"/>
  <c r="S523" i="3" s="1"/>
  <c r="U522" i="3" l="1"/>
  <c r="Y521" i="3"/>
  <c r="T523" i="3"/>
  <c r="AG523" i="3" s="1"/>
  <c r="AH523" i="3" l="1"/>
  <c r="D523" i="3"/>
  <c r="G523" i="3" s="1"/>
  <c r="E523" i="3"/>
  <c r="H523" i="3" s="1"/>
  <c r="F523" i="3" l="1"/>
  <c r="I523" i="3"/>
  <c r="J523" i="3"/>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V529" i="3" l="1"/>
  <c r="A530" i="3"/>
  <c r="B530" i="3" s="1"/>
  <c r="AD530" i="3" s="1"/>
  <c r="M529" i="3"/>
  <c r="N529" i="3" s="1"/>
  <c r="I529" i="3"/>
  <c r="F529" i="3"/>
  <c r="L529" i="3"/>
  <c r="W529" i="3" l="1"/>
  <c r="Z530" i="3"/>
  <c r="AA530" i="3"/>
  <c r="AC530" i="3"/>
  <c r="P530" i="3"/>
  <c r="Q530" i="3" s="1"/>
  <c r="R530" i="3" s="1"/>
  <c r="S530" i="3" s="1"/>
  <c r="T530" i="3" s="1"/>
  <c r="AG530" i="3" s="1"/>
  <c r="U529" i="3"/>
  <c r="Y528" i="3"/>
  <c r="D530" i="3" l="1"/>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A539" i="3"/>
  <c r="AC539" i="3"/>
  <c r="T539" i="3" l="1"/>
  <c r="AH539" i="3" s="1"/>
  <c r="AG539" i="3" l="1"/>
  <c r="E539" i="3"/>
  <c r="H539" i="3" s="1"/>
  <c r="K539" i="3" s="1"/>
  <c r="AE539" i="3" s="1"/>
  <c r="D539" i="3"/>
  <c r="G539" i="3" s="1"/>
  <c r="F539" i="3" l="1"/>
  <c r="V539" i="3"/>
  <c r="A540" i="3"/>
  <c r="B540" i="3" s="1"/>
  <c r="I539" i="3"/>
  <c r="J539" i="3"/>
  <c r="AD539" i="3" s="1"/>
  <c r="M539" i="3"/>
  <c r="N539" i="3" s="1"/>
  <c r="W539" i="3" l="1"/>
  <c r="L539" i="3"/>
  <c r="AA540" i="3"/>
  <c r="AC540" i="3"/>
  <c r="Z540" i="3"/>
  <c r="P540" i="3"/>
  <c r="Q540" i="3" s="1"/>
  <c r="R540" i="3" s="1"/>
  <c r="S540" i="3" s="1"/>
  <c r="U539" i="3" l="1"/>
  <c r="Y538" i="3"/>
  <c r="T540" i="3"/>
  <c r="AG540" i="3" s="1"/>
  <c r="E540" i="3" l="1"/>
  <c r="H540" i="3" s="1"/>
  <c r="D540" i="3"/>
  <c r="AH540" i="3"/>
  <c r="K540" i="3" l="1"/>
  <c r="AE540" i="3" s="1"/>
  <c r="F540" i="3"/>
  <c r="G540" i="3"/>
  <c r="V540" i="3" l="1"/>
  <c r="A541" i="3"/>
  <c r="B541" i="3" s="1"/>
  <c r="I540" i="3"/>
  <c r="J540" i="3"/>
  <c r="AD540" i="3" s="1"/>
  <c r="M540" i="3"/>
  <c r="N540" i="3" s="1"/>
  <c r="W540" i="3" l="1"/>
  <c r="L540" i="3"/>
  <c r="P541" i="3"/>
  <c r="Q541" i="3" s="1"/>
  <c r="R541" i="3" s="1"/>
  <c r="S541" i="3" s="1"/>
  <c r="AA541" i="3"/>
  <c r="Z541" i="3"/>
  <c r="AC541" i="3"/>
  <c r="U540" i="3" l="1"/>
  <c r="Y539" i="3"/>
  <c r="T541" i="3"/>
  <c r="AG541" i="3" s="1"/>
  <c r="AH541" i="3" l="1"/>
  <c r="E541" i="3"/>
  <c r="H541" i="3" s="1"/>
  <c r="D541" i="3"/>
  <c r="K541" i="3" l="1"/>
  <c r="AE541" i="3" s="1"/>
  <c r="F541" i="3"/>
  <c r="G541" i="3"/>
  <c r="I541" i="3" l="1"/>
  <c r="J541" i="3"/>
  <c r="AD541" i="3" s="1"/>
  <c r="M541" i="3"/>
  <c r="N541" i="3" s="1"/>
  <c r="V541" i="3"/>
  <c r="A542" i="3"/>
  <c r="B542" i="3" s="1"/>
  <c r="W541" i="3" l="1"/>
  <c r="L541" i="3"/>
  <c r="AC542" i="3"/>
  <c r="P542" i="3"/>
  <c r="Q542" i="3" s="1"/>
  <c r="R542" i="3" s="1"/>
  <c r="S542" i="3" s="1"/>
  <c r="AA542" i="3"/>
  <c r="Z542" i="3"/>
  <c r="T542" i="3" l="1"/>
  <c r="AH542" i="3" s="1"/>
  <c r="U541" i="3"/>
  <c r="Y540" i="3"/>
  <c r="E542" i="3" l="1"/>
  <c r="H542" i="3" s="1"/>
  <c r="K542" i="3" s="1"/>
  <c r="AE542" i="3" s="1"/>
  <c r="AG542" i="3"/>
  <c r="D542" i="3"/>
  <c r="F542" i="3" l="1"/>
  <c r="G542" i="3"/>
  <c r="V542" i="3"/>
  <c r="A543" i="3"/>
  <c r="B543" i="3" s="1"/>
  <c r="P543" i="3" l="1"/>
  <c r="Q543" i="3" s="1"/>
  <c r="R543" i="3" s="1"/>
  <c r="S543" i="3" s="1"/>
  <c r="Z543" i="3"/>
  <c r="AA543" i="3"/>
  <c r="AC543" i="3"/>
  <c r="I542" i="3"/>
  <c r="W542" i="3" s="1"/>
  <c r="J542" i="3"/>
  <c r="AD542" i="3" s="1"/>
  <c r="M542" i="3"/>
  <c r="N542" i="3" s="1"/>
  <c r="T543" i="3" l="1"/>
  <c r="L542" i="3"/>
  <c r="AH543" i="3" l="1"/>
  <c r="U542" i="3"/>
  <c r="E543" i="3" s="1"/>
  <c r="H543" i="3" s="1"/>
  <c r="AG543" i="3"/>
  <c r="Y541" i="3"/>
  <c r="D543" i="3" l="1"/>
  <c r="G543" i="3" s="1"/>
  <c r="K543" i="3"/>
  <c r="AE543" i="3" s="1"/>
  <c r="F543" i="3" l="1"/>
  <c r="I543" i="3"/>
  <c r="J543" i="3"/>
  <c r="AD543" i="3" s="1"/>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AD559" i="3"/>
  <c r="T559" i="3" l="1"/>
  <c r="U558" i="3"/>
  <c r="Y557" i="3"/>
  <c r="E559" i="3" l="1"/>
  <c r="H559" i="3" s="1"/>
  <c r="K559" i="3" s="1"/>
  <c r="AE559" i="3" s="1"/>
  <c r="AH559" i="3"/>
  <c r="AG559" i="3"/>
  <c r="D559" i="3"/>
  <c r="V559" i="3" l="1"/>
  <c r="A560" i="3"/>
  <c r="B560" i="3" s="1"/>
  <c r="F559" i="3"/>
  <c r="G559" i="3"/>
  <c r="I559" i="3" l="1"/>
  <c r="W559" i="3" s="1"/>
  <c r="J559" i="3"/>
  <c r="M559" i="3"/>
  <c r="N559" i="3" s="1"/>
  <c r="AD560" i="3"/>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M560" i="3"/>
  <c r="N560" i="3" s="1"/>
  <c r="W560" i="3" l="1"/>
  <c r="L560" i="3"/>
  <c r="AA561" i="3"/>
  <c r="P561" i="3"/>
  <c r="Q561" i="3" s="1"/>
  <c r="R561" i="3" s="1"/>
  <c r="S561" i="3" s="1"/>
  <c r="Z561" i="3"/>
  <c r="AD561" i="3"/>
  <c r="AC561" i="3"/>
  <c r="U560" i="3" l="1"/>
  <c r="Y559" i="3"/>
  <c r="T561" i="3"/>
  <c r="E561" i="3" l="1"/>
  <c r="H561" i="3" s="1"/>
  <c r="K561" i="3" s="1"/>
  <c r="AE561" i="3" s="1"/>
  <c r="D561" i="3"/>
  <c r="AH561" i="3"/>
  <c r="AG561" i="3"/>
  <c r="F561" i="3" l="1"/>
  <c r="G561" i="3"/>
  <c r="M561" i="3" s="1"/>
  <c r="N561" i="3" s="1"/>
  <c r="V561" i="3"/>
  <c r="A562" i="3"/>
  <c r="B562" i="3" s="1"/>
  <c r="I561" i="3" l="1"/>
  <c r="W561" i="3" s="1"/>
  <c r="J561" i="3"/>
  <c r="L561" i="3" s="1"/>
  <c r="Z562" i="3"/>
  <c r="AA562" i="3"/>
  <c r="AD562" i="3"/>
  <c r="P562" i="3"/>
  <c r="Q562" i="3" s="1"/>
  <c r="R562" i="3" s="1"/>
  <c r="S562" i="3" s="1"/>
  <c r="AC562" i="3"/>
  <c r="U561" i="3" l="1"/>
  <c r="Y560" i="3"/>
  <c r="T562" i="3"/>
  <c r="AH562" i="3" s="1"/>
  <c r="AG562" i="3" l="1"/>
  <c r="E562" i="3"/>
  <c r="H562" i="3" s="1"/>
  <c r="K562" i="3" s="1"/>
  <c r="AE562" i="3" s="1"/>
  <c r="D562" i="3"/>
  <c r="F562" i="3" l="1"/>
  <c r="G562" i="3"/>
  <c r="J562" i="3" s="1"/>
  <c r="V562" i="3"/>
  <c r="A563" i="3"/>
  <c r="B563" i="3" s="1"/>
  <c r="M562" i="3" l="1"/>
  <c r="N562" i="3" s="1"/>
  <c r="I562" i="3"/>
  <c r="W562" i="3" s="1"/>
  <c r="L562" i="3"/>
  <c r="Z563" i="3"/>
  <c r="P563" i="3"/>
  <c r="Q563" i="3" s="1"/>
  <c r="R563" i="3" s="1"/>
  <c r="S563" i="3" s="1"/>
  <c r="AC563" i="3"/>
  <c r="AA563" i="3"/>
  <c r="AD563" i="3"/>
  <c r="U562" i="3" l="1"/>
  <c r="Y561" i="3"/>
  <c r="T563" i="3"/>
  <c r="AH563" i="3" s="1"/>
  <c r="AG563" i="3" l="1"/>
  <c r="D563" i="3"/>
  <c r="E563" i="3"/>
  <c r="H563" i="3" s="1"/>
  <c r="K563" i="3" s="1"/>
  <c r="AE563" i="3" s="1"/>
  <c r="F563" i="3" l="1"/>
  <c r="G563" i="3"/>
  <c r="M563" i="3" s="1"/>
  <c r="N563" i="3" s="1"/>
  <c r="V563" i="3"/>
  <c r="A564" i="3"/>
  <c r="B564" i="3" s="1"/>
  <c r="I563" i="3" l="1"/>
  <c r="W563" i="3" s="1"/>
  <c r="J563" i="3"/>
  <c r="L563" i="3" s="1"/>
  <c r="Z564" i="3"/>
  <c r="P564" i="3"/>
  <c r="Q564" i="3" s="1"/>
  <c r="R564" i="3" s="1"/>
  <c r="S564" i="3" s="1"/>
  <c r="AC564" i="3"/>
  <c r="AA564" i="3"/>
  <c r="U563" i="3" l="1"/>
  <c r="Y562" i="3"/>
  <c r="T564" i="3"/>
  <c r="AH564" i="3" s="1"/>
  <c r="D564" i="3" l="1"/>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AD565" i="3"/>
  <c r="U564" i="3" l="1"/>
  <c r="Y563" i="3"/>
  <c r="T565" i="3"/>
  <c r="E565" i="3" l="1"/>
  <c r="H565" i="3" s="1"/>
  <c r="K565" i="3" s="1"/>
  <c r="AE565" i="3" s="1"/>
  <c r="D565" i="3"/>
  <c r="AG565" i="3"/>
  <c r="AH565" i="3"/>
  <c r="V565" i="3" l="1"/>
  <c r="A566" i="3"/>
  <c r="B566" i="3" s="1"/>
  <c r="F565" i="3"/>
  <c r="G565" i="3"/>
  <c r="I565" i="3" l="1"/>
  <c r="W565" i="3" s="1"/>
  <c r="J565" i="3"/>
  <c r="M565" i="3"/>
  <c r="N565" i="3" s="1"/>
  <c r="AD566" i="3"/>
  <c r="Z566" i="3"/>
  <c r="AA566" i="3"/>
  <c r="P566" i="3"/>
  <c r="Q566" i="3" s="1"/>
  <c r="R566" i="3" s="1"/>
  <c r="S566" i="3" s="1"/>
  <c r="AC566" i="3"/>
  <c r="L565" i="3" l="1"/>
  <c r="T566" i="3"/>
  <c r="AG566" i="3" l="1"/>
  <c r="AH566" i="3"/>
  <c r="U565" i="3"/>
  <c r="D566" i="3" s="1"/>
  <c r="Y564" i="3"/>
  <c r="G566" i="3" l="1"/>
  <c r="E566" i="3"/>
  <c r="H566" i="3" s="1"/>
  <c r="F566" i="3" l="1"/>
  <c r="I566" i="3"/>
  <c r="J566" i="3"/>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D579" i="3"/>
  <c r="AA579" i="3"/>
  <c r="U578" i="3" l="1"/>
  <c r="Y577" i="3"/>
  <c r="T579" i="3"/>
  <c r="AG579" i="3" s="1"/>
  <c r="E579" i="3" l="1"/>
  <c r="H579" i="3" s="1"/>
  <c r="K579" i="3" s="1"/>
  <c r="AE579" i="3" s="1"/>
  <c r="AH579" i="3"/>
  <c r="D579" i="3"/>
  <c r="F579" i="3" l="1"/>
  <c r="G579" i="3"/>
  <c r="M579" i="3" s="1"/>
  <c r="N579" i="3" s="1"/>
  <c r="V579" i="3"/>
  <c r="A580" i="3"/>
  <c r="B580" i="3" s="1"/>
  <c r="I579" i="3" l="1"/>
  <c r="W579" i="3" s="1"/>
  <c r="J579" i="3"/>
  <c r="L579" i="3" s="1"/>
  <c r="AD580" i="3"/>
  <c r="P580" i="3"/>
  <c r="Q580" i="3" s="1"/>
  <c r="R580" i="3" s="1"/>
  <c r="S580" i="3" s="1"/>
  <c r="AA580" i="3"/>
  <c r="AC580" i="3"/>
  <c r="Z580" i="3"/>
  <c r="U579" i="3" l="1"/>
  <c r="Y578" i="3"/>
  <c r="T580" i="3"/>
  <c r="AH580" i="3" s="1"/>
  <c r="E580" i="3" l="1"/>
  <c r="H580" i="3" s="1"/>
  <c r="D580" i="3"/>
  <c r="AG580" i="3"/>
  <c r="K580" i="3" l="1"/>
  <c r="AE580" i="3" s="1"/>
  <c r="F580" i="3"/>
  <c r="G580" i="3"/>
  <c r="I580" i="3" l="1"/>
  <c r="J580" i="3"/>
  <c r="M580" i="3"/>
  <c r="N580" i="3" s="1"/>
  <c r="V580" i="3"/>
  <c r="A581" i="3"/>
  <c r="B581" i="3" s="1"/>
  <c r="W580" i="3" l="1"/>
  <c r="P581" i="3"/>
  <c r="Q581" i="3" s="1"/>
  <c r="R581" i="3" s="1"/>
  <c r="S581" i="3" s="1"/>
  <c r="Z581" i="3"/>
  <c r="AA581" i="3"/>
  <c r="AC581" i="3"/>
  <c r="AD581" i="3"/>
  <c r="L580" i="3"/>
  <c r="T581" i="3" l="1"/>
  <c r="AH581" i="3" s="1"/>
  <c r="U580" i="3"/>
  <c r="Y579" i="3"/>
  <c r="D581" i="3" l="1"/>
  <c r="G581" i="3" s="1"/>
  <c r="AG581" i="3"/>
  <c r="E581" i="3"/>
  <c r="H581" i="3" s="1"/>
  <c r="I581" i="3" l="1"/>
  <c r="J581" i="3"/>
  <c r="M581" i="3"/>
  <c r="N581" i="3" s="1"/>
  <c r="F581" i="3"/>
  <c r="K581" i="3"/>
  <c r="AE581" i="3" s="1"/>
  <c r="L581" i="3" l="1"/>
  <c r="V581" i="3"/>
  <c r="W581" i="3" s="1"/>
  <c r="A582" i="3"/>
  <c r="B582" i="3" s="1"/>
  <c r="P582" i="3" l="1"/>
  <c r="Q582" i="3" s="1"/>
  <c r="R582" i="3" s="1"/>
  <c r="S582" i="3" s="1"/>
  <c r="Z582" i="3"/>
  <c r="AD582" i="3"/>
  <c r="AC582" i="3"/>
  <c r="AA582" i="3"/>
  <c r="U581" i="3"/>
  <c r="Y580" i="3"/>
  <c r="T582" i="3" l="1"/>
  <c r="AH582" i="3" s="1"/>
  <c r="E582" i="3" l="1"/>
  <c r="H582" i="3" s="1"/>
  <c r="K582" i="3" s="1"/>
  <c r="AE582" i="3" s="1"/>
  <c r="AG582" i="3"/>
  <c r="D582" i="3"/>
  <c r="V582" i="3" l="1"/>
  <c r="A583" i="3"/>
  <c r="B583" i="3" s="1"/>
  <c r="F582" i="3"/>
  <c r="G582" i="3"/>
  <c r="I582" i="3" l="1"/>
  <c r="W582" i="3" s="1"/>
  <c r="J582" i="3"/>
  <c r="M582" i="3"/>
  <c r="N582" i="3" s="1"/>
  <c r="AD583" i="3"/>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T589" i="3" l="1"/>
  <c r="AG589" i="3" s="1"/>
  <c r="U588" i="3"/>
  <c r="Y587" i="3"/>
  <c r="AH589" i="3" l="1"/>
  <c r="D589" i="3"/>
  <c r="E589" i="3"/>
  <c r="H589" i="3" s="1"/>
  <c r="F589" i="3" l="1"/>
  <c r="G589" i="3"/>
  <c r="K589" i="3"/>
  <c r="AE589" i="3" s="1"/>
  <c r="I589" i="3" l="1"/>
  <c r="J589" i="3"/>
  <c r="AD589" i="3" s="1"/>
  <c r="M589" i="3"/>
  <c r="N589" i="3" s="1"/>
  <c r="V589" i="3"/>
  <c r="A590" i="3"/>
  <c r="B590" i="3" s="1"/>
  <c r="W589" i="3" l="1"/>
  <c r="L589" i="3"/>
  <c r="P590" i="3"/>
  <c r="Q590" i="3" s="1"/>
  <c r="R590" i="3" s="1"/>
  <c r="S590" i="3" s="1"/>
  <c r="AC590" i="3"/>
  <c r="AA590" i="3"/>
  <c r="Z590" i="3"/>
  <c r="U589" i="3" l="1"/>
  <c r="Y588" i="3"/>
  <c r="T590" i="3"/>
  <c r="AH590" i="3" s="1"/>
  <c r="D590" i="3" l="1"/>
  <c r="G590" i="3" s="1"/>
  <c r="E590" i="3"/>
  <c r="H590" i="3" s="1"/>
  <c r="K590" i="3" s="1"/>
  <c r="AE590" i="3" s="1"/>
  <c r="AG590" i="3"/>
  <c r="F590" i="3" l="1"/>
  <c r="V590" i="3"/>
  <c r="A591" i="3"/>
  <c r="B591" i="3" s="1"/>
  <c r="I590" i="3"/>
  <c r="J590" i="3"/>
  <c r="AD590" i="3" s="1"/>
  <c r="M590" i="3"/>
  <c r="N590" i="3" s="1"/>
  <c r="W590" i="3" l="1"/>
  <c r="L590" i="3"/>
  <c r="AC591" i="3"/>
  <c r="P591" i="3"/>
  <c r="Q591" i="3" s="1"/>
  <c r="R591" i="3" s="1"/>
  <c r="S591" i="3" s="1"/>
  <c r="Z591" i="3"/>
  <c r="AA591" i="3"/>
  <c r="U590" i="3" l="1"/>
  <c r="Y589" i="3"/>
  <c r="T591" i="3"/>
  <c r="AG591" i="3" s="1"/>
  <c r="D591" i="3" l="1"/>
  <c r="G591" i="3" s="1"/>
  <c r="E591" i="3"/>
  <c r="H591" i="3" s="1"/>
  <c r="K591" i="3" s="1"/>
  <c r="AE591" i="3" s="1"/>
  <c r="AH591" i="3"/>
  <c r="F591" i="3" l="1"/>
  <c r="I591" i="3"/>
  <c r="J591" i="3"/>
  <c r="AD591" i="3" s="1"/>
  <c r="M591" i="3"/>
  <c r="N591" i="3" s="1"/>
  <c r="V591" i="3"/>
  <c r="A592" i="3"/>
  <c r="B592" i="3" s="1"/>
  <c r="W591" i="3" l="1"/>
  <c r="L591" i="3"/>
  <c r="AA592" i="3"/>
  <c r="AC592" i="3"/>
  <c r="Z592" i="3"/>
  <c r="P592" i="3"/>
  <c r="Q592" i="3" s="1"/>
  <c r="R592" i="3" s="1"/>
  <c r="S592" i="3" s="1"/>
  <c r="U591" i="3" l="1"/>
  <c r="Y590" i="3"/>
  <c r="T592" i="3"/>
  <c r="D592" i="3" l="1"/>
  <c r="G592" i="3" s="1"/>
  <c r="AH592" i="3"/>
  <c r="AG592" i="3"/>
  <c r="E592" i="3"/>
  <c r="H592" i="3" s="1"/>
  <c r="K592" i="3" s="1"/>
  <c r="AE592" i="3" s="1"/>
  <c r="F592" i="3" l="1"/>
  <c r="I592" i="3"/>
  <c r="J592" i="3"/>
  <c r="AD592" i="3" s="1"/>
  <c r="M592" i="3"/>
  <c r="N592" i="3" s="1"/>
  <c r="V592" i="3"/>
  <c r="A593" i="3"/>
  <c r="B593" i="3" s="1"/>
  <c r="W592" i="3" l="1"/>
  <c r="L592" i="3"/>
  <c r="Z593" i="3"/>
  <c r="P593" i="3"/>
  <c r="Q593" i="3" s="1"/>
  <c r="R593" i="3" s="1"/>
  <c r="S593" i="3" s="1"/>
  <c r="AA593" i="3"/>
  <c r="AC593" i="3"/>
  <c r="U592" i="3" l="1"/>
  <c r="Y591" i="3"/>
  <c r="T593" i="3"/>
  <c r="E593" i="3" l="1"/>
  <c r="H593" i="3" s="1"/>
  <c r="K593" i="3" s="1"/>
  <c r="AE593" i="3" s="1"/>
  <c r="D593" i="3"/>
  <c r="G593" i="3" s="1"/>
  <c r="AH593" i="3"/>
  <c r="AG593" i="3"/>
  <c r="F593" i="3" l="1"/>
  <c r="I593" i="3"/>
  <c r="J593" i="3"/>
  <c r="AD593" i="3" s="1"/>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P606" i="3"/>
  <c r="Q606" i="3" s="1"/>
  <c r="R606" i="3" s="1"/>
  <c r="S606" i="3" s="1"/>
  <c r="AC606" i="3"/>
  <c r="AA606" i="3"/>
  <c r="Z606" i="3"/>
  <c r="L605" i="3" l="1"/>
  <c r="Y604" i="3" s="1"/>
  <c r="AD605" i="3"/>
  <c r="T606" i="3"/>
  <c r="AG606" i="3" l="1"/>
  <c r="U605" i="3"/>
  <c r="E606" i="3" s="1"/>
  <c r="H606" i="3" s="1"/>
  <c r="AH606" i="3"/>
  <c r="D606" i="3" l="1"/>
  <c r="F606" i="3" s="1"/>
  <c r="K606" i="3"/>
  <c r="AE606" i="3" s="1"/>
  <c r="G606" i="3" l="1"/>
  <c r="I606" i="3" s="1"/>
  <c r="V606" i="3"/>
  <c r="A607" i="3"/>
  <c r="B607" i="3" s="1"/>
  <c r="M606" i="3" l="1"/>
  <c r="N606" i="3" s="1"/>
  <c r="J606" i="3"/>
  <c r="AD606" i="3" s="1"/>
  <c r="W606" i="3"/>
  <c r="Z607" i="3"/>
  <c r="AC607" i="3"/>
  <c r="P607" i="3"/>
  <c r="Q607" i="3" s="1"/>
  <c r="R607" i="3" s="1"/>
  <c r="S607" i="3" s="1"/>
  <c r="AA607" i="3"/>
  <c r="L606" i="3" l="1"/>
  <c r="U606" i="3" s="1"/>
  <c r="T607" i="3"/>
  <c r="AH607" i="3" l="1"/>
  <c r="Y605" i="3"/>
  <c r="E607" i="3"/>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Z629" i="3"/>
  <c r="T629" i="3" l="1"/>
  <c r="U628" i="3"/>
  <c r="Y627" i="3"/>
  <c r="E629" i="3" l="1"/>
  <c r="H629" i="3" s="1"/>
  <c r="K629" i="3" s="1"/>
  <c r="AE629" i="3" s="1"/>
  <c r="AH629" i="3"/>
  <c r="AG629" i="3"/>
  <c r="D629" i="3"/>
  <c r="F629" i="3" l="1"/>
  <c r="G629" i="3"/>
  <c r="V629" i="3"/>
  <c r="A630" i="3"/>
  <c r="B630" i="3" s="1"/>
  <c r="I629" i="3" l="1"/>
  <c r="W629" i="3" s="1"/>
  <c r="J629" i="3"/>
  <c r="AD629" i="3" s="1"/>
  <c r="M629" i="3"/>
  <c r="N629" i="3" s="1"/>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AD630" i="3" s="1"/>
  <c r="M630" i="3"/>
  <c r="N630" i="3" s="1"/>
  <c r="V630" i="3" l="1"/>
  <c r="W630" i="3" s="1"/>
  <c r="A631" i="3"/>
  <c r="B631" i="3" s="1"/>
  <c r="L630" i="3"/>
  <c r="U630" i="3" l="1"/>
  <c r="Y629" i="3"/>
  <c r="P631" i="3"/>
  <c r="Q631" i="3" s="1"/>
  <c r="R631" i="3" s="1"/>
  <c r="S631" i="3" s="1"/>
  <c r="AC631" i="3"/>
  <c r="AA631" i="3"/>
  <c r="Z631" i="3"/>
  <c r="T631" i="3" l="1"/>
  <c r="D631" i="3" s="1"/>
  <c r="AH631" i="3" l="1"/>
  <c r="E631" i="3"/>
  <c r="H631" i="3" s="1"/>
  <c r="K631" i="3" s="1"/>
  <c r="AE631" i="3" s="1"/>
  <c r="G631" i="3"/>
  <c r="AG631" i="3"/>
  <c r="F631" i="3" l="1"/>
  <c r="I631" i="3"/>
  <c r="J631" i="3"/>
  <c r="AD631" i="3" s="1"/>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AD633" i="3" s="1"/>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AD635" i="3" s="1"/>
  <c r="M635" i="3"/>
  <c r="N635" i="3" s="1"/>
  <c r="V635" i="3"/>
  <c r="A636" i="3"/>
  <c r="B636" i="3" s="1"/>
  <c r="W635" i="3" l="1"/>
  <c r="L635" i="3"/>
  <c r="AC636" i="3"/>
  <c r="AA636" i="3"/>
  <c r="P636" i="3"/>
  <c r="Q636" i="3" s="1"/>
  <c r="R636" i="3" s="1"/>
  <c r="S636" i="3" s="1"/>
  <c r="Z636" i="3"/>
  <c r="U635" i="3" l="1"/>
  <c r="Y634" i="3"/>
  <c r="T636" i="3"/>
  <c r="AG636" i="3" s="1"/>
  <c r="AH636" i="3" l="1"/>
  <c r="D636" i="3"/>
  <c r="E636" i="3"/>
  <c r="H636" i="3" s="1"/>
  <c r="F636" i="3" l="1"/>
  <c r="G636" i="3"/>
  <c r="K636" i="3"/>
  <c r="AE636" i="3" s="1"/>
  <c r="I636" i="3" l="1"/>
  <c r="J636" i="3"/>
  <c r="AD636" i="3" s="1"/>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Z639" i="3"/>
  <c r="T639" i="3" l="1"/>
  <c r="D639" i="3" s="1"/>
  <c r="AG639" i="3" l="1"/>
  <c r="E639" i="3"/>
  <c r="H639" i="3" s="1"/>
  <c r="K639" i="3" s="1"/>
  <c r="AE639" i="3" s="1"/>
  <c r="AH639" i="3"/>
  <c r="G639" i="3"/>
  <c r="F639" i="3" l="1"/>
  <c r="V639" i="3"/>
  <c r="A640" i="3"/>
  <c r="B640" i="3" s="1"/>
  <c r="I639" i="3"/>
  <c r="J639" i="3"/>
  <c r="AD639" i="3" s="1"/>
  <c r="M639" i="3"/>
  <c r="N639" i="3" s="1"/>
  <c r="W639" i="3" l="1"/>
  <c r="L639"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Z641" i="3"/>
  <c r="P641" i="3"/>
  <c r="Q641" i="3" s="1"/>
  <c r="R641" i="3" s="1"/>
  <c r="S641" i="3" s="1"/>
  <c r="I640" i="3"/>
  <c r="W640" i="3" s="1"/>
  <c r="J640" i="3"/>
  <c r="AD640" i="3" s="1"/>
  <c r="M640" i="3"/>
  <c r="N640" i="3" s="1"/>
  <c r="L640" i="3" l="1"/>
  <c r="T641" i="3"/>
  <c r="U640" i="3" l="1"/>
  <c r="E641" i="3" s="1"/>
  <c r="H641" i="3" s="1"/>
  <c r="AG641" i="3"/>
  <c r="AH641" i="3"/>
  <c r="Y639" i="3"/>
  <c r="K641" i="3" l="1"/>
  <c r="AE641" i="3" s="1"/>
  <c r="D641" i="3"/>
  <c r="V641" i="3" l="1"/>
  <c r="A642" i="3"/>
  <c r="B642" i="3" s="1"/>
  <c r="F641" i="3"/>
  <c r="G641" i="3"/>
  <c r="I641" i="3" l="1"/>
  <c r="W641" i="3" s="1"/>
  <c r="J641" i="3"/>
  <c r="AD641" i="3" s="1"/>
  <c r="M641" i="3"/>
  <c r="N641" i="3" s="1"/>
  <c r="Z642" i="3"/>
  <c r="P642" i="3"/>
  <c r="Q642" i="3" s="1"/>
  <c r="R642" i="3" s="1"/>
  <c r="S642" i="3" s="1"/>
  <c r="AC642" i="3"/>
  <c r="AA642" i="3"/>
  <c r="T642" i="3" l="1"/>
  <c r="L641" i="3"/>
  <c r="U641" i="3" l="1"/>
  <c r="D642" i="3" s="1"/>
  <c r="AG642" i="3"/>
  <c r="AH642" i="3"/>
  <c r="Y640" i="3"/>
  <c r="E642" i="3" l="1"/>
  <c r="H642" i="3" s="1"/>
  <c r="K642" i="3" s="1"/>
  <c r="AE642" i="3" s="1"/>
  <c r="G642" i="3"/>
  <c r="F642" i="3" l="1"/>
  <c r="I642" i="3"/>
  <c r="J642" i="3"/>
  <c r="AD642" i="3" s="1"/>
  <c r="M642" i="3"/>
  <c r="N642" i="3" s="1"/>
  <c r="V642" i="3"/>
  <c r="A643" i="3"/>
  <c r="B643" i="3" s="1"/>
  <c r="W642" i="3" l="1"/>
  <c r="L642" i="3"/>
  <c r="AA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P644" i="3"/>
  <c r="Q644" i="3" s="1"/>
  <c r="R644" i="3" s="1"/>
  <c r="S644" i="3" s="1"/>
  <c r="AA644" i="3"/>
  <c r="AC644" i="3"/>
  <c r="Z644" i="3"/>
  <c r="L643" i="3" l="1"/>
  <c r="U643" i="3" s="1"/>
  <c r="AD643" i="3"/>
  <c r="T644" i="3"/>
  <c r="Y642" i="3" l="1"/>
  <c r="AG644" i="3"/>
  <c r="AH644" i="3"/>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A645" i="3"/>
  <c r="AC645" i="3"/>
  <c r="U644" i="3" l="1"/>
  <c r="Y643" i="3"/>
  <c r="T645" i="3"/>
  <c r="AG645" i="3" s="1"/>
  <c r="D645" i="3" l="1"/>
  <c r="AH645" i="3"/>
  <c r="E645" i="3"/>
  <c r="H645" i="3" s="1"/>
  <c r="F645" i="3" l="1"/>
  <c r="G645" i="3"/>
  <c r="K645" i="3"/>
  <c r="AE645" i="3" s="1"/>
  <c r="I645" i="3" l="1"/>
  <c r="J645" i="3"/>
  <c r="AD645" i="3" s="1"/>
  <c r="M645" i="3"/>
  <c r="N645" i="3" s="1"/>
  <c r="V645" i="3"/>
  <c r="A646" i="3"/>
  <c r="B646" i="3" s="1"/>
  <c r="W645" i="3" l="1"/>
  <c r="L645" i="3"/>
  <c r="AA646" i="3"/>
  <c r="Z646" i="3"/>
  <c r="AC646" i="3"/>
  <c r="P646" i="3"/>
  <c r="Q646" i="3" s="1"/>
  <c r="R646" i="3" s="1"/>
  <c r="S646" i="3" s="1"/>
  <c r="U645" i="3" l="1"/>
  <c r="Y644" i="3"/>
  <c r="T646" i="3"/>
  <c r="AG646" i="3" s="1"/>
  <c r="E646" i="3" l="1"/>
  <c r="H646" i="3" s="1"/>
  <c r="D646" i="3"/>
  <c r="AH646" i="3"/>
  <c r="F646" i="3" l="1"/>
  <c r="G646" i="3"/>
  <c r="K646" i="3"/>
  <c r="AE646" i="3" s="1"/>
  <c r="I646" i="3" l="1"/>
  <c r="J646" i="3"/>
  <c r="AD646" i="3" s="1"/>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C659" i="3"/>
  <c r="U658" i="3" l="1"/>
  <c r="Y657" i="3"/>
  <c r="T659" i="3"/>
  <c r="AH659" i="3" s="1"/>
  <c r="E659" i="3" l="1"/>
  <c r="H659" i="3" s="1"/>
  <c r="K659" i="3" s="1"/>
  <c r="AE659" i="3" s="1"/>
  <c r="AG659" i="3"/>
  <c r="D659" i="3"/>
  <c r="G659" i="3" s="1"/>
  <c r="F659" i="3" l="1"/>
  <c r="I659" i="3"/>
  <c r="J659" i="3"/>
  <c r="AD659" i="3" s="1"/>
  <c r="M659" i="3"/>
  <c r="N659" i="3" s="1"/>
  <c r="V659" i="3"/>
  <c r="A660" i="3"/>
  <c r="B660" i="3" s="1"/>
  <c r="W659" i="3" l="1"/>
  <c r="L659" i="3"/>
  <c r="AA660" i="3"/>
  <c r="P660" i="3"/>
  <c r="Q660" i="3" s="1"/>
  <c r="R660" i="3" s="1"/>
  <c r="S660" i="3" s="1"/>
  <c r="AC660" i="3"/>
  <c r="Z660" i="3"/>
  <c r="T660" i="3" l="1"/>
  <c r="AH660" i="3" s="1"/>
  <c r="U659" i="3"/>
  <c r="Y658" i="3"/>
  <c r="AG660" i="3" l="1"/>
  <c r="D660" i="3"/>
  <c r="E660" i="3"/>
  <c r="H660" i="3" s="1"/>
  <c r="K660" i="3" l="1"/>
  <c r="AE660" i="3" s="1"/>
  <c r="F660" i="3"/>
  <c r="G660" i="3"/>
  <c r="I660" i="3" l="1"/>
  <c r="J660" i="3"/>
  <c r="AD660" i="3" s="1"/>
  <c r="M660" i="3"/>
  <c r="N660" i="3" s="1"/>
  <c r="V660" i="3"/>
  <c r="A661" i="3"/>
  <c r="B661" i="3" s="1"/>
  <c r="L660" i="3" l="1"/>
  <c r="W660" i="3"/>
  <c r="Z661" i="3"/>
  <c r="P661" i="3"/>
  <c r="Q661" i="3" s="1"/>
  <c r="R661" i="3" s="1"/>
  <c r="S661" i="3" s="1"/>
  <c r="AA661" i="3"/>
  <c r="AC661" i="3"/>
  <c r="T661" i="3" l="1"/>
  <c r="U660" i="3"/>
  <c r="Y659" i="3"/>
  <c r="E661" i="3" l="1"/>
  <c r="H661" i="3" s="1"/>
  <c r="K661" i="3" s="1"/>
  <c r="AE661" i="3" s="1"/>
  <c r="D661" i="3"/>
  <c r="AH661" i="3"/>
  <c r="AG661" i="3"/>
  <c r="V661" i="3" l="1"/>
  <c r="A662" i="3"/>
  <c r="B662" i="3" s="1"/>
  <c r="F661" i="3"/>
  <c r="G661" i="3"/>
  <c r="I661" i="3" l="1"/>
  <c r="W661" i="3" s="1"/>
  <c r="J661" i="3"/>
  <c r="AD661" i="3" s="1"/>
  <c r="M661" i="3"/>
  <c r="N661" i="3" s="1"/>
  <c r="P662" i="3"/>
  <c r="Q662" i="3" s="1"/>
  <c r="R662" i="3" s="1"/>
  <c r="S662" i="3" s="1"/>
  <c r="Z662" i="3"/>
  <c r="AA662" i="3"/>
  <c r="AC662" i="3"/>
  <c r="T662" i="3" l="1"/>
  <c r="L661" i="3"/>
  <c r="AH662" i="3" l="1"/>
  <c r="AG662" i="3"/>
  <c r="U661" i="3"/>
  <c r="E662" i="3" s="1"/>
  <c r="H662" i="3" s="1"/>
  <c r="Y660" i="3"/>
  <c r="D662" i="3" l="1"/>
  <c r="F662" i="3" s="1"/>
  <c r="K662" i="3"/>
  <c r="AE662" i="3" s="1"/>
  <c r="G662" i="3" l="1"/>
  <c r="I662" i="3" s="1"/>
  <c r="V662" i="3"/>
  <c r="A663" i="3"/>
  <c r="B663" i="3" s="1"/>
  <c r="J662" i="3" l="1"/>
  <c r="M662" i="3"/>
  <c r="N662" i="3" s="1"/>
  <c r="W662" i="3"/>
  <c r="AA663" i="3"/>
  <c r="Z663" i="3"/>
  <c r="P663" i="3"/>
  <c r="Q663" i="3" s="1"/>
  <c r="R663" i="3" s="1"/>
  <c r="S663" i="3" s="1"/>
  <c r="AC663" i="3"/>
  <c r="L662" i="3" l="1"/>
  <c r="U662" i="3" s="1"/>
  <c r="AD662" i="3"/>
  <c r="T663" i="3"/>
  <c r="Y661" i="3" l="1"/>
  <c r="E663" i="3"/>
  <c r="H663" i="3" s="1"/>
  <c r="K663" i="3" s="1"/>
  <c r="AE663" i="3" s="1"/>
  <c r="AG663" i="3"/>
  <c r="AH663" i="3"/>
  <c r="D663" i="3"/>
  <c r="F663" i="3" l="1"/>
  <c r="G663" i="3"/>
  <c r="V663" i="3"/>
  <c r="A664" i="3"/>
  <c r="B664" i="3" s="1"/>
  <c r="P664" i="3" l="1"/>
  <c r="Q664" i="3" s="1"/>
  <c r="R664" i="3" s="1"/>
  <c r="S664" i="3" s="1"/>
  <c r="AA664" i="3"/>
  <c r="AC664" i="3"/>
  <c r="Z664" i="3"/>
  <c r="I663" i="3"/>
  <c r="W663" i="3" s="1"/>
  <c r="J663" i="3"/>
  <c r="AD663" i="3" s="1"/>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U664" i="3" l="1"/>
  <c r="Y663" i="3"/>
  <c r="T665" i="3"/>
  <c r="D665" i="3" l="1"/>
  <c r="G665" i="3" s="1"/>
  <c r="AG665" i="3"/>
  <c r="E665" i="3"/>
  <c r="H665" i="3" s="1"/>
  <c r="AH665" i="3"/>
  <c r="F665" i="3" l="1"/>
  <c r="I665" i="3"/>
  <c r="J665" i="3"/>
  <c r="AD665" i="3" s="1"/>
  <c r="M665" i="3"/>
  <c r="N665" i="3" s="1"/>
  <c r="K665" i="3"/>
  <c r="AE665" i="3" s="1"/>
  <c r="L665" i="3" l="1"/>
  <c r="V665" i="3"/>
  <c r="W665" i="3" s="1"/>
  <c r="A666" i="3"/>
  <c r="B666" i="3" s="1"/>
  <c r="U665" i="3" l="1"/>
  <c r="Y664" i="3"/>
  <c r="AA666" i="3"/>
  <c r="P666" i="3"/>
  <c r="Q666" i="3" s="1"/>
  <c r="R666" i="3" s="1"/>
  <c r="S666" i="3" s="1"/>
  <c r="Z666" i="3"/>
  <c r="AC666" i="3"/>
  <c r="T666" i="3" l="1"/>
  <c r="D666" i="3" s="1"/>
  <c r="AG666" i="3" l="1"/>
  <c r="E666" i="3"/>
  <c r="H666" i="3" s="1"/>
  <c r="K666" i="3" s="1"/>
  <c r="AE666" i="3" s="1"/>
  <c r="AH666" i="3"/>
  <c r="G666" i="3"/>
  <c r="F666" i="3" l="1"/>
  <c r="I666" i="3"/>
  <c r="J666" i="3"/>
  <c r="AD666" i="3" s="1"/>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C669" i="3"/>
  <c r="Z669" i="3"/>
  <c r="U668" i="3"/>
  <c r="Y667" i="3"/>
  <c r="T669" i="3" l="1"/>
  <c r="AH669" i="3" l="1"/>
  <c r="AG669" i="3"/>
  <c r="D669" i="3"/>
  <c r="E669" i="3"/>
  <c r="H669" i="3" s="1"/>
  <c r="F669" i="3" l="1"/>
  <c r="G669" i="3"/>
  <c r="K669" i="3"/>
  <c r="AE669" i="3" s="1"/>
  <c r="V669" i="3" l="1"/>
  <c r="A670" i="3"/>
  <c r="B670" i="3" s="1"/>
  <c r="I669" i="3"/>
  <c r="J669" i="3"/>
  <c r="AD669" i="3" s="1"/>
  <c r="M669" i="3"/>
  <c r="N669" i="3" s="1"/>
  <c r="L669" i="3" l="1"/>
  <c r="W669"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AD670" i="3" s="1"/>
  <c r="M670" i="3"/>
  <c r="N670" i="3" s="1"/>
  <c r="AC671" i="3"/>
  <c r="Z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AD671" i="3" s="1"/>
  <c r="M671" i="3"/>
  <c r="N671" i="3" s="1"/>
  <c r="W671" i="3" l="1"/>
  <c r="L671"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Z673" i="3"/>
  <c r="I672" i="3"/>
  <c r="W672" i="3" s="1"/>
  <c r="J672" i="3"/>
  <c r="AD672" i="3" s="1"/>
  <c r="M672" i="3"/>
  <c r="N672" i="3" s="1"/>
  <c r="L672" i="3" l="1"/>
  <c r="T673" i="3"/>
  <c r="AH673" i="3" l="1"/>
  <c r="AG673" i="3"/>
  <c r="U672" i="3"/>
  <c r="E673" i="3" s="1"/>
  <c r="H673" i="3" s="1"/>
  <c r="Y671" i="3"/>
  <c r="K673" i="3" l="1"/>
  <c r="AE673" i="3" s="1"/>
  <c r="D673" i="3"/>
  <c r="V673" i="3" l="1"/>
  <c r="A674" i="3"/>
  <c r="B674" i="3" s="1"/>
  <c r="F673" i="3"/>
  <c r="G673" i="3"/>
  <c r="I673" i="3" l="1"/>
  <c r="W673" i="3" s="1"/>
  <c r="J673" i="3"/>
  <c r="AD673" i="3" s="1"/>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A685" i="3"/>
  <c r="U684" i="3" l="1"/>
  <c r="Y683" i="3"/>
  <c r="T685" i="3"/>
  <c r="AG685" i="3" s="1"/>
  <c r="D685" i="3" l="1"/>
  <c r="G685" i="3" s="1"/>
  <c r="E685" i="3"/>
  <c r="H685" i="3" s="1"/>
  <c r="AH685" i="3"/>
  <c r="F685" i="3" l="1"/>
  <c r="I685" i="3"/>
  <c r="J685" i="3"/>
  <c r="AD685" i="3" s="1"/>
  <c r="M685" i="3"/>
  <c r="N685" i="3" s="1"/>
  <c r="K685" i="3"/>
  <c r="AE685" i="3" s="1"/>
  <c r="V685" i="3" l="1"/>
  <c r="W685" i="3" s="1"/>
  <c r="A686" i="3"/>
  <c r="B686" i="3" s="1"/>
  <c r="L685" i="3"/>
  <c r="U685" i="3" l="1"/>
  <c r="Y684" i="3"/>
  <c r="AA686" i="3"/>
  <c r="AC686" i="3"/>
  <c r="P686" i="3"/>
  <c r="Q686" i="3" s="1"/>
  <c r="R686" i="3" s="1"/>
  <c r="S686" i="3" s="1"/>
  <c r="Z686" i="3"/>
  <c r="T686" i="3" l="1"/>
  <c r="D686" i="3" s="1"/>
  <c r="E686" i="3" l="1"/>
  <c r="H686" i="3" s="1"/>
  <c r="K686" i="3" s="1"/>
  <c r="AE686" i="3" s="1"/>
  <c r="AG686" i="3"/>
  <c r="AH686" i="3"/>
  <c r="G686" i="3"/>
  <c r="F686" i="3" l="1"/>
  <c r="V686" i="3"/>
  <c r="A687" i="3"/>
  <c r="B687" i="3" s="1"/>
  <c r="I686" i="3"/>
  <c r="J686" i="3"/>
  <c r="AD686" i="3" s="1"/>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AD689" i="3" s="1"/>
  <c r="M689" i="3"/>
  <c r="N689" i="3" s="1"/>
  <c r="V689" i="3"/>
  <c r="A690" i="3"/>
  <c r="B690" i="3" s="1"/>
  <c r="W689" i="3" l="1"/>
  <c r="L689" i="3"/>
  <c r="AA690" i="3"/>
  <c r="AC690" i="3"/>
  <c r="P690" i="3"/>
  <c r="Q690" i="3" s="1"/>
  <c r="R690" i="3" s="1"/>
  <c r="S690" i="3" s="1"/>
  <c r="Z690" i="3"/>
  <c r="U689" i="3" l="1"/>
  <c r="Y688" i="3"/>
  <c r="T690" i="3"/>
  <c r="AH690" i="3" s="1"/>
  <c r="D690" i="3" l="1"/>
  <c r="G690" i="3" s="1"/>
  <c r="E690" i="3"/>
  <c r="H690" i="3" s="1"/>
  <c r="K690" i="3" s="1"/>
  <c r="AE690" i="3" s="1"/>
  <c r="AG690" i="3"/>
  <c r="F690" i="3" l="1"/>
  <c r="I690" i="3"/>
  <c r="J690" i="3"/>
  <c r="AD690" i="3" s="1"/>
  <c r="M690" i="3"/>
  <c r="N690" i="3" s="1"/>
  <c r="V690" i="3"/>
  <c r="A691" i="3"/>
  <c r="B691" i="3" s="1"/>
  <c r="W690" i="3" l="1"/>
  <c r="L690" i="3"/>
  <c r="AA691" i="3"/>
  <c r="Z691" i="3"/>
  <c r="P691" i="3"/>
  <c r="Q691" i="3" s="1"/>
  <c r="R691" i="3" s="1"/>
  <c r="S691" i="3" s="1"/>
  <c r="AC691" i="3"/>
  <c r="T691" i="3" l="1"/>
  <c r="U690" i="3"/>
  <c r="Y689" i="3"/>
  <c r="D691" i="3" l="1"/>
  <c r="G691" i="3" s="1"/>
  <c r="AH691" i="3"/>
  <c r="E691" i="3"/>
  <c r="H691" i="3" s="1"/>
  <c r="AG691" i="3"/>
  <c r="F691" i="3" l="1"/>
  <c r="I691" i="3"/>
  <c r="J691" i="3"/>
  <c r="AD691" i="3" s="1"/>
  <c r="M691" i="3"/>
  <c r="N691" i="3" s="1"/>
  <c r="K691" i="3"/>
  <c r="AE691" i="3" s="1"/>
  <c r="V691" i="3" l="1"/>
  <c r="W691" i="3" s="1"/>
  <c r="A692" i="3"/>
  <c r="B692" i="3" s="1"/>
  <c r="L691" i="3"/>
  <c r="U691" i="3" l="1"/>
  <c r="Y690" i="3"/>
  <c r="AC692" i="3"/>
  <c r="AA692" i="3"/>
  <c r="Z692" i="3"/>
  <c r="P692" i="3"/>
  <c r="Q692" i="3" s="1"/>
  <c r="R692" i="3" s="1"/>
  <c r="S692" i="3" s="1"/>
  <c r="T692" i="3" l="1"/>
  <c r="E692" i="3" s="1"/>
  <c r="H692" i="3" s="1"/>
  <c r="D692" i="3" l="1"/>
  <c r="G692" i="3" s="1"/>
  <c r="AH692" i="3"/>
  <c r="K692" i="3"/>
  <c r="AE692" i="3" s="1"/>
  <c r="AG692" i="3"/>
  <c r="F692" i="3" l="1"/>
  <c r="I692" i="3"/>
  <c r="J692" i="3"/>
  <c r="AD692" i="3" s="1"/>
  <c r="M692" i="3"/>
  <c r="N692" i="3" s="1"/>
  <c r="V692" i="3"/>
  <c r="A693" i="3"/>
  <c r="B693" i="3" s="1"/>
  <c r="W692" i="3" l="1"/>
  <c r="L692" i="3"/>
  <c r="AC693" i="3"/>
  <c r="AA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AD693" i="3" s="1"/>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T705" i="3" l="1"/>
  <c r="AH705" i="3" s="1"/>
  <c r="AG705" i="3" l="1"/>
  <c r="D705" i="3"/>
  <c r="E705" i="3"/>
  <c r="H705" i="3" s="1"/>
  <c r="F705" i="3" l="1"/>
  <c r="G705" i="3"/>
  <c r="K705" i="3"/>
  <c r="AE705" i="3" s="1"/>
  <c r="I705" i="3" l="1"/>
  <c r="J705" i="3"/>
  <c r="AD705" i="3" s="1"/>
  <c r="M705" i="3"/>
  <c r="N705" i="3" s="1"/>
  <c r="V705" i="3"/>
  <c r="A706" i="3"/>
  <c r="B706" i="3" s="1"/>
  <c r="W705" i="3" l="1"/>
  <c r="L705" i="3"/>
  <c r="P706" i="3"/>
  <c r="Q706" i="3" s="1"/>
  <c r="R706" i="3" s="1"/>
  <c r="S706" i="3" s="1"/>
  <c r="AA706" i="3"/>
  <c r="AC706" i="3"/>
  <c r="Z706" i="3"/>
  <c r="U705" i="3" l="1"/>
  <c r="Y704" i="3"/>
  <c r="T706" i="3"/>
  <c r="AH706" i="3" s="1"/>
  <c r="E706" i="3" l="1"/>
  <c r="H706" i="3" s="1"/>
  <c r="D706" i="3"/>
  <c r="AG706" i="3"/>
  <c r="K706" i="3" l="1"/>
  <c r="AE706" i="3" s="1"/>
  <c r="F706" i="3"/>
  <c r="G706" i="3"/>
  <c r="I706" i="3" l="1"/>
  <c r="J706" i="3"/>
  <c r="AD706" i="3" s="1"/>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AD709" i="3" s="1"/>
  <c r="M709" i="3"/>
  <c r="N709" i="3" s="1"/>
  <c r="W709" i="3" l="1"/>
  <c r="L709" i="3"/>
  <c r="AC710" i="3"/>
  <c r="Z710" i="3"/>
  <c r="AA710" i="3"/>
  <c r="P710" i="3"/>
  <c r="Q710" i="3" s="1"/>
  <c r="R710" i="3" s="1"/>
  <c r="S710" i="3" s="1"/>
  <c r="U709" i="3" l="1"/>
  <c r="Y708" i="3"/>
  <c r="T710" i="3"/>
  <c r="AH710" i="3" s="1"/>
  <c r="D710" i="3" l="1"/>
  <c r="E710" i="3"/>
  <c r="H710" i="3" s="1"/>
  <c r="AG710" i="3"/>
  <c r="F710" i="3" l="1"/>
  <c r="G710" i="3"/>
  <c r="K710" i="3"/>
  <c r="AE710" i="3" s="1"/>
  <c r="I710" i="3" l="1"/>
  <c r="J710" i="3"/>
  <c r="AD710" i="3" s="1"/>
  <c r="M710" i="3"/>
  <c r="N710" i="3" s="1"/>
  <c r="V710" i="3"/>
  <c r="A711" i="3"/>
  <c r="B711" i="3" s="1"/>
  <c r="W710" i="3" l="1"/>
  <c r="L710" i="3"/>
  <c r="AA711" i="3"/>
  <c r="AC711" i="3"/>
  <c r="Z711" i="3"/>
  <c r="P711" i="3"/>
  <c r="Q711" i="3" s="1"/>
  <c r="R711" i="3" s="1"/>
  <c r="S711" i="3" s="1"/>
  <c r="T711" i="3" l="1"/>
  <c r="U710" i="3"/>
  <c r="Y709" i="3"/>
  <c r="D711" i="3" l="1"/>
  <c r="G711" i="3" s="1"/>
  <c r="E711" i="3"/>
  <c r="H711" i="3" s="1"/>
  <c r="AH711" i="3"/>
  <c r="AG711" i="3"/>
  <c r="F711" i="3" l="1"/>
  <c r="K711" i="3"/>
  <c r="AE711" i="3" s="1"/>
  <c r="I711" i="3"/>
  <c r="J711" i="3"/>
  <c r="AD711" i="3" s="1"/>
  <c r="M711" i="3"/>
  <c r="N711" i="3" s="1"/>
  <c r="L711" i="3" l="1"/>
  <c r="V711" i="3"/>
  <c r="W711" i="3" s="1"/>
  <c r="A712" i="3"/>
  <c r="B712" i="3" s="1"/>
  <c r="AC712" i="3" l="1"/>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AD712" i="3" s="1"/>
  <c r="M712" i="3"/>
  <c r="N712" i="3" s="1"/>
  <c r="W712" i="3" l="1"/>
  <c r="L712" i="3"/>
  <c r="Z713" i="3"/>
  <c r="P713" i="3"/>
  <c r="Q713" i="3" s="1"/>
  <c r="R713" i="3" s="1"/>
  <c r="S713" i="3" s="1"/>
  <c r="AC713" i="3"/>
  <c r="AA713" i="3"/>
  <c r="T713" i="3" l="1"/>
  <c r="AH713" i="3" s="1"/>
  <c r="U712" i="3"/>
  <c r="Y711" i="3"/>
  <c r="D713" i="3" l="1"/>
  <c r="AG713" i="3"/>
  <c r="E713" i="3"/>
  <c r="H713" i="3" s="1"/>
  <c r="F713" i="3" l="1"/>
  <c r="G713" i="3"/>
  <c r="M713" i="3" s="1"/>
  <c r="N713" i="3" s="1"/>
  <c r="K713" i="3"/>
  <c r="AE713" i="3" s="1"/>
  <c r="I713" i="3" l="1"/>
  <c r="J713" i="3"/>
  <c r="V713" i="3"/>
  <c r="A714" i="3"/>
  <c r="B714" i="3" s="1"/>
  <c r="L713" i="3" l="1"/>
  <c r="Y712" i="3" s="1"/>
  <c r="AD713" i="3"/>
  <c r="W713" i="3"/>
  <c r="AA714" i="3"/>
  <c r="P714" i="3"/>
  <c r="Q714" i="3" s="1"/>
  <c r="R714" i="3" s="1"/>
  <c r="S714" i="3" s="1"/>
  <c r="Z714" i="3"/>
  <c r="AC714" i="3"/>
  <c r="U713" i="3" l="1"/>
  <c r="T714" i="3"/>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Y726" i="3" s="1"/>
  <c r="AD727" i="3"/>
  <c r="T728" i="3"/>
  <c r="U727" i="3" l="1"/>
  <c r="D728" i="3" s="1"/>
  <c r="G728" i="3" s="1"/>
  <c r="AG728" i="3"/>
  <c r="AH728" i="3"/>
  <c r="E728" i="3" l="1"/>
  <c r="H728" i="3" s="1"/>
  <c r="I728" i="3" s="1"/>
  <c r="J728" i="3"/>
  <c r="AD728" i="3" s="1"/>
  <c r="K728" i="3" l="1"/>
  <c r="AE728" i="3" s="1"/>
  <c r="M728" i="3"/>
  <c r="N728" i="3" s="1"/>
  <c r="F728" i="3"/>
  <c r="A729" i="3" l="1"/>
  <c r="B729" i="3" s="1"/>
  <c r="P729" i="3" s="1"/>
  <c r="Q729" i="3" s="1"/>
  <c r="R729" i="3" s="1"/>
  <c r="S729" i="3" s="1"/>
  <c r="L728" i="3"/>
  <c r="U728" i="3" s="1"/>
  <c r="V728" i="3"/>
  <c r="W728" i="3" s="1"/>
  <c r="Z729" i="3" l="1"/>
  <c r="AC729" i="3"/>
  <c r="AA729" i="3"/>
  <c r="Y727" i="3"/>
  <c r="T729" i="3"/>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Y735" i="3" s="1"/>
  <c r="AD736" i="3"/>
  <c r="T737" i="3"/>
  <c r="U736" i="3" l="1"/>
  <c r="D737" i="3" s="1"/>
  <c r="AH737" i="3"/>
  <c r="AG737" i="3"/>
  <c r="E737" i="3" l="1"/>
  <c r="H737" i="3" s="1"/>
  <c r="K737" i="3" s="1"/>
  <c r="AE737" i="3" s="1"/>
  <c r="G737" i="3"/>
  <c r="F737" i="3" l="1"/>
  <c r="V737" i="3"/>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AD759" i="3"/>
  <c r="P759" i="3"/>
  <c r="Q759" i="3" s="1"/>
  <c r="R759" i="3" s="1"/>
  <c r="S759" i="3" s="1"/>
  <c r="Z759" i="3"/>
  <c r="AA759" i="3"/>
  <c r="AC759" i="3"/>
  <c r="U758" i="3" l="1"/>
  <c r="Y757" i="3"/>
  <c r="T759" i="3"/>
  <c r="D759" i="3" l="1"/>
  <c r="G759" i="3" s="1"/>
  <c r="AG759" i="3"/>
  <c r="E759" i="3"/>
  <c r="H759" i="3" s="1"/>
  <c r="AH759" i="3"/>
  <c r="F759" i="3" l="1"/>
  <c r="I759" i="3"/>
  <c r="J759" i="3"/>
  <c r="M759" i="3"/>
  <c r="N759" i="3" s="1"/>
  <c r="K759" i="3"/>
  <c r="AE759" i="3" s="1"/>
  <c r="V759" i="3" l="1"/>
  <c r="W759" i="3" s="1"/>
  <c r="A760" i="3"/>
  <c r="B760" i="3" s="1"/>
  <c r="L759" i="3"/>
  <c r="U759" i="3" l="1"/>
  <c r="Y758" i="3"/>
  <c r="AA760" i="3"/>
  <c r="AC760" i="3"/>
  <c r="Z760" i="3"/>
  <c r="P760" i="3"/>
  <c r="Q760" i="3" s="1"/>
  <c r="R760" i="3" s="1"/>
  <c r="S760" i="3" s="1"/>
  <c r="AD760" i="3"/>
  <c r="T760" i="3" l="1"/>
  <c r="E760" i="3" s="1"/>
  <c r="H760" i="3" s="1"/>
  <c r="AH760" i="3" l="1"/>
  <c r="AG760" i="3"/>
  <c r="D760" i="3"/>
  <c r="G760" i="3" s="1"/>
  <c r="K760" i="3"/>
  <c r="AE760" i="3" s="1"/>
  <c r="F760" i="3" l="1"/>
  <c r="I760" i="3"/>
  <c r="J760" i="3"/>
  <c r="M760" i="3"/>
  <c r="N760" i="3" s="1"/>
  <c r="V760" i="3"/>
  <c r="A761" i="3"/>
  <c r="B761" i="3" s="1"/>
  <c r="W760" i="3" l="1"/>
  <c r="L760" i="3"/>
  <c r="P761" i="3"/>
  <c r="Q761" i="3" s="1"/>
  <c r="R761" i="3" s="1"/>
  <c r="S761" i="3" s="1"/>
  <c r="Z761" i="3"/>
  <c r="AA761" i="3"/>
  <c r="AD761" i="3"/>
  <c r="AC761" i="3"/>
  <c r="T761" i="3" l="1"/>
  <c r="U760" i="3"/>
  <c r="Y759" i="3"/>
  <c r="D761" i="3" l="1"/>
  <c r="G761" i="3" s="1"/>
  <c r="AG761" i="3"/>
  <c r="AH761" i="3"/>
  <c r="E761" i="3"/>
  <c r="H761" i="3" s="1"/>
  <c r="F761" i="3" l="1"/>
  <c r="I761" i="3"/>
  <c r="J761" i="3"/>
  <c r="M761" i="3"/>
  <c r="N761" i="3" s="1"/>
  <c r="K761" i="3"/>
  <c r="AE761" i="3" s="1"/>
  <c r="V761" i="3" l="1"/>
  <c r="W761" i="3" s="1"/>
  <c r="A762" i="3"/>
  <c r="B762" i="3" s="1"/>
  <c r="L761" i="3"/>
  <c r="U761" i="3" l="1"/>
  <c r="Y760" i="3"/>
  <c r="AA762" i="3"/>
  <c r="Z762" i="3"/>
  <c r="AC762" i="3"/>
  <c r="P762" i="3"/>
  <c r="Q762" i="3" s="1"/>
  <c r="R762" i="3" s="1"/>
  <c r="S762" i="3" s="1"/>
  <c r="AD762" i="3"/>
  <c r="T762" i="3" l="1"/>
  <c r="D762" i="3" s="1"/>
  <c r="E762" i="3" l="1"/>
  <c r="H762" i="3" s="1"/>
  <c r="K762" i="3" s="1"/>
  <c r="AE762" i="3" s="1"/>
  <c r="AH762" i="3"/>
  <c r="AG762" i="3"/>
  <c r="G762" i="3"/>
  <c r="F762" i="3" l="1"/>
  <c r="I762" i="3"/>
  <c r="J762" i="3"/>
  <c r="M762" i="3"/>
  <c r="N762" i="3" s="1"/>
  <c r="V762" i="3"/>
  <c r="A763" i="3"/>
  <c r="B763" i="3" s="1"/>
  <c r="W762" i="3" l="1"/>
  <c r="L762" i="3"/>
  <c r="AC763" i="3"/>
  <c r="Z763" i="3"/>
  <c r="AA763" i="3"/>
  <c r="P763" i="3"/>
  <c r="Q763" i="3" s="1"/>
  <c r="R763" i="3" s="1"/>
  <c r="S763" i="3" s="1"/>
  <c r="AD763" i="3"/>
  <c r="U762" i="3" l="1"/>
  <c r="Y761" i="3"/>
  <c r="T763" i="3"/>
  <c r="D763" i="3" l="1"/>
  <c r="G763" i="3" s="1"/>
  <c r="AG763" i="3"/>
  <c r="AH763" i="3"/>
  <c r="E763" i="3"/>
  <c r="H763" i="3" s="1"/>
  <c r="K763" i="3" s="1"/>
  <c r="AE763" i="3" s="1"/>
  <c r="F763" i="3" l="1"/>
  <c r="I763" i="3"/>
  <c r="J763" i="3"/>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AD765" i="3"/>
  <c r="I764" i="3"/>
  <c r="W764" i="3" s="1"/>
  <c r="J764" i="3"/>
  <c r="AD764" i="3" s="1"/>
  <c r="M764" i="3"/>
  <c r="N764" i="3" s="1"/>
  <c r="T765" i="3" l="1"/>
  <c r="L764" i="3"/>
  <c r="AG765" i="3" l="1"/>
  <c r="AH765" i="3"/>
  <c r="U764" i="3"/>
  <c r="D765" i="3" s="1"/>
  <c r="Y763" i="3"/>
  <c r="E765" i="3" l="1"/>
  <c r="H765" i="3" s="1"/>
  <c r="K765" i="3" s="1"/>
  <c r="AE765" i="3" s="1"/>
  <c r="G765" i="3"/>
  <c r="F765" i="3" l="1"/>
  <c r="I765" i="3"/>
  <c r="J765" i="3"/>
  <c r="M765" i="3"/>
  <c r="N765" i="3" s="1"/>
  <c r="V765" i="3"/>
  <c r="A766" i="3"/>
  <c r="B766" i="3" s="1"/>
  <c r="W765" i="3" l="1"/>
  <c r="L765" i="3"/>
  <c r="AD766"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Y769" i="3" l="1"/>
  <c r="AH771"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U773" i="3" s="1"/>
  <c r="AD773" i="3"/>
  <c r="T774" i="3"/>
  <c r="AG774" i="3" l="1"/>
  <c r="Y772" i="3"/>
  <c r="E774" i="3"/>
  <c r="H774" i="3" s="1"/>
  <c r="K774" i="3" s="1"/>
  <c r="AE774" i="3" s="1"/>
  <c r="AH774" i="3"/>
  <c r="D774" i="3"/>
  <c r="F774" i="3" l="1"/>
  <c r="G774" i="3"/>
  <c r="M774" i="3" s="1"/>
  <c r="N774" i="3" s="1"/>
  <c r="V774" i="3"/>
  <c r="A775" i="3"/>
  <c r="B775" i="3" s="1"/>
  <c r="I774" i="3" l="1"/>
  <c r="W774" i="3" s="1"/>
  <c r="J774" i="3"/>
  <c r="P775" i="3"/>
  <c r="Q775" i="3" s="1"/>
  <c r="R775" i="3" s="1"/>
  <c r="S775" i="3" s="1"/>
  <c r="Z775" i="3"/>
  <c r="AA775" i="3"/>
  <c r="AC775" i="3"/>
  <c r="L774" i="3" l="1"/>
  <c r="Y773" i="3" s="1"/>
  <c r="AD774" i="3"/>
  <c r="T775" i="3"/>
  <c r="U774" i="3" l="1"/>
  <c r="D775" i="3" s="1"/>
  <c r="AG775" i="3"/>
  <c r="AH775" i="3"/>
  <c r="E775" i="3" l="1"/>
  <c r="H775" i="3" s="1"/>
  <c r="K775" i="3" s="1"/>
  <c r="AE775" i="3" s="1"/>
  <c r="G775" i="3"/>
  <c r="M775" i="3" l="1"/>
  <c r="N775" i="3" s="1"/>
  <c r="A776" i="3"/>
  <c r="B776" i="3" s="1"/>
  <c r="V775" i="3"/>
  <c r="F775" i="3"/>
  <c r="I775" i="3"/>
  <c r="J775" i="3"/>
  <c r="L775" i="3" l="1"/>
  <c r="U775" i="3" s="1"/>
  <c r="AD775" i="3"/>
  <c r="W775" i="3"/>
  <c r="P776" i="3"/>
  <c r="Q776" i="3" s="1"/>
  <c r="R776" i="3" s="1"/>
  <c r="S776" i="3" s="1"/>
  <c r="T776" i="3" s="1"/>
  <c r="AA776" i="3"/>
  <c r="AC776" i="3"/>
  <c r="Z776" i="3"/>
  <c r="Y774" i="3" l="1"/>
  <c r="AG776" i="3"/>
  <c r="AH776" i="3"/>
  <c r="E776" i="3"/>
  <c r="H776" i="3" s="1"/>
  <c r="K776" i="3" s="1"/>
  <c r="AE776" i="3" s="1"/>
  <c r="D776" i="3"/>
  <c r="G776" i="3" s="1"/>
  <c r="F776" i="3" l="1"/>
  <c r="I776" i="3"/>
  <c r="J776" i="3"/>
  <c r="AD776" i="3" s="1"/>
  <c r="M776" i="3"/>
  <c r="N776" i="3" s="1"/>
  <c r="V776" i="3"/>
  <c r="A777" i="3"/>
  <c r="B777" i="3" s="1"/>
  <c r="W776" i="3" l="1"/>
  <c r="L776" i="3"/>
  <c r="Z777" i="3"/>
  <c r="AA777" i="3"/>
  <c r="P777" i="3"/>
  <c r="Q777" i="3" s="1"/>
  <c r="R777" i="3" s="1"/>
  <c r="S777" i="3" s="1"/>
  <c r="AC777" i="3"/>
  <c r="U776" i="3" l="1"/>
  <c r="Y775" i="3"/>
  <c r="T777" i="3"/>
  <c r="AH777" i="3" s="1"/>
  <c r="E777" i="3" l="1"/>
  <c r="H777" i="3" s="1"/>
  <c r="D777" i="3"/>
  <c r="AG777" i="3"/>
  <c r="K777" i="3" l="1"/>
  <c r="AE777" i="3" s="1"/>
  <c r="F777" i="3"/>
  <c r="G777" i="3"/>
  <c r="I777" i="3" l="1"/>
  <c r="J777" i="3"/>
  <c r="AD777" i="3" s="1"/>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AD785" i="3"/>
  <c r="P785" i="3"/>
  <c r="Q785" i="3" s="1"/>
  <c r="R785" i="3" s="1"/>
  <c r="S785" i="3" s="1"/>
  <c r="AC785" i="3"/>
  <c r="Z785" i="3"/>
  <c r="U784" i="3" l="1"/>
  <c r="Y783" i="3"/>
  <c r="T785" i="3"/>
  <c r="AH785" i="3" s="1"/>
  <c r="E785" i="3" l="1"/>
  <c r="H785" i="3" s="1"/>
  <c r="AG785" i="3"/>
  <c r="D785" i="3"/>
  <c r="K785" i="3" l="1"/>
  <c r="AE785" i="3" s="1"/>
  <c r="F785" i="3"/>
  <c r="G785" i="3"/>
  <c r="I785" i="3" l="1"/>
  <c r="J785" i="3"/>
  <c r="M785" i="3"/>
  <c r="N785" i="3" s="1"/>
  <c r="V785" i="3"/>
  <c r="A786" i="3"/>
  <c r="B786" i="3" s="1"/>
  <c r="W785" i="3" l="1"/>
  <c r="L785" i="3"/>
  <c r="Z786" i="3"/>
  <c r="AD786" i="3"/>
  <c r="AA786" i="3"/>
  <c r="P786" i="3"/>
  <c r="Q786" i="3" s="1"/>
  <c r="R786" i="3" s="1"/>
  <c r="S786" i="3" s="1"/>
  <c r="AC786" i="3"/>
  <c r="U785" i="3" l="1"/>
  <c r="Y784" i="3"/>
  <c r="T786" i="3"/>
  <c r="E786" i="3" l="1"/>
  <c r="H786" i="3" s="1"/>
  <c r="K786" i="3" s="1"/>
  <c r="AE786" i="3" s="1"/>
  <c r="AG786" i="3"/>
  <c r="D786" i="3"/>
  <c r="G786" i="3" s="1"/>
  <c r="AH786" i="3"/>
  <c r="F786" i="3" l="1"/>
  <c r="I786" i="3"/>
  <c r="J786" i="3"/>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D789" i="3"/>
  <c r="AA789" i="3"/>
  <c r="Z789" i="3"/>
  <c r="L788" i="3" l="1"/>
  <c r="U788" i="3" s="1"/>
  <c r="AD788" i="3"/>
  <c r="T789" i="3"/>
  <c r="Y787" i="3" l="1"/>
  <c r="D789" i="3"/>
  <c r="G789" i="3" s="1"/>
  <c r="E789" i="3"/>
  <c r="H789" i="3" s="1"/>
  <c r="AH789" i="3"/>
  <c r="AG789" i="3"/>
  <c r="F789" i="3" l="1"/>
  <c r="I789" i="3"/>
  <c r="J789" i="3"/>
  <c r="M789" i="3"/>
  <c r="N789" i="3" s="1"/>
  <c r="K789" i="3"/>
  <c r="AE789" i="3" s="1"/>
  <c r="L789" i="3" l="1"/>
  <c r="V789" i="3"/>
  <c r="W789" i="3" s="1"/>
  <c r="A790" i="3"/>
  <c r="B790" i="3" s="1"/>
  <c r="AA790" i="3" l="1"/>
  <c r="AC790" i="3"/>
  <c r="Z790" i="3"/>
  <c r="AD790" i="3"/>
  <c r="P790" i="3"/>
  <c r="Q790" i="3" s="1"/>
  <c r="R790" i="3" s="1"/>
  <c r="S790" i="3" s="1"/>
  <c r="U789" i="3"/>
  <c r="Y788" i="3"/>
  <c r="T790" i="3" l="1"/>
  <c r="D790" i="3" s="1"/>
  <c r="AG790" i="3" l="1"/>
  <c r="G790" i="3"/>
  <c r="AH790" i="3"/>
  <c r="E790" i="3"/>
  <c r="H790" i="3" s="1"/>
  <c r="F790" i="3" l="1"/>
  <c r="I790" i="3"/>
  <c r="J790" i="3"/>
  <c r="M790" i="3"/>
  <c r="N790" i="3" s="1"/>
  <c r="K790" i="3"/>
  <c r="AE790" i="3" s="1"/>
  <c r="V790" i="3" l="1"/>
  <c r="W790" i="3" s="1"/>
  <c r="A791" i="3"/>
  <c r="B791" i="3" s="1"/>
  <c r="L790" i="3"/>
  <c r="U790" i="3" l="1"/>
  <c r="Y789" i="3"/>
  <c r="AD791" i="3"/>
  <c r="P791" i="3"/>
  <c r="Q791" i="3" s="1"/>
  <c r="R791" i="3" s="1"/>
  <c r="S791" i="3" s="1"/>
  <c r="AA791" i="3"/>
  <c r="AC791" i="3"/>
  <c r="Z791" i="3"/>
  <c r="T791" i="3" l="1"/>
  <c r="AG791" i="3" s="1"/>
  <c r="E791" i="3" l="1"/>
  <c r="H791" i="3" s="1"/>
  <c r="K791" i="3" s="1"/>
  <c r="AE791" i="3" s="1"/>
  <c r="D791" i="3"/>
  <c r="G791" i="3" s="1"/>
  <c r="AH791" i="3"/>
  <c r="F791" i="3" l="1"/>
  <c r="I791" i="3"/>
  <c r="J791" i="3"/>
  <c r="M791" i="3"/>
  <c r="N791" i="3" s="1"/>
  <c r="V791" i="3"/>
  <c r="A792" i="3"/>
  <c r="B792" i="3" s="1"/>
  <c r="W791" i="3" l="1"/>
  <c r="L791" i="3"/>
  <c r="P792" i="3"/>
  <c r="Q792" i="3" s="1"/>
  <c r="R792" i="3" s="1"/>
  <c r="S792" i="3" s="1"/>
  <c r="AC792" i="3"/>
  <c r="AD792" i="3"/>
  <c r="Z792" i="3"/>
  <c r="AA792" i="3"/>
  <c r="U791" i="3" l="1"/>
  <c r="Y790" i="3"/>
  <c r="T792" i="3"/>
  <c r="AG792" i="3" s="1"/>
  <c r="AH792" i="3" l="1"/>
  <c r="D792" i="3"/>
  <c r="E792" i="3"/>
  <c r="H792" i="3" s="1"/>
  <c r="F792" i="3" l="1"/>
  <c r="G792" i="3"/>
  <c r="K792" i="3"/>
  <c r="AE792" i="3" s="1"/>
  <c r="I792" i="3" l="1"/>
  <c r="J792" i="3"/>
  <c r="M792" i="3"/>
  <c r="N792" i="3" s="1"/>
  <c r="V792" i="3"/>
  <c r="A793" i="3"/>
  <c r="B793" i="3" s="1"/>
  <c r="L792" i="3" l="1"/>
  <c r="W792" i="3"/>
  <c r="AD793"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L793" i="3" s="1"/>
  <c r="Z794" i="3"/>
  <c r="AC794" i="3"/>
  <c r="P794" i="3"/>
  <c r="Q794" i="3" s="1"/>
  <c r="R794" i="3" s="1"/>
  <c r="S794" i="3" s="1"/>
  <c r="AA794" i="3"/>
  <c r="T794" i="3" l="1"/>
  <c r="AH794" i="3" s="1"/>
  <c r="U793" i="3"/>
  <c r="Y792" i="3"/>
  <c r="AG794" i="3" l="1"/>
  <c r="D794" i="3"/>
  <c r="E794" i="3"/>
  <c r="H794" i="3" s="1"/>
  <c r="F794" i="3" l="1"/>
  <c r="G794" i="3"/>
  <c r="K794" i="3"/>
  <c r="AE794" i="3" s="1"/>
  <c r="I794" i="3" l="1"/>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T797" i="3" l="1"/>
  <c r="L796" i="3"/>
  <c r="AH797" i="3" l="1"/>
  <c r="AG797" i="3"/>
  <c r="U796" i="3"/>
  <c r="E797" i="3" s="1"/>
  <c r="H797" i="3" s="1"/>
  <c r="Y795" i="3"/>
  <c r="D797" i="3" l="1"/>
  <c r="G797" i="3" s="1"/>
  <c r="K797" i="3"/>
  <c r="AE797" i="3" s="1"/>
  <c r="F797" i="3" l="1"/>
  <c r="I797" i="3"/>
  <c r="J797" i="3"/>
  <c r="AD797" i="3" s="1"/>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Z807" i="3"/>
  <c r="U806" i="3"/>
  <c r="Y805" i="3"/>
  <c r="T807" i="3" l="1"/>
  <c r="AH807" i="3" l="1"/>
  <c r="AG807" i="3"/>
  <c r="E807" i="3"/>
  <c r="H807" i="3" s="1"/>
  <c r="D807" i="3"/>
  <c r="K807" i="3" l="1"/>
  <c r="AE807" i="3" s="1"/>
  <c r="F807" i="3"/>
  <c r="G807" i="3"/>
  <c r="I807" i="3" l="1"/>
  <c r="J807" i="3"/>
  <c r="AD807" i="3" s="1"/>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Z817" i="3"/>
  <c r="AA817" i="3"/>
  <c r="AC817" i="3"/>
  <c r="U816" i="3" l="1"/>
  <c r="Y815" i="3"/>
  <c r="T817" i="3"/>
  <c r="AG817" i="3" s="1"/>
  <c r="E817" i="3" l="1"/>
  <c r="H817" i="3" s="1"/>
  <c r="AH817" i="3"/>
  <c r="D817" i="3"/>
  <c r="F817" i="3" l="1"/>
  <c r="G817" i="3"/>
  <c r="K817" i="3"/>
  <c r="AE817" i="3" s="1"/>
  <c r="V817" i="3" l="1"/>
  <c r="A818" i="3"/>
  <c r="B818" i="3" s="1"/>
  <c r="I817" i="3"/>
  <c r="J817" i="3"/>
  <c r="AD817" i="3" s="1"/>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AD827" i="3" s="1"/>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T829" i="3" l="1"/>
  <c r="E829" i="3" s="1"/>
  <c r="H829" i="3" s="1"/>
  <c r="AH829" i="3" l="1"/>
  <c r="D829" i="3"/>
  <c r="G829" i="3" s="1"/>
  <c r="AG829" i="3"/>
  <c r="K829" i="3"/>
  <c r="AE829" i="3" s="1"/>
  <c r="F829" i="3" l="1"/>
  <c r="I829" i="3"/>
  <c r="J829" i="3"/>
  <c r="AD829" i="3" s="1"/>
  <c r="M829" i="3"/>
  <c r="N829" i="3" s="1"/>
  <c r="V829" i="3"/>
  <c r="A830" i="3"/>
  <c r="B830" i="3" s="1"/>
  <c r="W829" i="3" l="1"/>
  <c r="L829" i="3"/>
  <c r="AA830" i="3"/>
  <c r="Z830" i="3"/>
  <c r="AC830" i="3"/>
  <c r="P830" i="3"/>
  <c r="Q830" i="3" s="1"/>
  <c r="R830" i="3" s="1"/>
  <c r="S830" i="3" s="1"/>
  <c r="U829" i="3" l="1"/>
  <c r="Y828" i="3"/>
  <c r="T830" i="3"/>
  <c r="D830" i="3" l="1"/>
  <c r="G830" i="3" s="1"/>
  <c r="E830" i="3"/>
  <c r="H830" i="3" s="1"/>
  <c r="AG830" i="3"/>
  <c r="AH830" i="3"/>
  <c r="F830" i="3" l="1"/>
  <c r="I830" i="3"/>
  <c r="J830" i="3"/>
  <c r="AD830" i="3" s="1"/>
  <c r="M830" i="3"/>
  <c r="N830" i="3" s="1"/>
  <c r="K830" i="3"/>
  <c r="AE830" i="3" s="1"/>
  <c r="V830" i="3" l="1"/>
  <c r="W830" i="3" s="1"/>
  <c r="A831" i="3"/>
  <c r="B831" i="3" s="1"/>
  <c r="L830" i="3"/>
  <c r="U830" i="3" l="1"/>
  <c r="Y829" i="3"/>
  <c r="Z831" i="3"/>
  <c r="P831" i="3"/>
  <c r="Q831" i="3" s="1"/>
  <c r="R831" i="3" s="1"/>
  <c r="S831" i="3" s="1"/>
  <c r="AA831" i="3"/>
  <c r="AC831" i="3"/>
  <c r="T831" i="3" l="1"/>
  <c r="AH831" i="3" s="1"/>
  <c r="E831" i="3" l="1"/>
  <c r="H831" i="3" s="1"/>
  <c r="K831" i="3" s="1"/>
  <c r="AE831" i="3" s="1"/>
  <c r="D831" i="3"/>
  <c r="G831" i="3" s="1"/>
  <c r="AG831" i="3"/>
  <c r="F831" i="3" l="1"/>
  <c r="I831" i="3"/>
  <c r="J831" i="3"/>
  <c r="AD831" i="3" s="1"/>
  <c r="M831" i="3"/>
  <c r="N831" i="3" s="1"/>
  <c r="V831" i="3"/>
  <c r="A832" i="3"/>
  <c r="B832" i="3" s="1"/>
  <c r="W831" i="3" l="1"/>
  <c r="L831" i="3"/>
  <c r="P832" i="3"/>
  <c r="Q832" i="3" s="1"/>
  <c r="R832" i="3" s="1"/>
  <c r="S832" i="3" s="1"/>
  <c r="AC832" i="3"/>
  <c r="Z832" i="3"/>
  <c r="AA832" i="3"/>
  <c r="U831" i="3" l="1"/>
  <c r="Y830" i="3"/>
  <c r="T832" i="3"/>
  <c r="AH832" i="3" s="1"/>
  <c r="D832" i="3" l="1"/>
  <c r="G832" i="3" s="1"/>
  <c r="AG832" i="3"/>
  <c r="E832" i="3"/>
  <c r="H832" i="3" s="1"/>
  <c r="K832" i="3" l="1"/>
  <c r="AE832" i="3" s="1"/>
  <c r="I832" i="3"/>
  <c r="J832" i="3"/>
  <c r="AD832" i="3" s="1"/>
  <c r="M832" i="3"/>
  <c r="N832" i="3" s="1"/>
  <c r="F832" i="3"/>
  <c r="L832" i="3" l="1"/>
  <c r="V832" i="3"/>
  <c r="W832" i="3" s="1"/>
  <c r="A833" i="3"/>
  <c r="B833" i="3" s="1"/>
  <c r="U832" i="3" l="1"/>
  <c r="Y831" i="3"/>
  <c r="Z833" i="3"/>
  <c r="AC833" i="3"/>
  <c r="P833" i="3"/>
  <c r="Q833" i="3" s="1"/>
  <c r="R833" i="3" s="1"/>
  <c r="S833" i="3" s="1"/>
  <c r="AA833" i="3"/>
  <c r="T833" i="3" l="1"/>
  <c r="AH833" i="3" s="1"/>
  <c r="E833" i="3" l="1"/>
  <c r="H833" i="3" s="1"/>
  <c r="K833" i="3" s="1"/>
  <c r="AE833" i="3" s="1"/>
  <c r="AG833" i="3"/>
  <c r="D833" i="3"/>
  <c r="G833" i="3" s="1"/>
  <c r="F833" i="3" l="1"/>
  <c r="I833" i="3"/>
  <c r="J833" i="3"/>
  <c r="AD833" i="3" s="1"/>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C835" i="3"/>
  <c r="AA835" i="3"/>
  <c r="T835" i="3" l="1"/>
  <c r="U834" i="3"/>
  <c r="Y833" i="3"/>
  <c r="E835" i="3" l="1"/>
  <c r="H835" i="3" s="1"/>
  <c r="K835" i="3" s="1"/>
  <c r="AE835" i="3" s="1"/>
  <c r="AH835" i="3"/>
  <c r="AG835" i="3"/>
  <c r="D835" i="3"/>
  <c r="F835" i="3" l="1"/>
  <c r="G835" i="3"/>
  <c r="V835" i="3"/>
  <c r="A836" i="3"/>
  <c r="B836" i="3" s="1"/>
  <c r="I835" i="3" l="1"/>
  <c r="W835" i="3" s="1"/>
  <c r="J835" i="3"/>
  <c r="AD835" i="3" s="1"/>
  <c r="M835" i="3"/>
  <c r="N835" i="3" s="1"/>
  <c r="Z836" i="3"/>
  <c r="AA836" i="3"/>
  <c r="AC836" i="3"/>
  <c r="P836" i="3"/>
  <c r="Q836" i="3" s="1"/>
  <c r="R836" i="3" s="1"/>
  <c r="S836" i="3" s="1"/>
  <c r="T836" i="3" l="1"/>
  <c r="L835" i="3"/>
  <c r="AG836" i="3" l="1"/>
  <c r="U835" i="3"/>
  <c r="D836" i="3" s="1"/>
  <c r="AH836" i="3"/>
  <c r="Y834" i="3"/>
  <c r="E836" i="3" l="1"/>
  <c r="H836" i="3" s="1"/>
  <c r="K836" i="3" s="1"/>
  <c r="AE836" i="3" s="1"/>
  <c r="G836" i="3"/>
  <c r="F836" i="3" l="1"/>
  <c r="V836" i="3"/>
  <c r="A837" i="3"/>
  <c r="B837" i="3" s="1"/>
  <c r="I836" i="3"/>
  <c r="J836" i="3"/>
  <c r="AD836" i="3" s="1"/>
  <c r="M836" i="3"/>
  <c r="N836" i="3" s="1"/>
  <c r="L836" i="3" l="1"/>
  <c r="W836" i="3"/>
  <c r="P837" i="3"/>
  <c r="Q837" i="3" s="1"/>
  <c r="R837" i="3" s="1"/>
  <c r="S837" i="3" s="1"/>
  <c r="AA837" i="3"/>
  <c r="AC837" i="3"/>
  <c r="Z837" i="3"/>
  <c r="U836" i="3" l="1"/>
  <c r="Y835" i="3"/>
  <c r="T837" i="3"/>
  <c r="AH837" i="3" s="1"/>
  <c r="E837" i="3" l="1"/>
  <c r="H837" i="3" s="1"/>
  <c r="K837" i="3" s="1"/>
  <c r="AE837" i="3" s="1"/>
  <c r="D837" i="3"/>
  <c r="G837" i="3" s="1"/>
  <c r="AG837" i="3"/>
  <c r="F837" i="3" l="1"/>
  <c r="I837" i="3"/>
  <c r="J837" i="3"/>
  <c r="AD837" i="3" s="1"/>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U838" i="3" l="1"/>
  <c r="Y837" i="3"/>
  <c r="T839" i="3"/>
  <c r="AG839" i="3" s="1"/>
  <c r="D839" i="3" l="1"/>
  <c r="E839" i="3"/>
  <c r="H839" i="3" s="1"/>
  <c r="AH839" i="3"/>
  <c r="F839" i="3" l="1"/>
  <c r="G839" i="3"/>
  <c r="K839" i="3"/>
  <c r="AE839" i="3" s="1"/>
  <c r="V839" i="3" l="1"/>
  <c r="A840" i="3"/>
  <c r="B840" i="3" s="1"/>
  <c r="I839" i="3"/>
  <c r="J839" i="3"/>
  <c r="AD839" i="3" s="1"/>
  <c r="M839" i="3"/>
  <c r="N839" i="3" s="1"/>
  <c r="W839" i="3" l="1"/>
  <c r="L839" i="3"/>
  <c r="AC840" i="3"/>
  <c r="P840" i="3"/>
  <c r="Q840" i="3" s="1"/>
  <c r="R840" i="3" s="1"/>
  <c r="S840" i="3" s="1"/>
  <c r="AA840" i="3"/>
  <c r="Z840" i="3"/>
  <c r="T840" i="3" l="1"/>
  <c r="U839" i="3"/>
  <c r="Y838" i="3"/>
  <c r="D840" i="3" l="1"/>
  <c r="G840" i="3" s="1"/>
  <c r="AG840" i="3"/>
  <c r="E840" i="3"/>
  <c r="H840" i="3" s="1"/>
  <c r="AH840" i="3"/>
  <c r="K840" i="3" l="1"/>
  <c r="AE840" i="3" s="1"/>
  <c r="I840" i="3"/>
  <c r="J840" i="3"/>
  <c r="AD840" i="3" s="1"/>
  <c r="M840" i="3"/>
  <c r="N840" i="3" s="1"/>
  <c r="F840" i="3"/>
  <c r="L840" i="3" l="1"/>
  <c r="V840" i="3"/>
  <c r="W840" i="3" s="1"/>
  <c r="A841" i="3"/>
  <c r="B841" i="3" s="1"/>
  <c r="U840" i="3" l="1"/>
  <c r="Y839" i="3"/>
  <c r="AA841" i="3"/>
  <c r="Z841" i="3"/>
  <c r="AC841" i="3"/>
  <c r="P841" i="3"/>
  <c r="Q841" i="3" s="1"/>
  <c r="R841" i="3" s="1"/>
  <c r="S841" i="3" s="1"/>
  <c r="T841" i="3" l="1"/>
  <c r="AH841" i="3" s="1"/>
  <c r="E841" i="3" l="1"/>
  <c r="H841" i="3" s="1"/>
  <c r="K841" i="3" s="1"/>
  <c r="AE841" i="3" s="1"/>
  <c r="AG841" i="3"/>
  <c r="D841" i="3"/>
  <c r="G841" i="3" s="1"/>
  <c r="F841" i="3" l="1"/>
  <c r="I841" i="3"/>
  <c r="J841" i="3"/>
  <c r="AD841" i="3" s="1"/>
  <c r="M841" i="3"/>
  <c r="N841" i="3" s="1"/>
  <c r="V841" i="3"/>
  <c r="A842" i="3"/>
  <c r="B842" i="3" s="1"/>
  <c r="W841" i="3" l="1"/>
  <c r="L841" i="3"/>
  <c r="P842" i="3"/>
  <c r="Q842" i="3" s="1"/>
  <c r="R842" i="3" s="1"/>
  <c r="S842" i="3" s="1"/>
  <c r="Z842" i="3"/>
  <c r="AC842" i="3"/>
  <c r="AA842" i="3"/>
  <c r="U841" i="3" l="1"/>
  <c r="Y840" i="3"/>
  <c r="T842" i="3"/>
  <c r="AG842" i="3" s="1"/>
  <c r="D842" i="3" l="1"/>
  <c r="G842" i="3" s="1"/>
  <c r="E842" i="3"/>
  <c r="H842" i="3" s="1"/>
  <c r="K842" i="3" s="1"/>
  <c r="AE842" i="3" s="1"/>
  <c r="AH842" i="3"/>
  <c r="F842" i="3" l="1"/>
  <c r="V842" i="3"/>
  <c r="A843" i="3"/>
  <c r="B843" i="3" s="1"/>
  <c r="I842" i="3"/>
  <c r="J842" i="3"/>
  <c r="AD842" i="3" s="1"/>
  <c r="M842" i="3"/>
  <c r="N842" i="3" s="1"/>
  <c r="W842" i="3" l="1"/>
  <c r="L842" i="3"/>
  <c r="AC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AD843" i="3" s="1"/>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AD845" i="3" s="1"/>
  <c r="M845" i="3"/>
  <c r="N845" i="3" s="1"/>
  <c r="V845" i="3"/>
  <c r="A846" i="3"/>
  <c r="B846" i="3" s="1"/>
  <c r="W845" i="3" l="1"/>
  <c r="L845" i="3"/>
  <c r="P846" i="3"/>
  <c r="Q846" i="3" s="1"/>
  <c r="R846" i="3" s="1"/>
  <c r="S846" i="3" s="1"/>
  <c r="AC846" i="3"/>
  <c r="Z846" i="3"/>
  <c r="AA846" i="3"/>
  <c r="U845" i="3" l="1"/>
  <c r="Y844" i="3"/>
  <c r="T846" i="3"/>
  <c r="AH846" i="3" s="1"/>
  <c r="D846" i="3" l="1"/>
  <c r="G846" i="3" s="1"/>
  <c r="E846" i="3"/>
  <c r="H846" i="3" s="1"/>
  <c r="K846" i="3" s="1"/>
  <c r="AE846" i="3" s="1"/>
  <c r="AG846" i="3"/>
  <c r="F846" i="3" l="1"/>
  <c r="I846" i="3"/>
  <c r="J846" i="3"/>
  <c r="AD846" i="3" s="1"/>
  <c r="M846" i="3"/>
  <c r="N846" i="3" s="1"/>
  <c r="V846" i="3"/>
  <c r="A847" i="3"/>
  <c r="B847" i="3" s="1"/>
  <c r="W846" i="3" l="1"/>
  <c r="L846" i="3"/>
  <c r="AC847" i="3"/>
  <c r="P847" i="3"/>
  <c r="Q847" i="3" s="1"/>
  <c r="R847" i="3" s="1"/>
  <c r="S847" i="3" s="1"/>
  <c r="AA847" i="3"/>
  <c r="Z847" i="3"/>
  <c r="U846" i="3" l="1"/>
  <c r="Y845" i="3"/>
  <c r="T847" i="3"/>
  <c r="D847" i="3" l="1"/>
  <c r="G847" i="3" s="1"/>
  <c r="E847" i="3"/>
  <c r="H847" i="3" s="1"/>
  <c r="K847" i="3" s="1"/>
  <c r="AE847" i="3" s="1"/>
  <c r="AH847" i="3"/>
  <c r="AG847" i="3"/>
  <c r="F847" i="3" l="1"/>
  <c r="I847" i="3"/>
  <c r="J847" i="3"/>
  <c r="AD847" i="3" s="1"/>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A849" i="3"/>
  <c r="U848" i="3" l="1"/>
  <c r="Y847" i="3"/>
  <c r="T849" i="3"/>
  <c r="AG849" i="3" s="1"/>
  <c r="E849" i="3" l="1"/>
  <c r="H849" i="3" s="1"/>
  <c r="K849" i="3" s="1"/>
  <c r="AE849" i="3" s="1"/>
  <c r="D849" i="3"/>
  <c r="G849" i="3" s="1"/>
  <c r="AH849" i="3"/>
  <c r="F849" i="3" l="1"/>
  <c r="V849" i="3"/>
  <c r="A850" i="3"/>
  <c r="B850" i="3" s="1"/>
  <c r="I849" i="3"/>
  <c r="J849" i="3"/>
  <c r="AD849" i="3" s="1"/>
  <c r="M849" i="3"/>
  <c r="N849" i="3" s="1"/>
  <c r="W849" i="3" l="1"/>
  <c r="L849" i="3"/>
  <c r="AA850" i="3"/>
  <c r="AC850" i="3"/>
  <c r="P850" i="3"/>
  <c r="Q850" i="3" s="1"/>
  <c r="R850" i="3" s="1"/>
  <c r="S850" i="3" s="1"/>
  <c r="Z850" i="3"/>
  <c r="T850" i="3" l="1"/>
  <c r="AG850" i="3" s="1"/>
  <c r="U849" i="3"/>
  <c r="Y848" i="3"/>
  <c r="E850" i="3" l="1"/>
  <c r="H850" i="3" s="1"/>
  <c r="D850" i="3"/>
  <c r="AH850" i="3"/>
  <c r="K850" i="3" l="1"/>
  <c r="AE850" i="3" s="1"/>
  <c r="F850" i="3"/>
  <c r="G850" i="3"/>
  <c r="I850" i="3" l="1"/>
  <c r="J850" i="3"/>
  <c r="AD850" i="3" s="1"/>
  <c r="M850" i="3"/>
  <c r="N850" i="3" s="1"/>
  <c r="V850" i="3"/>
  <c r="A851" i="3"/>
  <c r="B851" i="3" s="1"/>
  <c r="W850" i="3" l="1"/>
  <c r="L850" i="3"/>
  <c r="P851" i="3"/>
  <c r="Q851" i="3" s="1"/>
  <c r="R851" i="3" s="1"/>
  <c r="S851" i="3" s="1"/>
  <c r="AA851" i="3"/>
  <c r="AC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AC852" i="3"/>
  <c r="AA852" i="3"/>
  <c r="P852" i="3"/>
  <c r="Q852" i="3" s="1"/>
  <c r="R852" i="3" s="1"/>
  <c r="S852" i="3" s="1"/>
  <c r="Z852" i="3"/>
  <c r="L851" i="3" l="1"/>
  <c r="U851" i="3" s="1"/>
  <c r="AD851" i="3"/>
  <c r="T852" i="3"/>
  <c r="Y850" i="3" l="1"/>
  <c r="D852" i="3"/>
  <c r="G852" i="3" s="1"/>
  <c r="AH852" i="3"/>
  <c r="E852" i="3"/>
  <c r="H852" i="3" s="1"/>
  <c r="AG852" i="3"/>
  <c r="F852" i="3" l="1"/>
  <c r="I852" i="3"/>
  <c r="J852" i="3"/>
  <c r="AD852" i="3" s="1"/>
  <c r="M852" i="3"/>
  <c r="N852" i="3" s="1"/>
  <c r="K852" i="3"/>
  <c r="AE852" i="3" s="1"/>
  <c r="L852" i="3" l="1"/>
  <c r="V852" i="3"/>
  <c r="W852" i="3" s="1"/>
  <c r="A853" i="3"/>
  <c r="B853" i="3" s="1"/>
  <c r="U852" i="3" l="1"/>
  <c r="Y851" i="3"/>
  <c r="AC853" i="3"/>
  <c r="P853" i="3"/>
  <c r="Q853" i="3" s="1"/>
  <c r="R853" i="3" s="1"/>
  <c r="S853" i="3" s="1"/>
  <c r="Z853" i="3"/>
  <c r="AA853" i="3"/>
  <c r="T853" i="3" l="1"/>
  <c r="AG853" i="3" s="1"/>
  <c r="E853" i="3" l="1"/>
  <c r="H853" i="3" s="1"/>
  <c r="AH853" i="3"/>
  <c r="D853" i="3"/>
  <c r="K853" i="3" l="1"/>
  <c r="AE853" i="3" s="1"/>
  <c r="F853" i="3"/>
  <c r="G853" i="3"/>
  <c r="I853" i="3" l="1"/>
  <c r="J853" i="3"/>
  <c r="AD853" i="3" s="1"/>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C856" i="3"/>
  <c r="I855" i="3"/>
  <c r="W855" i="3" s="1"/>
  <c r="J855" i="3"/>
  <c r="AD855" i="3" s="1"/>
  <c r="M855" i="3"/>
  <c r="N855" i="3" s="1"/>
  <c r="L855" i="3" l="1"/>
  <c r="T856" i="3"/>
  <c r="U855" i="3" l="1"/>
  <c r="D856" i="3" s="1"/>
  <c r="AH856" i="3"/>
  <c r="AG856" i="3"/>
  <c r="Y854" i="3"/>
  <c r="G856" i="3" l="1"/>
  <c r="E856" i="3"/>
  <c r="H856" i="3" s="1"/>
  <c r="F856" i="3" l="1"/>
  <c r="K856" i="3"/>
  <c r="AE856" i="3" s="1"/>
  <c r="I856" i="3"/>
  <c r="J856" i="3"/>
  <c r="AD856" i="3" s="1"/>
  <c r="M856" i="3"/>
  <c r="N856" i="3" s="1"/>
  <c r="L856" i="3" l="1"/>
  <c r="V856" i="3"/>
  <c r="W856" i="3" s="1"/>
  <c r="A857" i="3"/>
  <c r="B857" i="3" s="1"/>
  <c r="Z857" i="3" l="1"/>
  <c r="AC857" i="3"/>
  <c r="AA857" i="3"/>
  <c r="P857" i="3"/>
  <c r="Q857" i="3" s="1"/>
  <c r="R857" i="3" s="1"/>
  <c r="S857" i="3" s="1"/>
  <c r="U856" i="3"/>
  <c r="Y855" i="3"/>
  <c r="T857" i="3" l="1"/>
  <c r="E857" i="3" l="1"/>
  <c r="H857" i="3" s="1"/>
  <c r="AG857" i="3"/>
  <c r="D857" i="3"/>
  <c r="AH857" i="3"/>
  <c r="K857" i="3" l="1"/>
  <c r="AE857" i="3" s="1"/>
  <c r="F857" i="3"/>
  <c r="G857" i="3"/>
  <c r="I857" i="3" l="1"/>
  <c r="J857" i="3"/>
  <c r="AD857" i="3" s="1"/>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U858" i="3" l="1"/>
  <c r="Y857" i="3"/>
  <c r="T859" i="3"/>
  <c r="D859" i="3" l="1"/>
  <c r="G859" i="3" s="1"/>
  <c r="AH859" i="3"/>
  <c r="AG859" i="3"/>
  <c r="E859" i="3"/>
  <c r="H859" i="3" s="1"/>
  <c r="K859" i="3" s="1"/>
  <c r="AE859" i="3" s="1"/>
  <c r="F859" i="3" l="1"/>
  <c r="I859" i="3"/>
  <c r="J859" i="3"/>
  <c r="AD859" i="3" s="1"/>
  <c r="M859" i="3"/>
  <c r="N859" i="3" s="1"/>
  <c r="V859" i="3"/>
  <c r="A860" i="3"/>
  <c r="B860" i="3" s="1"/>
  <c r="W859" i="3" l="1"/>
  <c r="AC860" i="3"/>
  <c r="Z860" i="3"/>
  <c r="AA860" i="3"/>
  <c r="P860" i="3"/>
  <c r="Q860" i="3" s="1"/>
  <c r="R860" i="3" s="1"/>
  <c r="S860" i="3" s="1"/>
  <c r="L859" i="3"/>
  <c r="T860" i="3" l="1"/>
  <c r="U859" i="3"/>
  <c r="Y858" i="3"/>
  <c r="D860" i="3" l="1"/>
  <c r="G860" i="3" s="1"/>
  <c r="AG860" i="3"/>
  <c r="AH860" i="3"/>
  <c r="E860" i="3"/>
  <c r="H860" i="3" s="1"/>
  <c r="I860" i="3" l="1"/>
  <c r="J860" i="3"/>
  <c r="AD860" i="3" s="1"/>
  <c r="M860" i="3"/>
  <c r="N860" i="3" s="1"/>
  <c r="K860" i="3"/>
  <c r="AE860" i="3" s="1"/>
  <c r="F860" i="3"/>
  <c r="L860" i="3" l="1"/>
  <c r="V860" i="3"/>
  <c r="W860" i="3" s="1"/>
  <c r="A861" i="3"/>
  <c r="B861" i="3" s="1"/>
  <c r="U860" i="3" l="1"/>
  <c r="Y859" i="3"/>
  <c r="Z861" i="3"/>
  <c r="P861" i="3"/>
  <c r="Q861" i="3" s="1"/>
  <c r="R861" i="3" s="1"/>
  <c r="S861" i="3" s="1"/>
  <c r="AC861" i="3"/>
  <c r="AA861" i="3"/>
  <c r="T861" i="3" l="1"/>
  <c r="E861" i="3" s="1"/>
  <c r="H861" i="3" s="1"/>
  <c r="K861" i="3" l="1"/>
  <c r="AE861" i="3" s="1"/>
  <c r="D861" i="3"/>
  <c r="AH861" i="3"/>
  <c r="AG861" i="3"/>
  <c r="F861" i="3" l="1"/>
  <c r="G861" i="3"/>
  <c r="V861" i="3"/>
  <c r="A862" i="3"/>
  <c r="B862" i="3" s="1"/>
  <c r="Z862" i="3" l="1"/>
  <c r="P862" i="3"/>
  <c r="Q862" i="3" s="1"/>
  <c r="R862" i="3" s="1"/>
  <c r="S862" i="3" s="1"/>
  <c r="AC862" i="3"/>
  <c r="AA862" i="3"/>
  <c r="I861" i="3"/>
  <c r="W861" i="3" s="1"/>
  <c r="J861" i="3"/>
  <c r="AD861" i="3" s="1"/>
  <c r="M861" i="3"/>
  <c r="N861" i="3" s="1"/>
  <c r="T862" i="3" l="1"/>
  <c r="L861" i="3"/>
  <c r="AH862" i="3" l="1"/>
  <c r="U861" i="3"/>
  <c r="D862" i="3" s="1"/>
  <c r="AG862" i="3"/>
  <c r="Y860" i="3"/>
  <c r="E862" i="3" l="1"/>
  <c r="H862" i="3" s="1"/>
  <c r="K862" i="3" s="1"/>
  <c r="AE862" i="3" s="1"/>
  <c r="G862" i="3"/>
  <c r="F862" i="3" l="1"/>
  <c r="I862" i="3"/>
  <c r="J862" i="3"/>
  <c r="AD862" i="3" s="1"/>
  <c r="M862" i="3"/>
  <c r="N862" i="3" s="1"/>
  <c r="V862" i="3"/>
  <c r="A863" i="3"/>
  <c r="B863" i="3" s="1"/>
  <c r="W862" i="3" l="1"/>
  <c r="L862" i="3"/>
  <c r="AA863" i="3"/>
  <c r="Z863" i="3"/>
  <c r="P863" i="3"/>
  <c r="Q863" i="3" s="1"/>
  <c r="R863" i="3" s="1"/>
  <c r="S863" i="3" s="1"/>
  <c r="AC863" i="3"/>
  <c r="T863" i="3" l="1"/>
  <c r="U862" i="3"/>
  <c r="Y861" i="3"/>
  <c r="E863" i="3" l="1"/>
  <c r="H863" i="3" s="1"/>
  <c r="K863" i="3" s="1"/>
  <c r="AE863" i="3" s="1"/>
  <c r="D863" i="3"/>
  <c r="G863" i="3" s="1"/>
  <c r="AH863" i="3"/>
  <c r="AG863" i="3"/>
  <c r="F863" i="3" l="1"/>
  <c r="I863" i="3"/>
  <c r="J863" i="3"/>
  <c r="AD863" i="3" s="1"/>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AD865" i="3" s="1"/>
  <c r="M865" i="3"/>
  <c r="N865" i="3" s="1"/>
  <c r="W865" i="3" l="1"/>
  <c r="L865" i="3"/>
  <c r="P866" i="3"/>
  <c r="Q866" i="3" s="1"/>
  <c r="R866" i="3" s="1"/>
  <c r="S866" i="3" s="1"/>
  <c r="AA866" i="3"/>
  <c r="Z866" i="3"/>
  <c r="AC866" i="3"/>
  <c r="T866" i="3" l="1"/>
  <c r="U865" i="3"/>
  <c r="Y864" i="3"/>
  <c r="D866" i="3" l="1"/>
  <c r="G866" i="3" s="1"/>
  <c r="AG866" i="3"/>
  <c r="AH866" i="3"/>
  <c r="E866" i="3"/>
  <c r="H866" i="3" s="1"/>
  <c r="F866" i="3" l="1"/>
  <c r="K866" i="3"/>
  <c r="AE866" i="3" s="1"/>
  <c r="I866" i="3"/>
  <c r="J866" i="3"/>
  <c r="AD866" i="3" s="1"/>
  <c r="M866" i="3"/>
  <c r="N866" i="3" s="1"/>
  <c r="L866" i="3" l="1"/>
  <c r="V866" i="3"/>
  <c r="W866" i="3" s="1"/>
  <c r="A867" i="3"/>
  <c r="B867" i="3" s="1"/>
  <c r="Z867" i="3" l="1"/>
  <c r="AA867" i="3"/>
  <c r="P867" i="3"/>
  <c r="Q867" i="3" s="1"/>
  <c r="R867" i="3" s="1"/>
  <c r="S867" i="3" s="1"/>
  <c r="AC867" i="3"/>
  <c r="U866" i="3"/>
  <c r="Y865" i="3"/>
  <c r="T867" i="3" l="1"/>
  <c r="D867" i="3" s="1"/>
  <c r="AG867" i="3" l="1"/>
  <c r="E867" i="3"/>
  <c r="H867" i="3" s="1"/>
  <c r="K867" i="3" s="1"/>
  <c r="AE867" i="3" s="1"/>
  <c r="AH867" i="3"/>
  <c r="G867" i="3"/>
  <c r="F867" i="3" l="1"/>
  <c r="I867" i="3"/>
  <c r="J867" i="3"/>
  <c r="AD867" i="3" s="1"/>
  <c r="M867" i="3"/>
  <c r="N867" i="3" s="1"/>
  <c r="V867" i="3"/>
  <c r="A868" i="3"/>
  <c r="B868" i="3" s="1"/>
  <c r="W867" i="3" l="1"/>
  <c r="L867" i="3"/>
  <c r="AD868" i="3"/>
  <c r="Z868" i="3"/>
  <c r="AA868" i="3"/>
  <c r="AC868" i="3"/>
  <c r="P868" i="3"/>
  <c r="Q868" i="3" s="1"/>
  <c r="R868" i="3" s="1"/>
  <c r="S868" i="3" s="1"/>
  <c r="T868" i="3" l="1"/>
  <c r="U867" i="3"/>
  <c r="Y866" i="3"/>
  <c r="E868" i="3" l="1"/>
  <c r="H868" i="3" s="1"/>
  <c r="K868" i="3" s="1"/>
  <c r="AE868" i="3" s="1"/>
  <c r="AH868" i="3"/>
  <c r="D868" i="3"/>
  <c r="G868" i="3" s="1"/>
  <c r="AG868" i="3"/>
  <c r="F868" i="3" l="1"/>
  <c r="I868" i="3"/>
  <c r="J868" i="3"/>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C877" i="3"/>
  <c r="U876" i="3" l="1"/>
  <c r="Y875" i="3"/>
  <c r="T877" i="3"/>
  <c r="D877" i="3" l="1"/>
  <c r="G877" i="3" s="1"/>
  <c r="AH877" i="3"/>
  <c r="AG877" i="3"/>
  <c r="E877" i="3"/>
  <c r="H877" i="3" s="1"/>
  <c r="I877" i="3" l="1"/>
  <c r="J877" i="3"/>
  <c r="AD877" i="3" s="1"/>
  <c r="M877" i="3"/>
  <c r="N877" i="3" s="1"/>
  <c r="K877" i="3"/>
  <c r="AE877" i="3" s="1"/>
  <c r="F877" i="3"/>
  <c r="V877" i="3" l="1"/>
  <c r="W877" i="3" s="1"/>
  <c r="A878" i="3"/>
  <c r="B878" i="3" s="1"/>
  <c r="L877" i="3"/>
  <c r="U877" i="3" l="1"/>
  <c r="Y876" i="3"/>
  <c r="Z878" i="3"/>
  <c r="AD878" i="3"/>
  <c r="AC878" i="3"/>
  <c r="AA878" i="3"/>
  <c r="P878" i="3"/>
  <c r="Q878" i="3" s="1"/>
  <c r="R878" i="3" s="1"/>
  <c r="S878" i="3" s="1"/>
  <c r="T878" i="3" l="1"/>
  <c r="E878" i="3" s="1"/>
  <c r="H878" i="3" s="1"/>
  <c r="D878" i="3" l="1"/>
  <c r="G878" i="3" s="1"/>
  <c r="AG878" i="3"/>
  <c r="AH878" i="3"/>
  <c r="K878" i="3"/>
  <c r="AE878" i="3" s="1"/>
  <c r="F878" i="3" l="1"/>
  <c r="I878" i="3"/>
  <c r="J878" i="3"/>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A887" i="3"/>
  <c r="AC887" i="3"/>
  <c r="T887" i="3" l="1"/>
  <c r="L886" i="3"/>
  <c r="AG887" i="3" l="1"/>
  <c r="AH887" i="3"/>
  <c r="U886" i="3"/>
  <c r="D887" i="3" s="1"/>
  <c r="Y885" i="3"/>
  <c r="E887" i="3" l="1"/>
  <c r="H887" i="3" s="1"/>
  <c r="K887" i="3" s="1"/>
  <c r="AE887" i="3" s="1"/>
  <c r="G887" i="3"/>
  <c r="F887" i="3" l="1"/>
  <c r="I887" i="3"/>
  <c r="J887" i="3"/>
  <c r="AD887" i="3" s="1"/>
  <c r="M887" i="3"/>
  <c r="N887" i="3" s="1"/>
  <c r="V887" i="3"/>
  <c r="A888" i="3"/>
  <c r="B888" i="3" s="1"/>
  <c r="W887" i="3" l="1"/>
  <c r="L887" i="3"/>
  <c r="AC888" i="3"/>
  <c r="AD888" i="3"/>
  <c r="AA888" i="3"/>
  <c r="Z888" i="3"/>
  <c r="P888" i="3"/>
  <c r="Q888" i="3" s="1"/>
  <c r="R888" i="3" s="1"/>
  <c r="S888" i="3" s="1"/>
  <c r="T888" i="3" l="1"/>
  <c r="U887" i="3"/>
  <c r="Y886" i="3"/>
  <c r="E888" i="3" l="1"/>
  <c r="H888" i="3" s="1"/>
  <c r="K888" i="3" s="1"/>
  <c r="AE888" i="3" s="1"/>
  <c r="D888" i="3"/>
  <c r="G888" i="3" s="1"/>
  <c r="AG888" i="3"/>
  <c r="AH888" i="3"/>
  <c r="F888" i="3" l="1"/>
  <c r="I888" i="3"/>
  <c r="J888" i="3"/>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U896" i="3" l="1"/>
  <c r="Y895" i="3"/>
  <c r="T897" i="3"/>
  <c r="D897" i="3" l="1"/>
  <c r="E897" i="3"/>
  <c r="H897" i="3" s="1"/>
  <c r="AH897" i="3"/>
  <c r="AG897" i="3"/>
  <c r="F897" i="3" l="1"/>
  <c r="G897" i="3"/>
  <c r="M897" i="3" s="1"/>
  <c r="N897" i="3" s="1"/>
  <c r="K897" i="3"/>
  <c r="AE897" i="3" s="1"/>
  <c r="I897" i="3" l="1"/>
  <c r="J897" i="3"/>
  <c r="V897" i="3"/>
  <c r="A898" i="3"/>
  <c r="B898" i="3" s="1"/>
  <c r="L897" i="3" l="1"/>
  <c r="Y896" i="3" s="1"/>
  <c r="AD897" i="3"/>
  <c r="W897" i="3"/>
  <c r="AA898" i="3"/>
  <c r="AD898" i="3"/>
  <c r="P898" i="3"/>
  <c r="Q898" i="3" s="1"/>
  <c r="R898" i="3" s="1"/>
  <c r="S898" i="3" s="1"/>
  <c r="Z898" i="3"/>
  <c r="AC898" i="3"/>
  <c r="U897" i="3" l="1"/>
  <c r="T898" i="3"/>
  <c r="D898" i="3" l="1"/>
  <c r="G898" i="3" s="1"/>
  <c r="AG898" i="3"/>
  <c r="E898" i="3"/>
  <c r="H898" i="3" s="1"/>
  <c r="AH898" i="3"/>
  <c r="F898" i="3" l="1"/>
  <c r="I898" i="3"/>
  <c r="J898" i="3"/>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T907" i="3" l="1"/>
  <c r="AG907" i="3" s="1"/>
  <c r="E907" i="3" l="1"/>
  <c r="H907" i="3" s="1"/>
  <c r="K907" i="3" s="1"/>
  <c r="AE907" i="3" s="1"/>
  <c r="D907" i="3"/>
  <c r="AH907" i="3"/>
  <c r="V907" i="3" l="1"/>
  <c r="A908" i="3"/>
  <c r="B908" i="3" s="1"/>
  <c r="F907" i="3"/>
  <c r="G907" i="3"/>
  <c r="I907" i="3" l="1"/>
  <c r="W907" i="3" s="1"/>
  <c r="J907" i="3"/>
  <c r="AD907" i="3" s="1"/>
  <c r="M907" i="3"/>
  <c r="N907" i="3" s="1"/>
  <c r="P908" i="3"/>
  <c r="Q908" i="3" s="1"/>
  <c r="R908" i="3" s="1"/>
  <c r="S908" i="3" s="1"/>
  <c r="AA908" i="3"/>
  <c r="Z908" i="3"/>
  <c r="AD908" i="3"/>
  <c r="AC908" i="3"/>
  <c r="T908" i="3" l="1"/>
  <c r="L907" i="3"/>
  <c r="AG908" i="3" l="1"/>
  <c r="AH908" i="3"/>
  <c r="U907" i="3"/>
  <c r="E908" i="3" s="1"/>
  <c r="H908" i="3" s="1"/>
  <c r="Y906" i="3"/>
  <c r="D908" i="3" l="1"/>
  <c r="G908" i="3" s="1"/>
  <c r="K908" i="3"/>
  <c r="AE908" i="3" s="1"/>
  <c r="F908" i="3" l="1"/>
  <c r="I908" i="3"/>
  <c r="J908" i="3"/>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C917" i="3"/>
  <c r="Z917" i="3"/>
  <c r="P917" i="3"/>
  <c r="Q917" i="3" s="1"/>
  <c r="R917" i="3" s="1"/>
  <c r="S917" i="3" s="1"/>
  <c r="AA917" i="3"/>
  <c r="T917" i="3" l="1"/>
  <c r="AG917" i="3" s="1"/>
  <c r="E917" i="3" l="1"/>
  <c r="H917" i="3" s="1"/>
  <c r="K917" i="3" s="1"/>
  <c r="AE917" i="3" s="1"/>
  <c r="AH917" i="3"/>
  <c r="D917" i="3"/>
  <c r="F917" i="3" l="1"/>
  <c r="G917" i="3"/>
  <c r="J917" i="3" s="1"/>
  <c r="AD917" i="3" s="1"/>
  <c r="V917" i="3"/>
  <c r="A918" i="3"/>
  <c r="B918" i="3" s="1"/>
  <c r="M917" i="3" l="1"/>
  <c r="N917" i="3" s="1"/>
  <c r="I917" i="3"/>
  <c r="W917" i="3" s="1"/>
  <c r="L917" i="3"/>
  <c r="AC918" i="3"/>
  <c r="AD918" i="3"/>
  <c r="AA918" i="3"/>
  <c r="Z918" i="3"/>
  <c r="P918" i="3"/>
  <c r="Q918" i="3" s="1"/>
  <c r="R918" i="3" s="1"/>
  <c r="S918" i="3" s="1"/>
  <c r="T918" i="3" l="1"/>
  <c r="U917" i="3"/>
  <c r="Y916" i="3"/>
  <c r="E918" i="3" l="1"/>
  <c r="H918" i="3" s="1"/>
  <c r="K918" i="3" s="1"/>
  <c r="AE918" i="3" s="1"/>
  <c r="AH918" i="3"/>
  <c r="D918" i="3"/>
  <c r="G918" i="3" s="1"/>
  <c r="AG918" i="3"/>
  <c r="F918" i="3" l="1"/>
  <c r="I918" i="3"/>
  <c r="J918" i="3"/>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AD927" i="3" s="1"/>
  <c r="M927" i="3"/>
  <c r="N927" i="3" s="1"/>
  <c r="L927" i="3" l="1"/>
  <c r="V927" i="3"/>
  <c r="W927" i="3" s="1"/>
  <c r="A928" i="3"/>
  <c r="B928" i="3" s="1"/>
  <c r="U927" i="3" l="1"/>
  <c r="Y926" i="3"/>
  <c r="AC928" i="3"/>
  <c r="AD928" i="3"/>
  <c r="AA928" i="3"/>
  <c r="Z928" i="3"/>
  <c r="P928" i="3"/>
  <c r="Q928" i="3" s="1"/>
  <c r="R928" i="3" s="1"/>
  <c r="S928" i="3" s="1"/>
  <c r="T928" i="3" l="1"/>
  <c r="D928" i="3" s="1"/>
  <c r="AH928" i="3" l="1"/>
  <c r="E928" i="3"/>
  <c r="H928" i="3" s="1"/>
  <c r="K928" i="3" s="1"/>
  <c r="AE928" i="3" s="1"/>
  <c r="AG928" i="3"/>
  <c r="G928" i="3"/>
  <c r="F928" i="3" l="1"/>
  <c r="I928" i="3"/>
  <c r="J928" i="3"/>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AD937" i="3" s="1"/>
  <c r="M937" i="3"/>
  <c r="N937" i="3" s="1"/>
  <c r="W937" i="3" l="1"/>
  <c r="L937" i="3"/>
  <c r="Z938" i="3"/>
  <c r="P938" i="3"/>
  <c r="Q938" i="3" s="1"/>
  <c r="R938" i="3" s="1"/>
  <c r="S938" i="3" s="1"/>
  <c r="AA938" i="3"/>
  <c r="AC938" i="3"/>
  <c r="AD938" i="3"/>
  <c r="T938" i="3" l="1"/>
  <c r="AG938" i="3" s="1"/>
  <c r="U937" i="3"/>
  <c r="Y936" i="3"/>
  <c r="D938" i="3" l="1"/>
  <c r="AH938" i="3"/>
  <c r="E938" i="3"/>
  <c r="H938" i="3" s="1"/>
  <c r="F938" i="3" l="1"/>
  <c r="G938" i="3"/>
  <c r="J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AD948" i="3"/>
  <c r="Z948" i="3"/>
  <c r="AC948" i="3"/>
  <c r="U947" i="3" l="1"/>
  <c r="Y946" i="3"/>
  <c r="T948" i="3"/>
  <c r="AH948" i="3" s="1"/>
  <c r="AG948" i="3" l="1"/>
  <c r="E948" i="3"/>
  <c r="H948" i="3" s="1"/>
  <c r="D948" i="3"/>
  <c r="K948" i="3" l="1"/>
  <c r="AE948" i="3" s="1"/>
  <c r="F948" i="3"/>
  <c r="G948" i="3"/>
  <c r="I948" i="3" l="1"/>
  <c r="J948" i="3"/>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D955" i="3"/>
  <c r="AC955" i="3"/>
  <c r="Z955" i="3"/>
  <c r="U954" i="3" l="1"/>
  <c r="Y953" i="3"/>
  <c r="T955" i="3"/>
  <c r="AG955" i="3" s="1"/>
  <c r="AH955" i="3" l="1"/>
  <c r="D955" i="3"/>
  <c r="E955" i="3"/>
  <c r="H955" i="3" s="1"/>
  <c r="F955" i="3" l="1"/>
  <c r="G955" i="3"/>
  <c r="K955" i="3"/>
  <c r="AE955" i="3" s="1"/>
  <c r="I955" i="3" l="1"/>
  <c r="J955" i="3"/>
  <c r="M955" i="3"/>
  <c r="N955" i="3" s="1"/>
  <c r="V955" i="3"/>
  <c r="A956" i="3"/>
  <c r="B956" i="3" s="1"/>
  <c r="W955" i="3" l="1"/>
  <c r="L955" i="3"/>
  <c r="AA956" i="3"/>
  <c r="P956" i="3"/>
  <c r="Q956" i="3" s="1"/>
  <c r="R956" i="3" s="1"/>
  <c r="S956" i="3" s="1"/>
  <c r="Z956" i="3"/>
  <c r="AD956" i="3"/>
  <c r="AC956" i="3"/>
  <c r="U955" i="3" l="1"/>
  <c r="Y954" i="3"/>
  <c r="T956" i="3"/>
  <c r="AH956" i="3" s="1"/>
  <c r="AG956" i="3" l="1"/>
  <c r="E956" i="3"/>
  <c r="H956" i="3" s="1"/>
  <c r="K956" i="3" s="1"/>
  <c r="AE956" i="3" s="1"/>
  <c r="D956" i="3"/>
  <c r="V956" i="3" l="1"/>
  <c r="A957" i="3"/>
  <c r="B957" i="3" s="1"/>
  <c r="F956" i="3"/>
  <c r="G956" i="3"/>
  <c r="I956" i="3" l="1"/>
  <c r="W956" i="3" s="1"/>
  <c r="J956" i="3"/>
  <c r="M956" i="3"/>
  <c r="N956" i="3" s="1"/>
  <c r="AA957" i="3"/>
  <c r="AD957" i="3"/>
  <c r="Z957" i="3"/>
  <c r="P957" i="3"/>
  <c r="Q957" i="3" s="1"/>
  <c r="R957" i="3" s="1"/>
  <c r="S957" i="3" s="1"/>
  <c r="AC957" i="3"/>
  <c r="T957" i="3" l="1"/>
  <c r="L956" i="3"/>
  <c r="AG957" i="3" l="1"/>
  <c r="U956" i="3"/>
  <c r="E957" i="3" s="1"/>
  <c r="H957" i="3" s="1"/>
  <c r="AH957" i="3"/>
  <c r="Y955" i="3"/>
  <c r="D957" i="3" l="1"/>
  <c r="G957" i="3" s="1"/>
  <c r="K957" i="3"/>
  <c r="AE957" i="3" s="1"/>
  <c r="F957" i="3" l="1"/>
  <c r="I957" i="3"/>
  <c r="J957" i="3"/>
  <c r="M957" i="3"/>
  <c r="N957" i="3" s="1"/>
  <c r="V957" i="3"/>
  <c r="A958" i="3"/>
  <c r="B958" i="3" s="1"/>
  <c r="W957" i="3" l="1"/>
  <c r="L957" i="3"/>
  <c r="AC958" i="3"/>
  <c r="AA958" i="3"/>
  <c r="P958" i="3"/>
  <c r="Q958" i="3" s="1"/>
  <c r="R958" i="3" s="1"/>
  <c r="S958" i="3" s="1"/>
  <c r="Z958" i="3"/>
  <c r="AD958" i="3"/>
  <c r="T958" i="3" l="1"/>
  <c r="AH958" i="3" s="1"/>
  <c r="U957" i="3"/>
  <c r="Y956" i="3"/>
  <c r="AG958" i="3" l="1"/>
  <c r="D958" i="3"/>
  <c r="E958" i="3"/>
  <c r="H958" i="3" s="1"/>
  <c r="K958" i="3" l="1"/>
  <c r="AE958" i="3" s="1"/>
  <c r="F958" i="3"/>
  <c r="G958" i="3"/>
  <c r="V958" i="3" l="1"/>
  <c r="A959" i="3"/>
  <c r="B959" i="3" s="1"/>
  <c r="I958" i="3"/>
  <c r="J958" i="3"/>
  <c r="M958" i="3"/>
  <c r="N958" i="3" s="1"/>
  <c r="W958" i="3" l="1"/>
  <c r="L958" i="3"/>
  <c r="Z959" i="3"/>
  <c r="AC959" i="3"/>
  <c r="P959" i="3"/>
  <c r="Q959" i="3" s="1"/>
  <c r="R959" i="3" s="1"/>
  <c r="S959" i="3" s="1"/>
  <c r="AA959" i="3"/>
  <c r="AD959" i="3"/>
  <c r="T959" i="3" l="1"/>
  <c r="AH959" i="3" s="1"/>
  <c r="U958" i="3"/>
  <c r="Y957" i="3"/>
  <c r="AG959" i="3" l="1"/>
  <c r="E959" i="3"/>
  <c r="H959" i="3" s="1"/>
  <c r="K959" i="3" s="1"/>
  <c r="AE959" i="3" s="1"/>
  <c r="D959" i="3"/>
  <c r="F959" i="3" l="1"/>
  <c r="G959" i="3"/>
  <c r="V959" i="3"/>
  <c r="A960" i="3"/>
  <c r="B960" i="3" s="1"/>
  <c r="AD960" i="3" l="1"/>
  <c r="Z960" i="3"/>
  <c r="AA960" i="3"/>
  <c r="P960" i="3"/>
  <c r="Q960" i="3" s="1"/>
  <c r="R960" i="3" s="1"/>
  <c r="S960" i="3" s="1"/>
  <c r="AC960" i="3"/>
  <c r="I959" i="3"/>
  <c r="W959" i="3" s="1"/>
  <c r="J959" i="3"/>
  <c r="M959" i="3"/>
  <c r="N959" i="3" s="1"/>
  <c r="T960" i="3" l="1"/>
  <c r="L959" i="3"/>
  <c r="U959" i="3" l="1"/>
  <c r="E960" i="3" s="1"/>
  <c r="H960" i="3" s="1"/>
  <c r="AG960" i="3"/>
  <c r="AH960" i="3"/>
  <c r="Y958" i="3"/>
  <c r="D960" i="3" l="1"/>
  <c r="G960" i="3" s="1"/>
  <c r="K960" i="3"/>
  <c r="AE960" i="3" s="1"/>
  <c r="F960" i="3" l="1"/>
  <c r="I960" i="3"/>
  <c r="J960" i="3"/>
  <c r="M960" i="3"/>
  <c r="N960" i="3" s="1"/>
  <c r="V960" i="3"/>
  <c r="A961" i="3"/>
  <c r="B961" i="3" s="1"/>
  <c r="W960" i="3" l="1"/>
  <c r="P961" i="3"/>
  <c r="Q961" i="3" s="1"/>
  <c r="R961" i="3" s="1"/>
  <c r="S961" i="3" s="1"/>
  <c r="AD961" i="3"/>
  <c r="AC961" i="3"/>
  <c r="Z961" i="3"/>
  <c r="AA961" i="3"/>
  <c r="L960" i="3"/>
  <c r="U960" i="3" l="1"/>
  <c r="Y959" i="3"/>
  <c r="T961" i="3"/>
  <c r="D961" i="3" l="1"/>
  <c r="G961" i="3" s="1"/>
  <c r="AH961" i="3"/>
  <c r="AG961" i="3"/>
  <c r="E961" i="3"/>
  <c r="H961" i="3" s="1"/>
  <c r="K961" i="3" l="1"/>
  <c r="AE961" i="3" s="1"/>
  <c r="I961" i="3"/>
  <c r="J961" i="3"/>
  <c r="M961" i="3"/>
  <c r="N961" i="3" s="1"/>
  <c r="F961" i="3"/>
  <c r="L961" i="3" l="1"/>
  <c r="V961" i="3"/>
  <c r="W961" i="3" s="1"/>
  <c r="A962" i="3"/>
  <c r="B962" i="3" s="1"/>
  <c r="Z962" i="3" l="1"/>
  <c r="AA962" i="3"/>
  <c r="P962" i="3"/>
  <c r="Q962" i="3" s="1"/>
  <c r="R962" i="3" s="1"/>
  <c r="S962" i="3" s="1"/>
  <c r="AC962" i="3"/>
  <c r="AD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AD963" i="3"/>
  <c r="I962" i="3"/>
  <c r="W962" i="3" s="1"/>
  <c r="J962" i="3"/>
  <c r="M962" i="3"/>
  <c r="N962" i="3" s="1"/>
  <c r="T963" i="3" l="1"/>
  <c r="L962" i="3"/>
  <c r="U962" i="3" l="1"/>
  <c r="E963" i="3" s="1"/>
  <c r="H963" i="3" s="1"/>
  <c r="AG963" i="3"/>
  <c r="AH963" i="3"/>
  <c r="Y961" i="3"/>
  <c r="D963" i="3" l="1"/>
  <c r="G963" i="3" s="1"/>
  <c r="K963" i="3"/>
  <c r="AE963" i="3" s="1"/>
  <c r="F963" i="3" l="1"/>
  <c r="I963" i="3"/>
  <c r="J963" i="3"/>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AD968" i="3"/>
  <c r="L967" i="3" l="1"/>
  <c r="T968" i="3"/>
  <c r="AH968" i="3" l="1"/>
  <c r="AG968" i="3"/>
  <c r="U967" i="3"/>
  <c r="E968" i="3" s="1"/>
  <c r="H968" i="3" s="1"/>
  <c r="Y966" i="3"/>
  <c r="K968" i="3" l="1"/>
  <c r="AE968" i="3" s="1"/>
  <c r="D968" i="3"/>
  <c r="V968" i="3" l="1"/>
  <c r="A969" i="3"/>
  <c r="B969" i="3" s="1"/>
  <c r="F968" i="3"/>
  <c r="G968" i="3"/>
  <c r="I968" i="3" l="1"/>
  <c r="W968" i="3" s="1"/>
  <c r="J968" i="3"/>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AD978" i="3"/>
  <c r="Z978" i="3"/>
  <c r="AA978" i="3"/>
  <c r="P978" i="3"/>
  <c r="Q978" i="3" s="1"/>
  <c r="R978" i="3" s="1"/>
  <c r="S978" i="3" s="1"/>
  <c r="T978" i="3" l="1"/>
  <c r="U977" i="3"/>
  <c r="Y976" i="3"/>
  <c r="D978" i="3" l="1"/>
  <c r="G978" i="3" s="1"/>
  <c r="E978" i="3"/>
  <c r="H978" i="3" s="1"/>
  <c r="K978" i="3" s="1"/>
  <c r="AE978" i="3" s="1"/>
  <c r="AH978" i="3"/>
  <c r="AG978" i="3"/>
  <c r="F978" i="3" l="1"/>
  <c r="I978" i="3"/>
  <c r="J978" i="3"/>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D988" i="3"/>
  <c r="AA988" i="3"/>
  <c r="P988" i="3"/>
  <c r="Q988" i="3" s="1"/>
  <c r="R988" i="3" s="1"/>
  <c r="S988" i="3" s="1"/>
  <c r="L987" i="3" l="1"/>
  <c r="T988" i="3"/>
  <c r="AH988" i="3" l="1"/>
  <c r="U987" i="3"/>
  <c r="E988" i="3" s="1"/>
  <c r="H988" i="3" s="1"/>
  <c r="AG988" i="3"/>
  <c r="Y986" i="3"/>
  <c r="D988" i="3" l="1"/>
  <c r="G988" i="3" s="1"/>
  <c r="K988" i="3"/>
  <c r="AE988" i="3" s="1"/>
  <c r="F988" i="3" l="1"/>
  <c r="I988" i="3"/>
  <c r="J988" i="3"/>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D998" i="3"/>
  <c r="AC998" i="3"/>
  <c r="AA998" i="3"/>
  <c r="T998" i="3" l="1"/>
  <c r="AG998" i="3" s="1"/>
  <c r="U997" i="3"/>
  <c r="Y996" i="3"/>
  <c r="E998" i="3" l="1"/>
  <c r="H998" i="3" s="1"/>
  <c r="K998" i="3" s="1"/>
  <c r="AE998" i="3" s="1"/>
  <c r="AH998" i="3"/>
  <c r="D998" i="3"/>
  <c r="V998" i="3" l="1"/>
  <c r="A999" i="3"/>
  <c r="B999" i="3" s="1"/>
  <c r="F998" i="3"/>
  <c r="G998" i="3"/>
  <c r="I998" i="3" l="1"/>
  <c r="W998" i="3" s="1"/>
  <c r="J998" i="3"/>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I1004" i="3"/>
  <c r="J1004" i="3"/>
  <c r="M1004" i="3"/>
  <c r="N1004" i="3" s="1"/>
  <c r="E31" i="7"/>
  <c r="H49" i="1"/>
  <c r="C34" i="1"/>
  <c r="V1004" i="3"/>
  <c r="L44" i="1" l="1"/>
  <c r="L1004" i="3"/>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M46" i="1"/>
  <c r="I45" i="1"/>
  <c r="J46" i="1"/>
  <c r="H29" i="1"/>
  <c r="F155" i="1" s="1"/>
  <c r="M31" i="7"/>
  <c r="E121" i="7"/>
  <c r="F121" i="7" s="1"/>
  <c r="H116" i="7"/>
  <c r="H58" i="7"/>
  <c r="E64" i="7"/>
  <c r="F64" i="7" s="1"/>
  <c r="K24" i="1" l="1"/>
  <c r="S26" i="6" s="1"/>
  <c r="L43" i="1"/>
  <c r="K27" i="1"/>
  <c r="K31" i="7" s="1"/>
  <c r="J27" i="1"/>
  <c r="D164" i="1" s="1"/>
  <c r="K43" i="1"/>
  <c r="H46" i="1"/>
  <c r="I43" i="1"/>
  <c r="I27" i="1"/>
  <c r="B164" i="1" s="1"/>
  <c r="I46" i="1"/>
  <c r="J43" i="1"/>
  <c r="L46" i="1"/>
  <c r="H112" i="7"/>
  <c r="H53" i="7"/>
  <c r="P32" i="1"/>
  <c r="P33" i="1"/>
  <c r="I67" i="7"/>
  <c r="H43" i="1"/>
  <c r="K46" i="1"/>
  <c r="H47" i="1"/>
  <c r="M47" i="1"/>
  <c r="L47" i="1"/>
  <c r="K47" i="1"/>
  <c r="K29" i="1" s="1"/>
  <c r="M29" i="1" s="1"/>
  <c r="J47" i="1"/>
  <c r="J29" i="1"/>
  <c r="F136" i="1"/>
  <c r="B159" i="1"/>
  <c r="H57" i="7"/>
  <c r="F154" i="1"/>
  <c r="B152" i="1" s="1"/>
  <c r="D198" i="1" l="1"/>
  <c r="D163" i="1"/>
  <c r="F193" i="1"/>
  <c r="D192" i="1"/>
  <c r="D162" i="1"/>
  <c r="F196" i="1"/>
  <c r="D182" i="1"/>
  <c r="D180" i="1"/>
  <c r="D171" i="1"/>
  <c r="D170" i="1"/>
  <c r="D181" i="1"/>
  <c r="F163" i="1"/>
  <c r="F186" i="1"/>
  <c r="F173" i="1"/>
  <c r="D199" i="1"/>
  <c r="F178" i="1"/>
  <c r="F184" i="1"/>
  <c r="D196" i="1"/>
  <c r="F169" i="1"/>
  <c r="F166" i="1"/>
  <c r="F194" i="1"/>
  <c r="D175" i="1"/>
  <c r="D183" i="1"/>
  <c r="F164" i="1"/>
  <c r="F168" i="1"/>
  <c r="D194" i="1"/>
  <c r="F197" i="1"/>
  <c r="D190" i="1"/>
  <c r="F195" i="1"/>
  <c r="D186" i="1"/>
  <c r="D184" i="1"/>
  <c r="F198" i="1"/>
  <c r="D166" i="1"/>
  <c r="H114" i="7"/>
  <c r="D185" i="1"/>
  <c r="F177" i="1"/>
  <c r="D172" i="1"/>
  <c r="D167" i="1"/>
  <c r="D176" i="1"/>
  <c r="F181" i="1"/>
  <c r="F191" i="1"/>
  <c r="D193" i="1"/>
  <c r="F188" i="1"/>
  <c r="D195" i="1"/>
  <c r="D191" i="1"/>
  <c r="F171" i="1"/>
  <c r="F190" i="1"/>
  <c r="F189" i="1"/>
  <c r="F176" i="1"/>
  <c r="D165" i="1"/>
  <c r="F187" i="1"/>
  <c r="D197" i="1"/>
  <c r="D177" i="1"/>
  <c r="F185" i="1"/>
  <c r="F183" i="1"/>
  <c r="D174" i="1"/>
  <c r="F201" i="1"/>
  <c r="D168" i="1"/>
  <c r="F165" i="1"/>
  <c r="E128" i="7"/>
  <c r="F128" i="7" s="1"/>
  <c r="D173" i="1"/>
  <c r="F172" i="1"/>
  <c r="D188" i="1"/>
  <c r="D169" i="1"/>
  <c r="F192" i="1"/>
  <c r="F182" i="1"/>
  <c r="D187" i="1"/>
  <c r="F199" i="1"/>
  <c r="F170" i="1"/>
  <c r="F200" i="1"/>
  <c r="F174" i="1"/>
  <c r="D200" i="1"/>
  <c r="D189" i="1"/>
  <c r="H11" i="7"/>
  <c r="F22" i="1"/>
  <c r="P31" i="1"/>
  <c r="H44" i="7"/>
  <c r="F167" i="1"/>
  <c r="H55" i="7"/>
  <c r="B170" i="1"/>
  <c r="B165" i="1"/>
  <c r="B183" i="1"/>
  <c r="B198" i="1"/>
  <c r="H54" i="7"/>
  <c r="C137" i="1"/>
  <c r="B195" i="1"/>
  <c r="B185" i="1"/>
  <c r="B182" i="1"/>
  <c r="B169" i="1"/>
  <c r="B173" i="1"/>
  <c r="B172" i="1"/>
  <c r="B193" i="1"/>
  <c r="B180" i="1"/>
  <c r="B162" i="1"/>
  <c r="B184" i="1"/>
  <c r="B186" i="1"/>
  <c r="B175" i="1"/>
  <c r="H31" i="7"/>
  <c r="B177" i="1"/>
  <c r="C159" i="1"/>
  <c r="B166" i="1"/>
  <c r="B167" i="1"/>
  <c r="F175" i="1"/>
  <c r="B168" i="1"/>
  <c r="B196" i="1"/>
  <c r="B197" i="1"/>
  <c r="B194" i="1"/>
  <c r="B192" i="1"/>
  <c r="B189" i="1"/>
  <c r="B176" i="1"/>
  <c r="B187" i="1"/>
  <c r="B191" i="1"/>
  <c r="B200" i="1"/>
  <c r="B163" i="1"/>
  <c r="B181" i="1"/>
  <c r="B188" i="1"/>
  <c r="B190" i="1"/>
  <c r="B174" i="1"/>
  <c r="B199" i="1"/>
  <c r="H113" i="7"/>
  <c r="B171" i="1"/>
  <c r="H115" i="7"/>
  <c r="S25" i="6"/>
  <c r="D31" i="7"/>
  <c r="D159" i="1"/>
  <c r="H19" i="7"/>
  <c r="C121" i="1"/>
  <c r="P30" i="1"/>
  <c r="B121" i="1"/>
  <c r="H56" i="7"/>
  <c r="B154" i="1"/>
  <c r="C135" i="1"/>
  <c r="C154" i="1"/>
  <c r="C152" i="1"/>
  <c r="B135" i="1"/>
  <c r="B137" i="1"/>
  <c r="C10" i="1"/>
  <c r="E129" i="7" l="1"/>
  <c r="F12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<sst xmlns="http://schemas.openxmlformats.org/spreadsheetml/2006/main" count="1732" uniqueCount="573">
  <si>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</si>
  <si>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</si>
  <si>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</si>
  <si>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</si>
  <si>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</si>
  <si>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</si>
  <si>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</si>
  <si>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</si>
  <si>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</si>
  <si>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</si>
  <si>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</si>
  <si>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</si>
  <si>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</si>
  <si>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</si>
  <si>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</si>
  <si>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</si>
  <si>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</si>
  <si>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</si>
  <si>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</si>
  <si>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</si>
  <si>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</si>
  <si>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</si>
  <si>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</si>
  <si>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</si>
  <si>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</si>
  <si>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</si>
  <si>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</si>
  <si>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</si>
  <si>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</si>
  <si>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</si>
  <si>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</si>
  <si>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</si>
  <si>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</si>
  <si>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</si>
  <si>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</si>
  <si>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</si>
  <si>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</si>
  <si>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</si>
  <si>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</si>
  <si>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</si>
  <si>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</si>
  <si>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</si>
  <si>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</si>
  <si>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</si>
  <si>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</si>
  <si>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</si>
  <si>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</si>
  <si>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</si>
  <si>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</si>
  <si>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</si>
  <si>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</si>
  <si>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</si>
  <si>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</si>
  <si>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</si>
  <si>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</si>
  <si>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</si>
  <si>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</si>
  <si>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</si>
  <si>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</si>
  <si>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</si>
  <si>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</si>
  <si>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</si>
  <si>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</si>
  <si>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</si>
  <si>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</si>
  <si>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</si>
  <si>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</si>
  <si>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</si>
  <si>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</si>
  <si>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</si>
  <si>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</si>
  <si>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</si>
  <si>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</si>
  <si>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</si>
  <si>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</si>
  <si>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</si>
  <si>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</si>
  <si>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</si>
  <si>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</si>
  <si>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</si>
  <si>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</si>
  <si>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</si>
  <si>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</si>
  <si>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</si>
  <si>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</si>
  <si>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</si>
  <si>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</si>
  <si>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</si>
  <si>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</si>
  <si>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</si>
  <si>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</si>
  <si>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</si>
  <si>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</si>
  <si>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</si>
  <si>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</si>
  <si>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</si>
  <si>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</si>
  <si>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</si>
  <si>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</si>
  <si>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</si>
  <si>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</si>
  <si>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</si>
  <si>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</si>
  <si>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</si>
  <si>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</si>
  <si>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</si>
  <si>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</si>
  <si>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</si>
  <si>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</si>
  <si>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</si>
  <si>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</si>
  <si>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</si>
  <si>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</si>
  <si>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</si>
  <si>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</si>
  <si>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</si>
  <si>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</si>
  <si>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</si>
  <si>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</si>
  <si>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</si>
  <si>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</si>
  <si>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</si>
  <si>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</si>
  <si>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</si>
  <si>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</si>
  <si>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</si>
  <si>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</si>
  <si>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</si>
  <si>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</si>
  <si>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</si>
  <si>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</si>
  <si>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</si>
  <si>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</si>
  <si>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</si>
  <si>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</si>
  <si>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</si>
  <si>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</si>
  <si>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</si>
  <si>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</si>
  <si>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</si>
  <si>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</si>
  <si>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</si>
  <si>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</si>
  <si>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</si>
  <si>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</si>
  <si>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</si>
  <si>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</si>
  <si>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</si>
  <si>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</si>
  <si>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</si>
  <si>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</si>
  <si>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</si>
  <si>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</si>
  <si>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</si>
  <si>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</si>
  <si>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</si>
  <si>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</si>
  <si>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</si>
  <si>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</si>
  <si>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</si>
  <si>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</si>
  <si>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</si>
  <si>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</si>
  <si>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</si>
  <si>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</si>
  <si>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</si>
  <si>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</si>
  <si>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</si>
  <si>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</si>
  <si>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</si>
  <si>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</si>
  <si>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</si>
  <si>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</si>
  <si>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</si>
  <si>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</si>
  <si>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</si>
  <si>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</si>
  <si>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</si>
  <si>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</si>
  <si>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</si>
  <si>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</si>
  <si>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</si>
  <si>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</si>
  <si>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</si>
  <si>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</si>
  <si>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</si>
  <si>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</si>
  <si>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</si>
  <si>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</si>
  <si>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</si>
  <si>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</si>
  <si>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</si>
  <si>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</si>
  <si>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</si>
  <si>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</si>
  <si>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</si>
  <si>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</si>
  <si>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</si>
  <si>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</si>
  <si>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</si>
  <si>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</si>
  <si>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</si>
  <si>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</si>
  <si>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</si>
  <si>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</si>
  <si>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</si>
  <si>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</si>
  <si>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</si>
  <si>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</si>
  <si>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</si>
  <si>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</si>
  <si>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</si>
  <si>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</si>
  <si>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</si>
  <si>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</si>
  <si>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</si>
  <si>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</si>
  <si>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</si>
  <si>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</si>
  <si>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</si>
  <si>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</si>
  <si>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</si>
  <si>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</si>
  <si>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</si>
  <si>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</si>
  <si>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</si>
  <si>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</si>
  <si>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</si>
  <si>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</si>
  <si>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</si>
  <si>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</si>
  <si>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</si>
  <si>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</si>
  <si>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</si>
  <si>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</si>
  <si>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</si>
  <si>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</si>
  <si>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</si>
  <si>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</si>
  <si>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</si>
  <si>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</si>
  <si>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</si>
  <si>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</si>
  <si>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</si>
  <si>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</si>
  <si>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</si>
  <si>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</si>
  <si>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</si>
  <si>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</si>
  <si>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</si>
  <si>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</si>
  <si>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</si>
  <si>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</si>
  <si>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</si>
  <si>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</si>
  <si>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</si>
  <si>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</si>
  <si>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</si>
  <si>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</si>
  <si>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</si>
  <si>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</si>
  <si>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</si>
  <si>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</si>
  <si>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</si>
  <si>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</si>
  <si>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</si>
  <si>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</si>
  <si>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</si>
  <si>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</si>
  <si>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</si>
  <si>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</si>
  <si>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</si>
  <si>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</si>
  <si>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</si>
  <si>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</si>
  <si>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</si>
  <si>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</si>
  <si>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</si>
  <si>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</si>
  <si>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</si>
  <si>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</si>
  <si>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</si>
  <si>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</si>
  <si>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</si>
  <si>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</si>
  <si>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</si>
  <si>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</si>
  <si>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</si>
  <si>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</si>
  <si>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</si>
  <si>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</si>
  <si>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</si>
  <si>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</si>
  <si>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</si>
  <si>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</si>
  <si>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</si>
  <si>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</si>
  <si>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</si>
  <si>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</si>
  <si>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</si>
  <si>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</si>
  <si>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</si>
  <si>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</si>
  <si>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</si>
  <si>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</si>
  <si>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</si>
  <si>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</si>
  <si>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</si>
  <si>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</si>
  <si>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</si>
  <si>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</si>
  <si>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</si>
  <si>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</si>
  <si>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</si>
  <si>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</si>
  <si>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</si>
  <si>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</si>
  <si>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</si>
  <si>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</si>
  <si>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</si>
  <si>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</si>
  <si>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</si>
  <si>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</si>
  <si>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</si>
  <si>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</si>
  <si>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</si>
  <si>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</si>
  <si>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</si>
  <si>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</si>
  <si>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</si>
  <si>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</si>
  <si>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</si>
  <si>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</si>
  <si>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</si>
  <si>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</si>
  <si>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</si>
  <si>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</si>
  <si>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</si>
  <si>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</si>
  <si>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</si>
  <si>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</si>
  <si>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</si>
  <si>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</si>
  <si>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</si>
  <si>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</si>
  <si>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</si>
  <si>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</si>
  <si>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</si>
  <si>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</si>
  <si>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</si>
  <si>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</si>
  <si>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</si>
  <si>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</si>
  <si>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</si>
  <si>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</si>
  <si>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</si>
  <si>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</si>
  <si>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</si>
  <si>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</si>
  <si>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</si>
  <si>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</si>
  <si>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</si>
  <si>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</si>
  <si>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</si>
  <si>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</si>
  <si>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</si>
  <si>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</si>
  <si>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</si>
  <si>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</si>
  <si>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</si>
  <si>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</si>
  <si>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</si>
  <si>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</si>
  <si>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</si>
  <si>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</si>
  <si>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</si>
  <si>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</si>
  <si>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</si>
  <si>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</si>
  <si>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</si>
  <si>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</si>
  <si>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</si>
  <si>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</si>
  <si>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</si>
  <si>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</si>
  <si>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</si>
  <si>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</si>
  <si>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</si>
  <si>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</si>
  <si>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</si>
  <si>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</si>
  <si>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</si>
  <si>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</si>
  <si>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</si>
  <si>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</si>
  <si>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</si>
  <si>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</si>
  <si>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</si>
  <si>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</si>
  <si>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</si>
  <si>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</si>
  <si>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</si>
  <si>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</si>
  <si>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</si>
  <si>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</si>
  <si>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</si>
  <si>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</si>
  <si>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</si>
  <si>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</si>
  <si>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</si>
  <si>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</si>
  <si>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</si>
  <si>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</si>
  <si>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</si>
  <si>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</si>
  <si>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</si>
  <si>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</si>
  <si>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</si>
  <si>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</si>
  <si>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</si>
  <si>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</si>
  <si>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</si>
  <si>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</si>
  <si>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</si>
  <si>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</si>
  <si>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</si>
  <si>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</si>
  <si>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</si>
  <si>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</si>
  <si>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</si>
  <si>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</si>
  <si>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</si>
  <si>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</si>
  <si>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</si>
  <si>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</si>
  <si>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</si>
  <si>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</si>
  <si>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</si>
  <si>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</si>
  <si>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</si>
  <si>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</si>
  <si>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</si>
  <si>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</si>
  <si>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</si>
  <si>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</si>
  <si>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</si>
  <si>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</si>
  <si>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</si>
  <si>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</si>
  <si>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</si>
  <si>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</si>
  <si>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</si>
  <si>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</si>
  <si>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</si>
  <si>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</si>
  <si>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</si>
  <si>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</si>
  <si>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</si>
  <si>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</si>
  <si>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</si>
  <si>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</si>
  <si>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</si>
  <si>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</si>
  <si>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</si>
  <si>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</si>
  <si>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</si>
  <si>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</si>
  <si>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</si>
  <si>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</si>
  <si>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</si>
  <si>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</si>
  <si>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</si>
  <si>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</si>
  <si>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</si>
  <si>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</si>
  <si>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</si>
  <si>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</si>
  <si>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</si>
  <si>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</si>
  <si>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</si>
  <si>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</si>
  <si>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</si>
  <si>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</si>
  <si>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</si>
  <si>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</si>
  <si>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</si>
  <si>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</si>
  <si>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</si>
  <si>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</si>
  <si>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</si>
  <si>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</si>
  <si>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</si>
  <si>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</si>
  <si>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</si>
  <si>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</si>
  <si>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</si>
  <si>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</si>
  <si>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</si>
  <si>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</si>
  <si>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</si>
  <si>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</si>
  <si>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</si>
  <si>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</si>
  <si>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</si>
  <si>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</si>
  <si>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</si>
  <si>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</si>
  <si>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</si>
  <si>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</si>
  <si>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</si>
  <si>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</si>
  <si>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</si>
  <si>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</si>
  <si>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</si>
  <si>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</si>
  <si>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</si>
  <si>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</si>
  <si>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</si>
  <si>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</si>
  <si>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</si>
  <si>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</si>
  <si>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</si>
  <si>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</si>
  <si>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</si>
  <si>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</si>
  <si>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</si>
  <si>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</si>
  <si>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</si>
  <si>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</si>
  <si>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</si>
  <si>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</si>
  <si>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</si>
  <si>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</si>
  <si>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</si>
  <si>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</si>
  <si>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</si>
  <si>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</si>
  <si>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</si>
  <si>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</si>
  <si>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</si>
  <si>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</si>
  <si>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</si>
  <si>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</si>
  <si>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</si>
  <si>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</si>
  <si>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</si>
  <si>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</si>
  <si>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</si>
  <si>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</si>
  <si>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</si>
  <si>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</si>
  <si>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</si>
  <si>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</si>
  <si>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</si>
  <si>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</si>
  <si>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</si>
  <si>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</si>
  <si>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</si>
  <si>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</si>
  <si>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</si>
  <si>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</si>
  <si>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</si>
  <si>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</si>
  <si>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</si>
  <si>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</si>
  <si>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</si>
  <si>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</si>
  <si>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</si>
  <si>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</si>
  <si>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</si>
  <si>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</si>
  <si>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SP02_BETA</t>
  </si>
  <si>
    <t>Fusée mono-diamètre,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</si>
</sst>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-275</c:v>
                </c:pt>
                <c:pt idx="1">
                  <c:v>-275</c:v>
                </c:pt>
                <c:pt idx="2">
                  <c:v>-275</c:v>
                </c:pt>
                <c:pt idx="3">
                  <c:v>-275</c:v>
                </c:pt>
                <c:pt idx="4">
                  <c:v>-275</c:v>
                </c:pt>
                <c:pt idx="5">
                  <c:v>-275</c:v>
                </c:pt>
                <c:pt idx="6">
                  <c:v>-1200</c:v>
                </c:pt>
                <c:pt idx="7">
                  <c:v>-1200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152</c:v>
                </c:pt>
                <c:pt idx="2">
                  <c:v>152</c:v>
                </c:pt>
                <c:pt idx="3">
                  <c:v>42</c:v>
                </c:pt>
                <c:pt idx="4">
                  <c:v>42</c:v>
                </c:pt>
              </c:numCache>
            </c:numRef>
          </c:xVal>
          <c:yVal>
            <c:numRef>
              <c:f>Stabilito!$C$132:$C$136</c:f>
              <c:numCache>
                <c:formatCode>0</c:formatCode>
                <c:ptCount val="5"/>
                <c:pt idx="0">
                  <c:v>-1020</c:v>
                </c:pt>
                <c:pt idx="1">
                  <c:v>-1180</c:v>
                </c:pt>
                <c:pt idx="2">
                  <c:v>-1260</c:v>
                </c:pt>
                <c:pt idx="3">
                  <c:v>-1200</c:v>
                </c:pt>
                <c:pt idx="4">
                  <c:v>-1020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-275</c:v>
                </c:pt>
                <c:pt idx="1">
                  <c:v>-275</c:v>
                </c:pt>
                <c:pt idx="2">
                  <c:v>-275</c:v>
                </c:pt>
                <c:pt idx="3">
                  <c:v>-275</c:v>
                </c:pt>
                <c:pt idx="4">
                  <c:v>-275</c:v>
                </c:pt>
                <c:pt idx="5">
                  <c:v>-275</c:v>
                </c:pt>
                <c:pt idx="6">
                  <c:v>-1200</c:v>
                </c:pt>
                <c:pt idx="7">
                  <c:v>-1200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-152</c:v>
                </c:pt>
                <c:pt idx="2">
                  <c:v>-152</c:v>
                </c:pt>
                <c:pt idx="3">
                  <c:v>-42</c:v>
                </c:pt>
                <c:pt idx="4">
                  <c:v>-42</c:v>
                </c:pt>
              </c:numCache>
            </c:numRef>
          </c:xVal>
          <c:yVal>
            <c:numRef>
              <c:f>Stabilito!$C$132:$C$136</c:f>
              <c:numCache>
                <c:formatCode>0</c:formatCode>
                <c:ptCount val="5"/>
                <c:pt idx="0">
                  <c:v>-1020</c:v>
                </c:pt>
                <c:pt idx="1">
                  <c:v>-1180</c:v>
                </c:pt>
                <c:pt idx="2">
                  <c:v>-1260</c:v>
                </c:pt>
                <c:pt idx="3">
                  <c:v>-1200</c:v>
                </c:pt>
                <c:pt idx="4">
                  <c:v>-1020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-660.53195164075987</c:v>
                </c:pt>
                <c:pt idx="1">
                  <c:v>-625.73235755358075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87.820076442368133</c:v>
                </c:pt>
                <c:pt idx="2">
                  <c:v>87.820076442368133</c:v>
                </c:pt>
                <c:pt idx="3">
                  <c:v>0</c:v>
                </c:pt>
              </c:numCache>
            </c:numRef>
          </c:xVal>
          <c:yVal>
            <c:numRef>
              <c:f>Stabilito!$C$151:$C$154</c:f>
              <c:numCache>
                <c:formatCode>0</c:formatCode>
                <c:ptCount val="4"/>
                <c:pt idx="0">
                  <c:v>-1003.8992804605864</c:v>
                </c:pt>
                <c:pt idx="1">
                  <c:v>-1003.8992804605864</c:v>
                </c:pt>
                <c:pt idx="2">
                  <c:v>-1003.8992804605864</c:v>
                </c:pt>
                <c:pt idx="3">
                  <c:v>-1003.8992804605864</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400</c:v>
                </c:pt>
                <c:pt idx="1">
                  <c:v>-400</c:v>
                </c:pt>
              </c:numCache>
            </c:numRef>
          </c:xVal>
          <c:yVal>
            <c:numRef>
              <c:f>Stabilito!$C$168:$C$169</c:f>
              <c:numCache>
                <c:formatCode>0</c:formatCode>
                <c:ptCount val="2"/>
                <c:pt idx="0">
                  <c:v>-1272.5999999999999</c:v>
                </c:pt>
                <c:pt idx="1">
                  <c:v>-1272.5999999999999</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-662</c:v>
                </c:pt>
                <c:pt idx="1">
                  <c:v>-662</c:v>
                </c:pt>
                <c:pt idx="2">
                  <c:v>-1150</c:v>
                </c:pt>
                <c:pt idx="3">
                  <c:v>-1150</c:v>
                </c:pt>
                <c:pt idx="4">
                  <c:v>-662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-27.5</c:v>
                </c:pt>
                <c:pt idx="2">
                  <c:v>-68.75</c:v>
                </c:pt>
                <c:pt idx="3">
                  <c:v>-137.5</c:v>
                </c:pt>
                <c:pt idx="4">
                  <c:v>-206.25</c:v>
                </c:pt>
                <c:pt idx="5">
                  <c:v>-275</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-27.5</c:v>
                </c:pt>
                <c:pt idx="2">
                  <c:v>-68.75</c:v>
                </c:pt>
                <c:pt idx="3">
                  <c:v>-137.5</c:v>
                </c:pt>
                <c:pt idx="4">
                  <c:v>-206.25</c:v>
                </c:pt>
                <c:pt idx="5">
                  <c:v>-275</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-152</c:v>
                </c:pt>
                <c:pt idx="1">
                  <c:v>-97</c:v>
                </c:pt>
                <c:pt idx="2">
                  <c:v>-42</c:v>
                </c:pt>
              </c:numCache>
            </c:numRef>
          </c:xVal>
          <c:yVal>
            <c:numRef>
              <c:f>Stabilito!$C$137:$C$139</c:f>
              <c:numCache>
                <c:formatCode>0</c:formatCode>
                <c:ptCount val="3"/>
                <c:pt idx="0">
                  <c:v>-1300</c:v>
                </c:pt>
                <c:pt idx="1">
                  <c:v>-1300</c:v>
                </c:pt>
                <c:pt idx="2">
                  <c:v>-1300</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-192</c:v>
                </c:pt>
                <c:pt idx="1">
                  <c:v>-192</c:v>
                </c:pt>
                <c:pt idx="2">
                  <c:v>-192</c:v>
                </c:pt>
              </c:numCache>
            </c:numRef>
          </c:xVal>
          <c:yVal>
            <c:numRef>
              <c:f>Stabilito!$C$143:$C$145</c:f>
              <c:numCache>
                <c:formatCode>0</c:formatCode>
                <c:ptCount val="3"/>
                <c:pt idx="0">
                  <c:v>-1020</c:v>
                </c:pt>
                <c:pt idx="1">
                  <c:v>-1100</c:v>
                </c:pt>
                <c:pt idx="2">
                  <c:v>-1180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-212</c:v>
                </c:pt>
                <c:pt idx="1">
                  <c:v>-212</c:v>
                </c:pt>
                <c:pt idx="2">
                  <c:v>-212</c:v>
                </c:pt>
              </c:numCache>
            </c:numRef>
          </c:xVal>
          <c:yVal>
            <c:numRef>
              <c:f>Stabilito!$C$146:$C$148</c:f>
              <c:numCache>
                <c:formatCode>0</c:formatCode>
                <c:ptCount val="3"/>
                <c:pt idx="0">
                  <c:v>-1180</c:v>
                </c:pt>
                <c:pt idx="1">
                  <c:v>-1220</c:v>
                </c:pt>
                <c:pt idx="2">
                  <c:v>-1260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212</c:v>
                </c:pt>
                <c:pt idx="1">
                  <c:v>212</c:v>
                </c:pt>
                <c:pt idx="2">
                  <c:v>212</c:v>
                </c:pt>
              </c:numCache>
            </c:numRef>
          </c:xVal>
          <c:yVal>
            <c:numRef>
              <c:f>Stabilito!$C$140:$C$142</c:f>
              <c:numCache>
                <c:formatCode>0</c:formatCode>
                <c:ptCount val="3"/>
                <c:pt idx="0">
                  <c:v>-1020</c:v>
                </c:pt>
                <c:pt idx="1">
                  <c:v>-1110</c:v>
                </c:pt>
                <c:pt idx="2">
                  <c:v>-1200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-212</c:v>
                </c:pt>
                <c:pt idx="1">
                  <c:v>-212</c:v>
                </c:pt>
                <c:pt idx="2">
                  <c:v>-212</c:v>
                </c:pt>
              </c:numCache>
            </c:numRef>
          </c:xVal>
          <c:yVal>
            <c:numRef>
              <c:f>Stabilito!$C$155:$C$157</c:f>
              <c:numCache>
                <c:formatCode>0</c:formatCode>
                <c:ptCount val="3"/>
                <c:pt idx="0">
                  <c:v>-643.13215459717026</c:v>
                </c:pt>
                <c:pt idx="1">
                  <c:v>-823.51571752887833</c:v>
                </c:pt>
                <c:pt idx="2">
                  <c:v>-1003.8992804605864</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4.087706295474125</c:v>
                </c:pt>
                <c:pt idx="1">
                  <c:v>4.087706295474125</c:v>
                </c:pt>
                <c:pt idx="2">
                  <c:v>4.5019871774643532</c:v>
                </c:pt>
                <c:pt idx="3">
                  <c:v>4.5019871774643532</c:v>
                </c:pt>
              </c:numCache>
            </c:numRef>
          </c:xVal>
          <c:yVal>
            <c:numRef>
              <c:f>Stabilito!$C$190:$C$193</c:f>
              <c:numCache>
                <c:formatCode>0.00</c:formatCode>
                <c:ptCount val="4"/>
                <c:pt idx="0">
                  <c:v>15.682156507565736</c:v>
                </c:pt>
                <c:pt idx="1">
                  <c:v>15.682156507565736</c:v>
                </c:pt>
                <c:pt idx="2">
                  <c:v>15.682156507565736</c:v>
                </c:pt>
                <c:pt idx="3">
                  <c:v>15.682156507565736</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4.5019871774643532</c:v>
                </c:pt>
                <c:pt idx="1">
                  <c:v>4.087706295474125</c:v>
                </c:pt>
              </c:numCache>
            </c:numRef>
          </c:xVal>
          <c:yVal>
            <c:numRef>
              <c:f>Stabilito!$C$193:$C$194</c:f>
              <c:numCache>
                <c:formatCode>0.00</c:formatCode>
                <c:ptCount val="2"/>
                <c:pt idx="0">
                  <c:v>15.682156507565736</c:v>
                </c:pt>
                <c:pt idx="1">
                  <c:v>15.682156507565736</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2532.4805040585516</c:v>
                </c:pt>
              </c:numCache>
            </c:numRef>
          </c:xVal>
          <c:yVal>
            <c:numRef>
              <c:f>Trajecto!$C$121</c:f>
              <c:numCache>
                <c:formatCode>0</c:formatCode>
                <c:ptCount val="1"/>
                <c:pt idx="0">
                  <c:v>2532.4805040585516</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94.08135308805079</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137.98459015634438</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206.53147758944019</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292.79505283508865</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381.28609685577868</c:v>
                </c:pt>
                <c:pt idx="404">
                  <c:v>#N/A</c:v>
                </c:pt>
                <c:pt idx="405">
                  <c:v>#N/A</c:v>
                </c:pt>
                <c:pt idx="406">
                  <c:v>#N/A</c:v>
                </c:pt>
                <c:pt idx="407">
                  <c:v>#N/A</c:v>
                </c:pt>
                <c:pt idx="408">
                  <c:v>#N/A</c:v>
                </c:pt>
                <c:pt idx="409">
                  <c:v>#N/A</c:v>
                </c:pt>
                <c:pt idx="410">
                  <c:v>#N/A</c:v>
                </c:pt>
                <c:pt idx="411">
                  <c:v>#N/A</c:v>
                </c:pt>
                <c:pt idx="412">
                  <c:v>#N/A</c:v>
                </c:pt>
                <c:pt idx="413">
                  <c:v>463.71991638471695</c:v>
                </c:pt>
                <c:pt idx="414">
                  <c:v>#N/A</c:v>
                </c:pt>
                <c:pt idx="415">
                  <c:v>#N/A</c:v>
                </c:pt>
                <c:pt idx="416">
                  <c:v>#N/A</c:v>
                </c:pt>
                <c:pt idx="417">
                  <c:v>#N/A</c:v>
                </c:pt>
                <c:pt idx="418">
                  <c:v>#N/A</c:v>
                </c:pt>
                <c:pt idx="419">
                  <c:v>#N/A</c:v>
                </c:pt>
                <c:pt idx="420">
                  <c:v>#N/A</c:v>
                </c:pt>
                <c:pt idx="421">
                  <c:v>#N/A</c:v>
                </c:pt>
                <c:pt idx="422">
                  <c:v>#N/A</c:v>
                </c:pt>
                <c:pt idx="423">
                  <c:v>541.0849167493443</c:v>
                </c:pt>
                <c:pt idx="424">
                  <c:v>#N/A</c:v>
                </c:pt>
                <c:pt idx="425">
                  <c:v>#N/A</c:v>
                </c:pt>
                <c:pt idx="426">
                  <c:v>#N/A</c:v>
                </c:pt>
                <c:pt idx="427">
                  <c:v>#N/A</c:v>
                </c:pt>
                <c:pt idx="428">
                  <c:v>#N/A</c:v>
                </c:pt>
                <c:pt idx="429">
                  <c:v>#N/A</c:v>
                </c:pt>
                <c:pt idx="430">
                  <c:v>#N/A</c:v>
                </c:pt>
                <c:pt idx="431">
                  <c:v>#N/A</c:v>
                </c:pt>
                <c:pt idx="432">
                  <c:v>#N/A</c:v>
                </c:pt>
                <c:pt idx="433">
                  <c:v>614.23575010776733</c:v>
                </c:pt>
                <c:pt idx="434">
                  <c:v>#N/A</c:v>
                </c:pt>
                <c:pt idx="435">
                  <c:v>#N/A</c:v>
                </c:pt>
                <c:pt idx="436">
                  <c:v>#N/A</c:v>
                </c:pt>
                <c:pt idx="437">
                  <c:v>#N/A</c:v>
                </c:pt>
                <c:pt idx="438">
                  <c:v>#N/A</c:v>
                </c:pt>
                <c:pt idx="439">
                  <c:v>#N/A</c:v>
                </c:pt>
                <c:pt idx="440">
                  <c:v>#N/A</c:v>
                </c:pt>
                <c:pt idx="441">
                  <c:v>#N/A</c:v>
                </c:pt>
                <c:pt idx="442">
                  <c:v>#N/A</c:v>
                </c:pt>
                <c:pt idx="443">
                  <c:v>683.84321436310881</c:v>
                </c:pt>
                <c:pt idx="444">
                  <c:v>#N/A</c:v>
                </c:pt>
                <c:pt idx="445">
                  <c:v>#N/A</c:v>
                </c:pt>
                <c:pt idx="446">
                  <c:v>#N/A</c:v>
                </c:pt>
                <c:pt idx="447">
                  <c:v>#N/A</c:v>
                </c:pt>
                <c:pt idx="448">
                  <c:v>#N/A</c:v>
                </c:pt>
                <c:pt idx="449">
                  <c:v>#N/A</c:v>
                </c:pt>
                <c:pt idx="450">
                  <c:v>#N/A</c:v>
                </c:pt>
                <c:pt idx="451">
                  <c:v>#N/A</c:v>
                </c:pt>
                <c:pt idx="452">
                  <c:v>#N/A</c:v>
                </c:pt>
                <c:pt idx="453">
                  <c:v>750.44477623386683</c:v>
                </c:pt>
                <c:pt idx="454">
                  <c:v>#N/A</c:v>
                </c:pt>
                <c:pt idx="455">
                  <c:v>#N/A</c:v>
                </c:pt>
                <c:pt idx="456">
                  <c:v>#N/A</c:v>
                </c:pt>
                <c:pt idx="457">
                  <c:v>#N/A</c:v>
                </c:pt>
                <c:pt idx="458">
                  <c:v>#N/A</c:v>
                </c:pt>
                <c:pt idx="459">
                  <c:v>#N/A</c:v>
                </c:pt>
                <c:pt idx="460">
                  <c:v>#N/A</c:v>
                </c:pt>
                <c:pt idx="461">
                  <c:v>#N/A</c:v>
                </c:pt>
                <c:pt idx="462">
                  <c:v>#N/A</c:v>
                </c:pt>
                <c:pt idx="463">
                  <c:v>814.47865298270574</c:v>
                </c:pt>
                <c:pt idx="464">
                  <c:v>#N/A</c:v>
                </c:pt>
                <c:pt idx="465">
                  <c:v>#N/A</c:v>
                </c:pt>
                <c:pt idx="466">
                  <c:v>#N/A</c:v>
                </c:pt>
                <c:pt idx="467">
                  <c:v>#N/A</c:v>
                </c:pt>
                <c:pt idx="468">
                  <c:v>#N/A</c:v>
                </c:pt>
                <c:pt idx="469">
                  <c:v>#N/A</c:v>
                </c:pt>
                <c:pt idx="470">
                  <c:v>#N/A</c:v>
                </c:pt>
                <c:pt idx="471">
                  <c:v>#N/A</c:v>
                </c:pt>
                <c:pt idx="472">
                  <c:v>#N/A</c:v>
                </c:pt>
                <c:pt idx="473">
                  <c:v>876.30742661421493</c:v>
                </c:pt>
                <c:pt idx="474">
                  <c:v>#N/A</c:v>
                </c:pt>
                <c:pt idx="475">
                  <c:v>#N/A</c:v>
                </c:pt>
                <c:pt idx="476">
                  <c:v>#N/A</c:v>
                </c:pt>
                <c:pt idx="477">
                  <c:v>#N/A</c:v>
                </c:pt>
                <c:pt idx="478">
                  <c:v>#N/A</c:v>
                </c:pt>
                <c:pt idx="479">
                  <c:v>#N/A</c:v>
                </c:pt>
                <c:pt idx="480">
                  <c:v>#N/A</c:v>
                </c:pt>
                <c:pt idx="481">
                  <c:v>#N/A</c:v>
                </c:pt>
                <c:pt idx="482">
                  <c:v>#N/A</c:v>
                </c:pt>
                <c:pt idx="483">
                  <c:v>936.23472871109914</c:v>
                </c:pt>
                <c:pt idx="484">
                  <c:v>#N/A</c:v>
                </c:pt>
                <c:pt idx="485">
                  <c:v>#N/A</c:v>
                </c:pt>
                <c:pt idx="486">
                  <c:v>#N/A</c:v>
                </c:pt>
                <c:pt idx="487">
                  <c:v>#N/A</c:v>
                </c:pt>
                <c:pt idx="488">
                  <c:v>#N/A</c:v>
                </c:pt>
                <c:pt idx="489">
                  <c:v>#N/A</c:v>
                </c:pt>
                <c:pt idx="490">
                  <c:v>#N/A</c:v>
                </c:pt>
                <c:pt idx="491">
                  <c:v>#N/A</c:v>
                </c:pt>
                <c:pt idx="492">
                  <c:v>#N/A</c:v>
                </c:pt>
                <c:pt idx="493">
                  <c:v>994.51715405556467</c:v>
                </c:pt>
                <c:pt idx="494">
                  <c:v>#N/A</c:v>
                </c:pt>
                <c:pt idx="495">
                  <c:v>#N/A</c:v>
                </c:pt>
                <c:pt idx="496">
                  <c:v>#N/A</c:v>
                </c:pt>
                <c:pt idx="497">
                  <c:v>#N/A</c:v>
                </c:pt>
                <c:pt idx="498">
                  <c:v>#N/A</c:v>
                </c:pt>
                <c:pt idx="499">
                  <c:v>#N/A</c:v>
                </c:pt>
                <c:pt idx="500">
                  <c:v>#N/A</c:v>
                </c:pt>
                <c:pt idx="501">
                  <c:v>#N/A</c:v>
                </c:pt>
                <c:pt idx="502">
                  <c:v>#N/A</c:v>
                </c:pt>
                <c:pt idx="503">
                  <c:v>1051.3727399903294</c:v>
                </c:pt>
                <c:pt idx="504">
                  <c:v>#N/A</c:v>
                </c:pt>
                <c:pt idx="505">
                  <c:v>#N/A</c:v>
                </c:pt>
                <c:pt idx="506">
                  <c:v>#N/A</c:v>
                </c:pt>
                <c:pt idx="507">
                  <c:v>#N/A</c:v>
                </c:pt>
                <c:pt idx="508">
                  <c:v>#N/A</c:v>
                </c:pt>
                <c:pt idx="509">
                  <c:v>#N/A</c:v>
                </c:pt>
                <c:pt idx="510">
                  <c:v>#N/A</c:v>
                </c:pt>
                <c:pt idx="511">
                  <c:v>#N/A</c:v>
                </c:pt>
                <c:pt idx="512">
                  <c:v>#N/A</c:v>
                </c:pt>
                <c:pt idx="513">
                  <c:v>1106.9868366036881</c:v>
                </c:pt>
                <c:pt idx="514">
                  <c:v>#N/A</c:v>
                </c:pt>
                <c:pt idx="515">
                  <c:v>#N/A</c:v>
                </c:pt>
                <c:pt idx="516">
                  <c:v>#N/A</c:v>
                </c:pt>
                <c:pt idx="517">
                  <c:v>#N/A</c:v>
                </c:pt>
                <c:pt idx="518">
                  <c:v>#N/A</c:v>
                </c:pt>
                <c:pt idx="519">
                  <c:v>#N/A</c:v>
                </c:pt>
                <c:pt idx="520">
                  <c:v>#N/A</c:v>
                </c:pt>
                <c:pt idx="521">
                  <c:v>#N/A</c:v>
                </c:pt>
                <c:pt idx="522">
                  <c:v>#N/A</c:v>
                </c:pt>
                <c:pt idx="523">
                  <c:v>1161.5158656061462</c:v>
                </c:pt>
                <c:pt idx="524">
                  <c:v>#N/A</c:v>
                </c:pt>
                <c:pt idx="525">
                  <c:v>#N/A</c:v>
                </c:pt>
                <c:pt idx="526">
                  <c:v>#N/A</c:v>
                </c:pt>
                <c:pt idx="527">
                  <c:v>#N/A</c:v>
                </c:pt>
                <c:pt idx="528">
                  <c:v>#N/A</c:v>
                </c:pt>
                <c:pt idx="529">
                  <c:v>#N/A</c:v>
                </c:pt>
                <c:pt idx="530">
                  <c:v>#N/A</c:v>
                </c:pt>
                <c:pt idx="531">
                  <c:v>#N/A</c:v>
                </c:pt>
                <c:pt idx="532">
                  <c:v>#N/A</c:v>
                </c:pt>
                <c:pt idx="533">
                  <c:v>1215.0892753831829</c:v>
                </c:pt>
                <c:pt idx="534">
                  <c:v>#N/A</c:v>
                </c:pt>
                <c:pt idx="535">
                  <c:v>#N/A</c:v>
                </c:pt>
                <c:pt idx="536">
                  <c:v>#N/A</c:v>
                </c:pt>
                <c:pt idx="537">
                  <c:v>#N/A</c:v>
                </c:pt>
                <c:pt idx="538">
                  <c:v>#N/A</c:v>
                </c:pt>
                <c:pt idx="539">
                  <c:v>#N/A</c:v>
                </c:pt>
                <c:pt idx="540">
                  <c:v>#N/A</c:v>
                </c:pt>
                <c:pt idx="541">
                  <c:v>#N/A</c:v>
                </c:pt>
                <c:pt idx="542">
                  <c:v>#N/A</c:v>
                </c:pt>
                <c:pt idx="543">
                  <c:v>1267.8099618514902</c:v>
                </c:pt>
                <c:pt idx="544">
                  <c:v>#N/A</c:v>
                </c:pt>
                <c:pt idx="545">
                  <c:v>#N/A</c:v>
                </c:pt>
                <c:pt idx="546">
                  <c:v>#N/A</c:v>
                </c:pt>
                <c:pt idx="547">
                  <c:v>#N/A</c:v>
                </c:pt>
                <c:pt idx="548">
                  <c:v>#N/A</c:v>
                </c:pt>
                <c:pt idx="549">
                  <c:v>#N/A</c:v>
                </c:pt>
                <c:pt idx="550">
                  <c:v>#N/A</c:v>
                </c:pt>
                <c:pt idx="551">
                  <c:v>#N/A</c:v>
                </c:pt>
                <c:pt idx="552">
                  <c:v>#N/A</c:v>
                </c:pt>
                <c:pt idx="553">
                  <c:v>1319.753600671407</c:v>
                </c:pt>
                <c:pt idx="554">
                  <c:v>#N/A</c:v>
                </c:pt>
                <c:pt idx="555">
                  <c:v>#N/A</c:v>
                </c:pt>
                <c:pt idx="556">
                  <c:v>#N/A</c:v>
                </c:pt>
                <c:pt idx="557">
                  <c:v>#N/A</c:v>
                </c:pt>
                <c:pt idx="558">
                  <c:v>#N/A</c:v>
                </c:pt>
                <c:pt idx="559">
                  <c:v>#N/A</c:v>
                </c:pt>
                <c:pt idx="560">
                  <c:v>#N/A</c:v>
                </c:pt>
                <c:pt idx="561">
                  <c:v>#N/A</c:v>
                </c:pt>
                <c:pt idx="562">
                  <c:v>#N/A</c:v>
                </c:pt>
                <c:pt idx="563">
                  <c:v>1370.9677353696818</c:v>
                </c:pt>
                <c:pt idx="564">
                  <c:v>#N/A</c:v>
                </c:pt>
                <c:pt idx="565">
                  <c:v>#N/A</c:v>
                </c:pt>
                <c:pt idx="566">
                  <c:v>#N/A</c:v>
                </c:pt>
                <c:pt idx="567">
                  <c:v>#N/A</c:v>
                </c:pt>
                <c:pt idx="568">
                  <c:v>#N/A</c:v>
                </c:pt>
                <c:pt idx="569">
                  <c:v>#N/A</c:v>
                </c:pt>
                <c:pt idx="570">
                  <c:v>#N/A</c:v>
                </c:pt>
                <c:pt idx="571">
                  <c:v>#N/A</c:v>
                </c:pt>
                <c:pt idx="572">
                  <c:v>#N/A</c:v>
                </c:pt>
                <c:pt idx="573">
                  <c:v>1421.4718368531676</c:v>
                </c:pt>
                <c:pt idx="574">
                  <c:v>#N/A</c:v>
                </c:pt>
                <c:pt idx="575">
                  <c:v>#N/A</c:v>
                </c:pt>
                <c:pt idx="576">
                  <c:v>#N/A</c:v>
                </c:pt>
                <c:pt idx="577">
                  <c:v>#N/A</c:v>
                </c:pt>
                <c:pt idx="578">
                  <c:v>#N/A</c:v>
                </c:pt>
                <c:pt idx="579">
                  <c:v>#N/A</c:v>
                </c:pt>
                <c:pt idx="580">
                  <c:v>#N/A</c:v>
                </c:pt>
                <c:pt idx="581">
                  <c:v>#N/A</c:v>
                </c:pt>
                <c:pt idx="582">
                  <c:v>#N/A</c:v>
                </c:pt>
                <c:pt idx="583">
                  <c:v>1471.2593649301662</c:v>
                </c:pt>
                <c:pt idx="584">
                  <c:v>#N/A</c:v>
                </c:pt>
                <c:pt idx="585">
                  <c:v>#N/A</c:v>
                </c:pt>
                <c:pt idx="586">
                  <c:v>#N/A</c:v>
                </c:pt>
                <c:pt idx="587">
                  <c:v>#N/A</c:v>
                </c:pt>
                <c:pt idx="588">
                  <c:v>#N/A</c:v>
                </c:pt>
                <c:pt idx="589">
                  <c:v>#N/A</c:v>
                </c:pt>
                <c:pt idx="590">
                  <c:v>#N/A</c:v>
                </c:pt>
                <c:pt idx="591">
                  <c:v>#N/A</c:v>
                </c:pt>
                <c:pt idx="592">
                  <c:v>#N/A</c:v>
                </c:pt>
                <c:pt idx="593">
                  <c:v>1520.3019331255964</c:v>
                </c:pt>
                <c:pt idx="594">
                  <c:v>#N/A</c:v>
                </c:pt>
                <c:pt idx="595">
                  <c:v>#N/A</c:v>
                </c:pt>
                <c:pt idx="596">
                  <c:v>#N/A</c:v>
                </c:pt>
                <c:pt idx="597">
                  <c:v>#N/A</c:v>
                </c:pt>
                <c:pt idx="598">
                  <c:v>#N/A</c:v>
                </c:pt>
                <c:pt idx="599">
                  <c:v>#N/A</c:v>
                </c:pt>
                <c:pt idx="600">
                  <c:v>#N/A</c:v>
                </c:pt>
                <c:pt idx="601">
                  <c:v>#N/A</c:v>
                </c:pt>
                <c:pt idx="602">
                  <c:v>#N/A</c:v>
                </c:pt>
                <c:pt idx="603">
                  <c:v>1568.5546885516974</c:v>
                </c:pt>
                <c:pt idx="604">
                  <c:v>#N/A</c:v>
                </c:pt>
                <c:pt idx="605">
                  <c:v>#N/A</c:v>
                </c:pt>
                <c:pt idx="606">
                  <c:v>#N/A</c:v>
                </c:pt>
                <c:pt idx="607">
                  <c:v>#N/A</c:v>
                </c:pt>
                <c:pt idx="608">
                  <c:v>#N/A</c:v>
                </c:pt>
                <c:pt idx="609">
                  <c:v>#N/A</c:v>
                </c:pt>
                <c:pt idx="610">
                  <c:v>#N/A</c:v>
                </c:pt>
                <c:pt idx="611">
                  <c:v>#N/A</c:v>
                </c:pt>
                <c:pt idx="612">
                  <c:v>#N/A</c:v>
                </c:pt>
                <c:pt idx="613">
                  <c:v>1615.9617573924079</c:v>
                </c:pt>
                <c:pt idx="614">
                  <c:v>#N/A</c:v>
                </c:pt>
                <c:pt idx="615">
                  <c:v>#N/A</c:v>
                </c:pt>
                <c:pt idx="616">
                  <c:v>#N/A</c:v>
                </c:pt>
                <c:pt idx="617">
                  <c:v>#N/A</c:v>
                </c:pt>
                <c:pt idx="618">
                  <c:v>#N/A</c:v>
                </c:pt>
                <c:pt idx="619">
                  <c:v>#N/A</c:v>
                </c:pt>
                <c:pt idx="620">
                  <c:v>#N/A</c:v>
                </c:pt>
                <c:pt idx="621">
                  <c:v>#N/A</c:v>
                </c:pt>
                <c:pt idx="622">
                  <c:v>#N/A</c:v>
                </c:pt>
                <c:pt idx="623">
                  <c:v>1662.4610048639884</c:v>
                </c:pt>
                <c:pt idx="624">
                  <c:v>#N/A</c:v>
                </c:pt>
                <c:pt idx="625">
                  <c:v>#N/A</c:v>
                </c:pt>
                <c:pt idx="626">
                  <c:v>#N/A</c:v>
                </c:pt>
                <c:pt idx="627">
                  <c:v>#N/A</c:v>
                </c:pt>
                <c:pt idx="628">
                  <c:v>#N/A</c:v>
                </c:pt>
                <c:pt idx="629">
                  <c:v>#N/A</c:v>
                </c:pt>
                <c:pt idx="630">
                  <c:v>#N/A</c:v>
                </c:pt>
                <c:pt idx="631">
                  <c:v>#N/A</c:v>
                </c:pt>
                <c:pt idx="632">
                  <c:v>#N/A</c:v>
                </c:pt>
                <c:pt idx="633">
                  <c:v>1707.9878620377044</c:v>
                </c:pt>
                <c:pt idx="634">
                  <c:v>#N/A</c:v>
                </c:pt>
                <c:pt idx="635">
                  <c:v>#N/A</c:v>
                </c:pt>
                <c:pt idx="636">
                  <c:v>#N/A</c:v>
                </c:pt>
                <c:pt idx="637">
                  <c:v>#N/A</c:v>
                </c:pt>
                <c:pt idx="638">
                  <c:v>#N/A</c:v>
                </c:pt>
                <c:pt idx="639">
                  <c:v>#N/A</c:v>
                </c:pt>
                <c:pt idx="640">
                  <c:v>#N/A</c:v>
                </c:pt>
                <c:pt idx="641">
                  <c:v>#N/A</c:v>
                </c:pt>
                <c:pt idx="642">
                  <c:v>#N/A</c:v>
                </c:pt>
                <c:pt idx="643">
                  <c:v>1752.4782709797182</c:v>
                </c:pt>
                <c:pt idx="644">
                  <c:v>#N/A</c:v>
                </c:pt>
                <c:pt idx="645">
                  <c:v>#N/A</c:v>
                </c:pt>
                <c:pt idx="646">
                  <c:v>#N/A</c:v>
                </c:pt>
                <c:pt idx="647">
                  <c:v>#N/A</c:v>
                </c:pt>
                <c:pt idx="648">
                  <c:v>#N/A</c:v>
                </c:pt>
                <c:pt idx="649">
                  <c:v>#N/A</c:v>
                </c:pt>
                <c:pt idx="650">
                  <c:v>#N/A</c:v>
                </c:pt>
                <c:pt idx="651">
                  <c:v>#N/A</c:v>
                </c:pt>
                <c:pt idx="652">
                  <c:v>#N/A</c:v>
                </c:pt>
                <c:pt idx="653">
                  <c:v>1795.8709013733217</c:v>
                </c:pt>
                <c:pt idx="654">
                  <c:v>#N/A</c:v>
                </c:pt>
                <c:pt idx="655">
                  <c:v>#N/A</c:v>
                </c:pt>
                <c:pt idx="656">
                  <c:v>#N/A</c:v>
                </c:pt>
                <c:pt idx="657">
                  <c:v>#N/A</c:v>
                </c:pt>
                <c:pt idx="658">
                  <c:v>#N/A</c:v>
                </c:pt>
                <c:pt idx="659">
                  <c:v>#N/A</c:v>
                </c:pt>
                <c:pt idx="660">
                  <c:v>#N/A</c:v>
                </c:pt>
                <c:pt idx="661">
                  <c:v>#N/A</c:v>
                </c:pt>
                <c:pt idx="662">
                  <c:v>#N/A</c:v>
                </c:pt>
                <c:pt idx="663">
                  <c:v>1838.1087934474085</c:v>
                </c:pt>
                <c:pt idx="664">
                  <c:v>#N/A</c:v>
                </c:pt>
                <c:pt idx="665">
                  <c:v>#N/A</c:v>
                </c:pt>
                <c:pt idx="666">
                  <c:v>#N/A</c:v>
                </c:pt>
                <c:pt idx="667">
                  <c:v>#N/A</c:v>
                </c:pt>
                <c:pt idx="668">
                  <c:v>#N/A</c:v>
                </c:pt>
                <c:pt idx="669">
                  <c:v>#N/A</c:v>
                </c:pt>
                <c:pt idx="670">
                  <c:v>#N/A</c:v>
                </c:pt>
                <c:pt idx="671">
                  <c:v>#N/A</c:v>
                </c:pt>
                <c:pt idx="672">
                  <c:v>#N/A</c:v>
                </c:pt>
                <c:pt idx="673">
                  <c:v>1879.1405520798014</c:v>
                </c:pt>
                <c:pt idx="674">
                  <c:v>#N/A</c:v>
                </c:pt>
                <c:pt idx="675">
                  <c:v>#N/A</c:v>
                </c:pt>
                <c:pt idx="676">
                  <c:v>#N/A</c:v>
                </c:pt>
                <c:pt idx="677">
                  <c:v>#N/A</c:v>
                </c:pt>
                <c:pt idx="678">
                  <c:v>#N/A</c:v>
                </c:pt>
                <c:pt idx="679">
                  <c:v>#N/A</c:v>
                </c:pt>
                <c:pt idx="680">
                  <c:v>#N/A</c:v>
                </c:pt>
                <c:pt idx="681">
                  <c:v>#N/A</c:v>
                </c:pt>
                <c:pt idx="682">
                  <c:v>#N/A</c:v>
                </c:pt>
                <c:pt idx="683">
                  <c:v>1918.9211852039753</c:v>
                </c:pt>
                <c:pt idx="684">
                  <c:v>#N/A</c:v>
                </c:pt>
                <c:pt idx="685">
                  <c:v>#N/A</c:v>
                </c:pt>
                <c:pt idx="686">
                  <c:v>#N/A</c:v>
                </c:pt>
                <c:pt idx="687">
                  <c:v>#N/A</c:v>
                </c:pt>
                <c:pt idx="688">
                  <c:v>#N/A</c:v>
                </c:pt>
                <c:pt idx="689">
                  <c:v>#N/A</c:v>
                </c:pt>
                <c:pt idx="690">
                  <c:v>#N/A</c:v>
                </c:pt>
                <c:pt idx="691">
                  <c:v>#N/A</c:v>
                </c:pt>
                <c:pt idx="692">
                  <c:v>#N/A</c:v>
                </c:pt>
                <c:pt idx="693">
                  <c:v>1957.4126548784802</c:v>
                </c:pt>
                <c:pt idx="694">
                  <c:v>#N/A</c:v>
                </c:pt>
                <c:pt idx="695">
                  <c:v>#N/A</c:v>
                </c:pt>
                <c:pt idx="696">
                  <c:v>#N/A</c:v>
                </c:pt>
                <c:pt idx="697">
                  <c:v>#N/A</c:v>
                </c:pt>
                <c:pt idx="698">
                  <c:v>#N/A</c:v>
                </c:pt>
                <c:pt idx="699">
                  <c:v>#N/A</c:v>
                </c:pt>
                <c:pt idx="700">
                  <c:v>#N/A</c:v>
                </c:pt>
                <c:pt idx="701">
                  <c:v>#N/A</c:v>
                </c:pt>
                <c:pt idx="702">
                  <c:v>#N/A</c:v>
                </c:pt>
                <c:pt idx="703">
                  <c:v>1994.5841921722183</c:v>
                </c:pt>
                <c:pt idx="704">
                  <c:v>#N/A</c:v>
                </c:pt>
                <c:pt idx="705">
                  <c:v>#N/A</c:v>
                </c:pt>
                <c:pt idx="706">
                  <c:v>#N/A</c:v>
                </c:pt>
                <c:pt idx="707">
                  <c:v>#N/A</c:v>
                </c:pt>
                <c:pt idx="708">
                  <c:v>#N/A</c:v>
                </c:pt>
                <c:pt idx="709">
                  <c:v>#N/A</c:v>
                </c:pt>
                <c:pt idx="710">
                  <c:v>#N/A</c:v>
                </c:pt>
                <c:pt idx="711">
                  <c:v>#N/A</c:v>
                </c:pt>
                <c:pt idx="712">
                  <c:v>#N/A</c:v>
                </c:pt>
                <c:pt idx="713">
                  <c:v>2030.4124156969972</c:v>
                </c:pt>
                <c:pt idx="714">
                  <c:v>#N/A</c:v>
                </c:pt>
                <c:pt idx="715">
                  <c:v>#N/A</c:v>
                </c:pt>
                <c:pt idx="716">
                  <c:v>#N/A</c:v>
                </c:pt>
                <c:pt idx="717">
                  <c:v>#N/A</c:v>
                </c:pt>
                <c:pt idx="718">
                  <c:v>#N/A</c:v>
                </c:pt>
                <c:pt idx="719">
                  <c:v>#N/A</c:v>
                </c:pt>
                <c:pt idx="720">
                  <c:v>#N/A</c:v>
                </c:pt>
                <c:pt idx="721">
                  <c:v>#N/A</c:v>
                </c:pt>
                <c:pt idx="722">
                  <c:v>#N/A</c:v>
                </c:pt>
                <c:pt idx="723">
                  <c:v>2064.8812863278945</c:v>
                </c:pt>
                <c:pt idx="724">
                  <c:v>#N/A</c:v>
                </c:pt>
                <c:pt idx="725">
                  <c:v>#N/A</c:v>
                </c:pt>
                <c:pt idx="726">
                  <c:v>#N/A</c:v>
                </c:pt>
                <c:pt idx="727">
                  <c:v>#N/A</c:v>
                </c:pt>
                <c:pt idx="728">
                  <c:v>#N/A</c:v>
                </c:pt>
                <c:pt idx="729">
                  <c:v>#N/A</c:v>
                </c:pt>
                <c:pt idx="730">
                  <c:v>#N/A</c:v>
                </c:pt>
                <c:pt idx="731">
                  <c:v>#N/A</c:v>
                </c:pt>
                <c:pt idx="732">
                  <c:v>#N/A</c:v>
                </c:pt>
                <c:pt idx="733">
                  <c:v>2097.9819259247711</c:v>
                </c:pt>
                <c:pt idx="734">
                  <c:v>#N/A</c:v>
                </c:pt>
                <c:pt idx="735">
                  <c:v>#N/A</c:v>
                </c:pt>
                <c:pt idx="736">
                  <c:v>#N/A</c:v>
                </c:pt>
                <c:pt idx="737">
                  <c:v>#N/A</c:v>
                </c:pt>
                <c:pt idx="738">
                  <c:v>#N/A</c:v>
                </c:pt>
                <c:pt idx="739">
                  <c:v>#N/A</c:v>
                </c:pt>
                <c:pt idx="740">
                  <c:v>#N/A</c:v>
                </c:pt>
                <c:pt idx="741">
                  <c:v>#N/A</c:v>
                </c:pt>
                <c:pt idx="742">
                  <c:v>#N/A</c:v>
                </c:pt>
                <c:pt idx="743">
                  <c:v>2129.7123246716496</c:v>
                </c:pt>
                <c:pt idx="744">
                  <c:v>#N/A</c:v>
                </c:pt>
                <c:pt idx="745">
                  <c:v>#N/A</c:v>
                </c:pt>
                <c:pt idx="746">
                  <c:v>#N/A</c:v>
                </c:pt>
                <c:pt idx="747">
                  <c:v>#N/A</c:v>
                </c:pt>
                <c:pt idx="748">
                  <c:v>#N/A</c:v>
                </c:pt>
                <c:pt idx="749">
                  <c:v>#N/A</c:v>
                </c:pt>
                <c:pt idx="750">
                  <c:v>#N/A</c:v>
                </c:pt>
                <c:pt idx="751">
                  <c:v>#N/A</c:v>
                </c:pt>
                <c:pt idx="752">
                  <c:v>#N/A</c:v>
                </c:pt>
                <c:pt idx="753">
                  <c:v>2160.0769593004675</c:v>
                </c:pt>
                <c:pt idx="754">
                  <c:v>#N/A</c:v>
                </c:pt>
                <c:pt idx="755">
                  <c:v>#N/A</c:v>
                </c:pt>
                <c:pt idx="756">
                  <c:v>#N/A</c:v>
                </c:pt>
                <c:pt idx="757">
                  <c:v>#N/A</c:v>
                </c:pt>
                <c:pt idx="758">
                  <c:v>#N/A</c:v>
                </c:pt>
                <c:pt idx="759">
                  <c:v>#N/A</c:v>
                </c:pt>
                <c:pt idx="760">
                  <c:v>#N/A</c:v>
                </c:pt>
                <c:pt idx="761">
                  <c:v>#N/A</c:v>
                </c:pt>
                <c:pt idx="762">
                  <c:v>#N/A</c:v>
                </c:pt>
                <c:pt idx="763">
                  <c:v>2189.0863425304956</c:v>
                </c:pt>
                <c:pt idx="764">
                  <c:v>#N/A</c:v>
                </c:pt>
                <c:pt idx="765">
                  <c:v>#N/A</c:v>
                </c:pt>
                <c:pt idx="766">
                  <c:v>#N/A</c:v>
                </c:pt>
                <c:pt idx="767">
                  <c:v>#N/A</c:v>
                </c:pt>
                <c:pt idx="768">
                  <c:v>#N/A</c:v>
                </c:pt>
                <c:pt idx="769">
                  <c:v>#N/A</c:v>
                </c:pt>
                <c:pt idx="770">
                  <c:v>#N/A</c:v>
                </c:pt>
                <c:pt idx="771">
                  <c:v>#N/A</c:v>
                </c:pt>
                <c:pt idx="772">
                  <c:v>#N/A</c:v>
                </c:pt>
                <c:pt idx="773">
                  <c:v>2216.7565222781227</c:v>
                </c:pt>
                <c:pt idx="774">
                  <c:v>#N/A</c:v>
                </c:pt>
                <c:pt idx="775">
                  <c:v>#N/A</c:v>
                </c:pt>
                <c:pt idx="776">
                  <c:v>#N/A</c:v>
                </c:pt>
                <c:pt idx="777">
                  <c:v>#N/A</c:v>
                </c:pt>
                <c:pt idx="778">
                  <c:v>#N/A</c:v>
                </c:pt>
                <c:pt idx="779">
                  <c:v>#N/A</c:v>
                </c:pt>
                <c:pt idx="780">
                  <c:v>#N/A</c:v>
                </c:pt>
                <c:pt idx="781">
                  <c:v>#N/A</c:v>
                </c:pt>
                <c:pt idx="782">
                  <c:v>#N/A</c:v>
                </c:pt>
                <c:pt idx="783">
                  <c:v>2243.1085474361671</c:v>
                </c:pt>
                <c:pt idx="784">
                  <c:v>#N/A</c:v>
                </c:pt>
                <c:pt idx="785">
                  <c:v>#N/A</c:v>
                </c:pt>
                <c:pt idx="786">
                  <c:v>#N/A</c:v>
                </c:pt>
                <c:pt idx="787">
                  <c:v>#N/A</c:v>
                </c:pt>
                <c:pt idx="788">
                  <c:v>#N/A</c:v>
                </c:pt>
                <c:pt idx="789">
                  <c:v>#N/A</c:v>
                </c:pt>
                <c:pt idx="790">
                  <c:v>#N/A</c:v>
                </c:pt>
                <c:pt idx="791">
                  <c:v>#N/A</c:v>
                </c:pt>
                <c:pt idx="792">
                  <c:v>#N/A</c:v>
                </c:pt>
                <c:pt idx="793">
                  <c:v>2268.1679152283978</c:v>
                </c:pt>
                <c:pt idx="794">
                  <c:v>#N/A</c:v>
                </c:pt>
                <c:pt idx="795">
                  <c:v>#N/A</c:v>
                </c:pt>
                <c:pt idx="796">
                  <c:v>#N/A</c:v>
                </c:pt>
                <c:pt idx="797">
                  <c:v>#N/A</c:v>
                </c:pt>
                <c:pt idx="798">
                  <c:v>#N/A</c:v>
                </c:pt>
                <c:pt idx="799">
                  <c:v>#N/A</c:v>
                </c:pt>
                <c:pt idx="800">
                  <c:v>#N/A</c:v>
                </c:pt>
                <c:pt idx="801">
                  <c:v>#N/A</c:v>
                </c:pt>
                <c:pt idx="802">
                  <c:v>#N/A</c:v>
                </c:pt>
                <c:pt idx="803">
                  <c:v>2291.9640133045687</c:v>
                </c:pt>
                <c:pt idx="804">
                  <c:v>#N/A</c:v>
                </c:pt>
                <c:pt idx="805">
                  <c:v>#N/A</c:v>
                </c:pt>
                <c:pt idx="806">
                  <c:v>#N/A</c:v>
                </c:pt>
                <c:pt idx="807">
                  <c:v>#N/A</c:v>
                </c:pt>
                <c:pt idx="808">
                  <c:v>#N/A</c:v>
                </c:pt>
                <c:pt idx="809">
                  <c:v>#N/A</c:v>
                </c:pt>
                <c:pt idx="810">
                  <c:v>#N/A</c:v>
                </c:pt>
                <c:pt idx="811">
                  <c:v>#N/A</c:v>
                </c:pt>
                <c:pt idx="812">
                  <c:v>#N/A</c:v>
                </c:pt>
                <c:pt idx="813">
                  <c:v>2314.5295678751309</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2517.7786488734096</c:v>
                </c:pt>
                <c:pt idx="541">
                  <c:v>2519.4419108745569</c:v>
                </c:pt>
                <c:pt idx="542">
                  <c:v>2521.0045781176264</c:v>
                </c:pt>
                <c:pt idx="543">
                  <c:v>2522.4668176382897</c:v>
                </c:pt>
                <c:pt idx="544">
                  <c:v>2523.8287934304512</c:v>
                </c:pt>
                <c:pt idx="545">
                  <c:v>2525.0906665959624</c:v>
                </c:pt>
                <c:pt idx="546">
                  <c:v>2526.2525954958433</c:v>
                </c:pt>
                <c:pt idx="547">
                  <c:v>2527.3147359029449</c:v>
                </c:pt>
                <c:pt idx="548">
                  <c:v>2528.2772411559713</c:v>
                </c:pt>
                <c:pt idx="549">
                  <c:v>2529.140262314766</c:v>
                </c:pt>
                <c:pt idx="550">
                  <c:v>2529.9039483167462</c:v>
                </c:pt>
                <c:pt idx="551">
                  <c:v>2530.5684461343535</c:v>
                </c:pt>
                <c:pt idx="552">
                  <c:v>2531.1339009333692</c:v>
                </c:pt>
                <c:pt idx="553">
                  <c:v>2531.6004562319326</c:v>
                </c:pt>
                <c:pt idx="554">
                  <c:v>2531.9682540600793</c:v>
                </c:pt>
                <c:pt idx="555">
                  <c:v>2532.2374351196031</c:v>
                </c:pt>
                <c:pt idx="556">
                  <c:v>2532.4081389440407</c:v>
                </c:pt>
                <c:pt idx="557">
                  <c:v>2532.4805040585516</c:v>
                </c:pt>
                <c:pt idx="558">
                  <c:v>2532.4546681394681</c:v>
                </c:pt>
                <c:pt idx="559">
                  <c:v>2532.3307681732813</c:v>
                </c:pt>
                <c:pt idx="560">
                  <c:v>2532.108940614813</c:v>
                </c:pt>
                <c:pt idx="561">
                  <c:v>2531.7893215443337</c:v>
                </c:pt>
                <c:pt idx="562">
                  <c:v>2531.3720468233705</c:v>
                </c:pt>
                <c:pt idx="563">
                  <c:v>2530.8572522489608</c:v>
                </c:pt>
                <c:pt idx="564">
                  <c:v>2530.2450737060999</c:v>
                </c:pt>
                <c:pt idx="565">
                  <c:v>2529.5356473181437</c:v>
                </c:pt>
                <c:pt idx="566">
                  <c:v>2528.7291095949236</c:v>
                </c:pt>
                <c:pt idx="567">
                  <c:v>2527.8255975783513</c:v>
                </c:pt>
                <c:pt idx="568">
                  <c:v>2526.8252489852871</c:v>
                </c:pt>
                <c:pt idx="569">
                  <c:v>2525.7282023474681</c:v>
                </c:pt>
                <c:pt idx="570">
                  <c:v>2524.5345971482998</c:v>
                </c:pt>
                <c:pt idx="571">
                  <c:v>2523.2445739563282</c:v>
                </c:pt>
                <c:pt idx="572">
                  <c:v>2521.8582745552267</c:v>
                </c:pt>
                <c:pt idx="573">
                  <c:v>2520.3758420701483</c:v>
                </c:pt>
                <c:pt idx="574">
                  <c:v>2518.797421090308</c:v>
                </c:pt>
                <c:pt idx="575">
                  <c:v>2517.1231577876761</c:v>
                </c:pt>
                <c:pt idx="576">
                  <c:v>2515.3532000316845</c:v>
                </c:pt>
                <c:pt idx="577">
                  <c:v>2513.487697499861</c:v>
                </c:pt>
                <c:pt idx="578">
                  <c:v>2511.5268017843246</c:v>
                </c:pt>
                <c:pt idx="579">
                  <c:v>2509.4706664940932</c:v>
                </c:pt>
                <c:pt idx="580">
                  <c:v>2507.3194473531644</c:v>
                </c:pt>
                <c:pt idx="581">
                  <c:v>2505.0733022943564</c:v>
                </c:pt>
                <c:pt idx="582">
                  <c:v>2502.7323915488982</c:v>
                </c:pt>
                <c:pt idx="583">
                  <c:v>2500.296877731781</c:v>
                </c:pt>
                <c:pt idx="584">
                  <c:v>2497.7669259228901</c:v>
                </c:pt>
                <c:pt idx="585">
                  <c:v>2495.142703743953</c:v>
                </c:pt>
                <c:pt idx="586">
                  <c:v>2492.4243814313445</c:v>
                </c:pt>
                <c:pt idx="587">
                  <c:v>2489.6121319048038</c:v>
                </c:pt>
                <c:pt idx="588">
                  <c:v>2486.7061308321254</c:v>
                </c:pt>
                <c:pt idx="589">
                  <c:v>2483.7065566898937</c:v>
                </c:pt>
                <c:pt idx="590">
                  <c:v>2480.6135908203373</c:v>
                </c:pt>
                <c:pt idx="591">
                  <c:v>2477.4274174843872</c:v>
                </c:pt>
                <c:pt idx="592">
                  <c:v>2474.1482239110237</c:v>
                </c:pt>
                <c:pt idx="593">
                  <c:v>2470.7762003430043</c:v>
                </c:pt>
                <c:pt idx="594">
                  <c:v>2467.3115400790675</c:v>
                </c:pt>
                <c:pt idx="595">
                  <c:v>2463.7544395127084</c:v>
                </c:pt>
                <c:pt idx="596">
                  <c:v>2460.1050981676258</c:v>
                </c:pt>
                <c:pt idx="597">
                  <c:v>2456.363718729941</c:v>
                </c:pt>
                <c:pt idx="598">
                  <c:v>2452.5305070772856</c:v>
                </c:pt>
                <c:pt idx="599">
                  <c:v>2448.6056723048637</c:v>
                </c:pt>
                <c:pt idx="600">
                  <c:v>2444.5894267485842</c:v>
                </c:pt>
                <c:pt idx="601">
                  <c:v>2440.4819860053644</c:v>
                </c:pt>
                <c:pt idx="602">
                  <c:v>2436.2835689507046</c:v>
                </c:pt>
                <c:pt idx="603">
                  <c:v>2431.9943977536263</c:v>
                </c:pt>
                <c:pt idx="604">
                  <c:v>2427.6146978890733</c:v>
                </c:pt>
                <c:pt idx="605">
                  <c:v>2423.1446981478653</c:v>
                </c:pt>
                <c:pt idx="606">
                  <c:v>2418.5846306442977</c:v>
                </c:pt>
                <c:pt idx="607">
                  <c:v>2413.9347308214742</c:v>
                </c:pt>
                <c:pt idx="608">
                  <c:v>2409.1952374544599</c:v>
                </c:pt>
                <c:pt idx="609">
                  <c:v>2404.3663926513373</c:v>
                </c:pt>
                <c:pt idx="610">
                  <c:v>2399.4484418522475</c:v>
                </c:pt>
                <c:pt idx="611">
                  <c:v>2394.4416338264955</c:v>
                </c:pt>
                <c:pt idx="612">
                  <c:v>2389.3462206677964</c:v>
                </c:pt>
                <c:pt idx="613">
                  <c:v>2384.1624577877324</c:v>
                </c:pt>
                <c:pt idx="614">
                  <c:v>2378.8906039074977</c:v>
                </c:pt>
                <c:pt idx="615">
                  <c:v>2373.5309210479945</c:v>
                </c:pt>
                <c:pt idx="616">
                  <c:v>2368.0836745183483</c:v>
                </c:pt>
                <c:pt idx="617">
                  <c:v>2362.5491329029073</c:v>
                </c:pt>
                <c:pt idx="618">
                  <c:v>2356.9275680467849</c:v>
                </c:pt>
                <c:pt idx="619">
                  <c:v>2351.2192550400055</c:v>
                </c:pt>
                <c:pt idx="620">
                  <c:v>2345.4244722003091</c:v>
                </c:pt>
                <c:pt idx="621">
                  <c:v>2339.5435010546726</c:v>
                </c:pt>
                <c:pt idx="622">
                  <c:v>2333.5766263195942</c:v>
                </c:pt>
                <c:pt idx="623">
                  <c:v>2327.5241358801964</c:v>
                </c:pt>
                <c:pt idx="624">
                  <c:v>2321.3863207681948</c:v>
                </c:pt>
                <c:pt idx="625">
                  <c:v>2315.1634751387769</c:v>
                </c:pt>
                <c:pt idx="626">
                  <c:v>2308.8558962464381</c:v>
                </c:pt>
                <c:pt idx="627">
                  <c:v>2302.4638844198175</c:v>
                </c:pt>
                <c:pt idx="628">
                  <c:v>2295.9877430355732</c:v>
                </c:pt>
                <c:pt idx="629">
                  <c:v>2289.4277784913393</c:v>
                </c:pt>
                <c:pt idx="630">
                  <c:v>2282.7843001777992</c:v>
                </c:pt>
                <c:pt idx="631">
                  <c:v>2276.0576204499166</c:v>
                </c:pt>
                <c:pt idx="632">
                  <c:v>2269.2480545973549</c:v>
                </c:pt>
                <c:pt idx="633">
                  <c:v>2262.3559208141237</c:v>
                </c:pt>
                <c:pt idx="634">
                  <c:v>2255.3815401674806</c:v>
                </c:pt>
                <c:pt idx="635">
                  <c:v>2248.3252365661228</c:v>
                </c:pt>
                <c:pt idx="636">
                  <c:v>2241.1873367276985</c:v>
                </c:pt>
                <c:pt idx="637">
                  <c:v>2233.9681701456675</c:v>
                </c:pt>
                <c:pt idx="638">
                  <c:v>2226.6680690555399</c:v>
                </c:pt>
                <c:pt idx="639">
                  <c:v>2219.2873684005176</c:v>
                </c:pt>
                <c:pt idx="640">
                  <c:v>2211.8264057965685</c:v>
                </c:pt>
                <c:pt idx="641">
                  <c:v>2204.2855214969591</c:v>
                </c:pt>
                <c:pt idx="642">
                  <c:v>2196.6650583562664</c:v>
                </c:pt>
                <c:pt idx="643">
                  <c:v>2188.9653617938975</c:v>
                </c:pt>
                <c:pt idx="644">
                  <c:v>2181.1867797571367</c:v>
                </c:pt>
                <c:pt idx="645">
                  <c:v>2173.3296626837473</c:v>
                </c:pt>
                <c:pt idx="646">
                  <c:v>2165.3943634641428</c:v>
                </c:pt>
                <c:pt idx="647">
                  <c:v>2157.3812374031563</c:v>
                </c:pt>
                <c:pt idx="648">
                  <c:v>2149.2906421814241</c:v>
                </c:pt>
                <c:pt idx="649">
                  <c:v>2141.1229378164053</c:v>
                </c:pt>
                <c:pt idx="650">
                  <c:v>2132.8784866230544</c:v>
                </c:pt>
                <c:pt idx="651">
                  <c:v>2124.5576531741708</c:v>
                </c:pt>
                <c:pt idx="652">
                  <c:v>2116.160804260438</c:v>
                </c:pt>
                <c:pt idx="653">
                  <c:v>2107.6883088501754</c:v>
                </c:pt>
                <c:pt idx="654">
                  <c:v>2099.1405380488163</c:v>
                </c:pt>
                <c:pt idx="655">
                  <c:v>2090.5178650581311</c:v>
                </c:pt>
                <c:pt idx="656">
                  <c:v>2081.8206651352129</c:v>
                </c:pt>
                <c:pt idx="657">
                  <c:v>2073.0493155512409</c:v>
                </c:pt>
                <c:pt idx="658">
                  <c:v>2064.2041955500354</c:v>
                </c:pt>
                <c:pt idx="659">
                  <c:v>2055.2856863064253</c:v>
                </c:pt>
                <c:pt idx="660">
                  <c:v>2046.2941708844385</c:v>
                </c:pt>
                <c:pt idx="661">
                  <c:v>2037.2300341953303</c:v>
                </c:pt>
                <c:pt idx="662">
                  <c:v>2028.0936629554678</c:v>
                </c:pt>
                <c:pt idx="663">
                  <c:v>2018.8854456440811</c:v>
                </c:pt>
                <c:pt idx="664">
                  <c:v>2009.6057724608961</c:v>
                </c:pt>
                <c:pt idx="665">
                  <c:v>2000.2550352836636</c:v>
                </c:pt>
                <c:pt idx="666">
                  <c:v>1990.8336276255966</c:v>
                </c:pt>
                <c:pt idx="667">
                  <c:v>1981.3419445927293</c:v>
                </c:pt>
                <c:pt idx="668">
                  <c:v>1971.7803828412116</c:v>
                </c:pt>
                <c:pt idx="669">
                  <c:v>1962.1493405345498</c:v>
                </c:pt>
                <c:pt idx="670">
                  <c:v>1952.4492173008073</c:v>
                </c:pt>
                <c:pt idx="671">
                  <c:v>1942.6804141897771</c:v>
                </c:pt>
                <c:pt idx="672">
                  <c:v>1932.8433336301373</c:v>
                </c:pt>
                <c:pt idx="673">
                  <c:v>1922.9383793866014</c:v>
                </c:pt>
                <c:pt idx="674">
                  <c:v>1912.9659565170759</c:v>
                </c:pt>
                <c:pt idx="675">
                  <c:v>1902.9264713298348</c:v>
                </c:pt>
                <c:pt idx="676">
                  <c:v>1892.8203313407228</c:v>
                </c:pt>
                <c:pt idx="677">
                  <c:v>1882.6479452303977</c:v>
                </c:pt>
                <c:pt idx="678">
                  <c:v>1872.4097228016235</c:v>
                </c:pt>
                <c:pt idx="679">
                  <c:v>1862.1060749366227</c:v>
                </c:pt>
                <c:pt idx="680">
                  <c:v>1851.7374135544992</c:v>
                </c:pt>
                <c:pt idx="681">
                  <c:v>1841.3041515687432</c:v>
                </c:pt>
                <c:pt idx="682">
                  <c:v>1830.806702844824</c:v>
                </c:pt>
                <c:pt idx="683">
                  <c:v>1820.2454821578845</c:v>
                </c:pt>
                <c:pt idx="684">
                  <c:v>1809.6209051505441</c:v>
                </c:pt>
                <c:pt idx="685">
                  <c:v>1798.9333882908211</c:v>
                </c:pt>
                <c:pt idx="686">
                  <c:v>1788.1833488301816</c:v>
                </c:pt>
                <c:pt idx="687">
                  <c:v>1777.3712047617259</c:v>
                </c:pt>
                <c:pt idx="688">
                  <c:v>1766.4973747785207</c:v>
                </c:pt>
                <c:pt idx="689">
                  <c:v>1755.5622782320834</c:v>
                </c:pt>
                <c:pt idx="690">
                  <c:v>1744.5663350910311</c:v>
                </c:pt>
                <c:pt idx="691">
                  <c:v>1733.5099658998984</c:v>
                </c:pt>
                <c:pt idx="692">
                  <c:v>1722.3935917381352</c:v>
                </c:pt>
                <c:pt idx="693">
                  <c:v>1711.2176341792901</c:v>
                </c:pt>
                <c:pt idx="694">
                  <c:v>1699.982515250389</c:v>
                </c:pt>
                <c:pt idx="695">
                  <c:v>1688.6886573915151</c:v>
                </c:pt>
                <c:pt idx="696">
                  <c:v>1677.3364834155991</c:v>
                </c:pt>
                <c:pt idx="697">
                  <c:v>1665.9264164684248</c:v>
                </c:pt>
                <c:pt idx="698">
                  <c:v>1654.4588799888604</c:v>
                </c:pt>
                <c:pt idx="699">
                  <c:v>1642.9342976693185</c:v>
                </c:pt>
                <c:pt idx="700">
                  <c:v>1631.353093416456</c:v>
                </c:pt>
                <c:pt idx="701">
                  <c:v>1619.715691312116</c:v>
                </c:pt>
                <c:pt idx="702">
                  <c:v>1608.0225155745222</c:v>
                </c:pt>
                <c:pt idx="703">
                  <c:v>1596.2739905197302</c:v>
                </c:pt>
                <c:pt idx="704">
                  <c:v>1584.470540523341</c:v>
                </c:pt>
                <c:pt idx="705">
                  <c:v>1572.6125899824856</c:v>
                </c:pt>
                <c:pt idx="706">
                  <c:v>1560.7005632780831</c:v>
                </c:pt>
                <c:pt idx="707">
                  <c:v>1548.7348847373817</c:v>
                </c:pt>
                <c:pt idx="708">
                  <c:v>1536.7159785967849</c:v>
                </c:pt>
                <c:pt idx="709">
                  <c:v>1524.6442689649705</c:v>
                </c:pt>
                <c:pt idx="710">
                  <c:v>1512.5201797863067</c:v>
                </c:pt>
                <c:pt idx="711">
                  <c:v>1500.3441348045715</c:v>
                </c:pt>
                <c:pt idx="712">
                  <c:v>1488.1165575269781</c:v>
                </c:pt>
                <c:pt idx="713">
                  <c:v>1475.8378711885146</c:v>
                </c:pt>
                <c:pt idx="714">
                  <c:v>1463.5084987165994</c:v>
                </c:pt>
                <c:pt idx="715">
                  <c:v>1451.1288626960593</c:v>
                </c:pt>
                <c:pt idx="716">
                  <c:v>1438.6993853344327</c:v>
                </c:pt>
                <c:pt idx="717">
                  <c:v>1426.2204884276048</c:v>
                </c:pt>
                <c:pt idx="718">
                  <c:v>1413.6925933257753</c:v>
                </c:pt>
                <c:pt idx="719">
                  <c:v>1401.1161208997669</c:v>
                </c:pt>
                <c:pt idx="720">
                  <c:v>1388.4914915076745</c:v>
                </c:pt>
                <c:pt idx="721">
                  <c:v>1375.819124961861</c:v>
                </c:pt>
                <c:pt idx="722">
                  <c:v>1363.0994404963035</c:v>
                </c:pt>
                <c:pt idx="723">
                  <c:v>1350.3328567342919</c:v>
                </c:pt>
                <c:pt idx="724">
                  <c:v>1337.5197916564841</c:v>
                </c:pt>
                <c:pt idx="725">
                  <c:v>1324.6606625693214</c:v>
                </c:pt>
                <c:pt idx="726">
                  <c:v>1311.7558860738054</c:v>
                </c:pt>
                <c:pt idx="727">
                  <c:v>1298.8058780346421</c:v>
                </c:pt>
                <c:pt idx="728">
                  <c:v>1285.8110535497522</c:v>
                </c:pt>
                <c:pt idx="729">
                  <c:v>1272.7718269201544</c:v>
                </c:pt>
                <c:pt idx="730">
                  <c:v>1259.6886116202206</c:v>
                </c:pt>
                <c:pt idx="731">
                  <c:v>1246.5618202683083</c:v>
                </c:pt>
                <c:pt idx="732">
                  <c:v>1233.3918645977692</c:v>
                </c:pt>
                <c:pt idx="733">
                  <c:v>1220.1791554283391</c:v>
                </c:pt>
                <c:pt idx="734">
                  <c:v>1206.92410263791</c:v>
                </c:pt>
                <c:pt idx="735">
                  <c:v>1193.6271151346855</c:v>
                </c:pt>
                <c:pt idx="736">
                  <c:v>1180.2886008297223</c:v>
                </c:pt>
                <c:pt idx="737">
                  <c:v>1166.9089666098587</c:v>
                </c:pt>
                <c:pt idx="738">
                  <c:v>1153.4886183110311</c:v>
                </c:pt>
                <c:pt idx="739">
                  <c:v>1140.0279606919823</c:v>
                </c:pt>
                <c:pt idx="740">
                  <c:v>1126.5273974083593</c:v>
                </c:pt>
                <c:pt idx="741">
                  <c:v>1112.9873309872041</c:v>
                </c:pt>
                <c:pt idx="742">
                  <c:v>1099.4081628018387</c:v>
                </c:pt>
                <c:pt idx="743">
                  <c:v>1085.7902930471421</c:v>
                </c:pt>
                <c:pt idx="744">
                  <c:v>1072.1341207152252</c:v>
                </c:pt>
                <c:pt idx="745">
                  <c:v>1058.4400435714986</c:v>
                </c:pt>
                <c:pt idx="746">
                  <c:v>1044.7084581311378</c:v>
                </c:pt>
                <c:pt idx="747">
                  <c:v>1030.9397596359456</c:v>
                </c:pt>
                <c:pt idx="748">
                  <c:v>1017.1343420316095</c:v>
                </c:pt>
                <c:pt idx="749">
                  <c:v>1003.2925979453578</c:v>
                </c:pt>
                <c:pt idx="750">
                  <c:v>989.41491866401134</c:v>
                </c:pt>
                <c:pt idx="751">
                  <c:v>975.50169411243382</c:v>
                </c:pt>
                <c:pt idx="752">
                  <c:v>961.55331283237774</c:v>
                </c:pt>
                <c:pt idx="753">
                  <c:v>947.57016196172754</c:v>
                </c:pt>
                <c:pt idx="754">
                  <c:v>933.55262721413942</c:v>
                </c:pt>
                <c:pt idx="755">
                  <c:v>919.50109285907649</c:v>
                </c:pt>
                <c:pt idx="756">
                  <c:v>905.41594170223948</c:v>
                </c:pt>
                <c:pt idx="757">
                  <c:v>891.29755506639242</c:v>
                </c:pt>
                <c:pt idx="758">
                  <c:v>877.14631277258206</c:v>
                </c:pt>
                <c:pt idx="759">
                  <c:v>862.9625931217505</c:v>
                </c:pt>
                <c:pt idx="760">
                  <c:v>848.74677287674035</c:v>
                </c:pt>
                <c:pt idx="761">
                  <c:v>834.49922724469081</c:v>
                </c:pt>
                <c:pt idx="762">
                  <c:v>820.22032985982401</c:v>
                </c:pt>
                <c:pt idx="763">
                  <c:v>805.91045276662032</c:v>
                </c:pt>
                <c:pt idx="764">
                  <c:v>791.56996640338161</c:v>
                </c:pt>
                <c:pt idx="765">
                  <c:v>777.19923958618028</c:v>
                </c:pt>
                <c:pt idx="766">
                  <c:v>762.79863949319383</c:v>
                </c:pt>
                <c:pt idx="767">
                  <c:v>748.36853164942249</c:v>
                </c:pt>
                <c:pt idx="768">
                  <c:v>733.90927991178864</c:v>
                </c:pt>
                <c:pt idx="769">
                  <c:v>719.42124645461615</c:v>
                </c:pt>
                <c:pt idx="770">
                  <c:v>704.90479175548865</c:v>
                </c:pt>
                <c:pt idx="771">
                  <c:v>690.36027458148374</c:v>
                </c:pt>
                <c:pt idx="772">
                  <c:v>675.78805197578197</c:v>
                </c:pt>
                <c:pt idx="773">
                  <c:v>661.18847924464887</c:v>
                </c:pt>
                <c:pt idx="774">
                  <c:v>646.56190994478686</c:v>
                </c:pt>
                <c:pt idx="775">
                  <c:v>631.90869587105635</c:v>
                </c:pt>
                <c:pt idx="776">
                  <c:v>617.22918704456288</c:v>
                </c:pt>
                <c:pt idx="777">
                  <c:v>602.52373170110809</c:v>
                </c:pt>
                <c:pt idx="778">
                  <c:v>587.79267628000309</c:v>
                </c:pt>
                <c:pt idx="779">
                  <c:v>573.03636541324067</c:v>
                </c:pt>
                <c:pt idx="780">
                  <c:v>558.25514191502498</c:v>
                </c:pt>
                <c:pt idx="781">
                  <c:v>543.4493467716552</c:v>
                </c:pt>
                <c:pt idx="782">
                  <c:v>528.61931913176181</c:v>
                </c:pt>
                <c:pt idx="783">
                  <c:v>513.76539629689194</c:v>
                </c:pt>
                <c:pt idx="784">
                  <c:v>498.8879137124415</c:v>
                </c:pt>
                <c:pt idx="785">
                  <c:v>483.98720495893127</c:v>
                </c:pt>
                <c:pt idx="786">
                  <c:v>469.06360174362476</c:v>
                </c:pt>
                <c:pt idx="787">
                  <c:v>454.11743389248409</c:v>
                </c:pt>
                <c:pt idx="788">
                  <c:v>439.14902934246197</c:v>
                </c:pt>
                <c:pt idx="789">
                  <c:v>424.15871413412646</c:v>
                </c:pt>
                <c:pt idx="790">
                  <c:v>409.14681240461539</c:v>
                </c:pt>
                <c:pt idx="791">
                  <c:v>394.11364638091806</c:v>
                </c:pt>
                <c:pt idx="792">
                  <c:v>379.0595363734808</c:v>
                </c:pt>
                <c:pt idx="793">
                  <c:v>363.98480077013329</c:v>
                </c:pt>
                <c:pt idx="794">
                  <c:v>348.88975603033299</c:v>
                </c:pt>
                <c:pt idx="795">
                  <c:v>333.77471667972429</c:v>
                </c:pt>
                <c:pt idx="796">
                  <c:v>318.63999530500894</c:v>
                </c:pt>
                <c:pt idx="797">
                  <c:v>303.48590254912529</c:v>
                </c:pt>
                <c:pt idx="798">
                  <c:v>288.31274710673267</c:v>
                </c:pt>
                <c:pt idx="799">
                  <c:v>273.12083571999761</c:v>
                </c:pt>
                <c:pt idx="800">
                  <c:v>257.91047317467894</c:v>
                </c:pt>
                <c:pt idx="801">
                  <c:v>242.68196229650837</c:v>
                </c:pt>
                <c:pt idx="802">
                  <c:v>227.43560394786314</c:v>
                </c:pt>
                <c:pt idx="803">
                  <c:v>212.17169702472754</c:v>
                </c:pt>
                <c:pt idx="804">
                  <c:v>196.89053845393983</c:v>
                </c:pt>
                <c:pt idx="805">
                  <c:v>181.59242319072146</c:v>
                </c:pt>
                <c:pt idx="806">
                  <c:v>166.27764421648479</c:v>
                </c:pt>
                <c:pt idx="807">
                  <c:v>150.94649253691622</c:v>
                </c:pt>
                <c:pt idx="808">
                  <c:v>135.59925718033125</c:v>
                </c:pt>
                <c:pt idx="809">
                  <c:v>120.23622519629784</c:v>
                </c:pt>
                <c:pt idx="810">
                  <c:v>104.85768165452501</c:v>
                </c:pt>
                <c:pt idx="811">
                  <c:v>89.463909644012773</c:v>
                </c:pt>
                <c:pt idx="812">
                  <c:v>74.055190272460308</c:v>
                </c:pt>
                <c:pt idx="813">
                  <c:v>58.63180266592861</c:v>
                </c:pt>
                <c:pt idx="814">
                  <c:v>43.194023968754337</c:v>
                </c:pt>
                <c:pt idx="815">
                  <c:v>27.742129343711262</c:v>
                </c:pt>
                <c:pt idx="816">
                  <c:v>12.276391972415817</c:v>
                </c:pt>
                <c:pt idx="817">
                  <c:v>-3.2029169440267005</c:v>
                </c:pt>
                <c:pt idx="818">
                  <c:v>-3.21840297774706</c:v>
                </c:pt>
                <c:pt idx="819">
                  <c:v>-3.2338890246354945</c:v>
                </c:pt>
                <c:pt idx="820">
                  <c:v>-3.2493750846917382</c:v>
                </c:pt>
                <c:pt idx="821">
                  <c:v>-3.2648611579155249</c:v>
                </c:pt>
                <c:pt idx="822">
                  <c:v>-3.2803472443065891</c:v>
                </c:pt>
                <c:pt idx="823">
                  <c:v>-3.2958333438646648</c:v>
                </c:pt>
                <c:pt idx="824">
                  <c:v>-3.3113194565894863</c:v>
                </c:pt>
                <c:pt idx="825">
                  <c:v>-3.3268055824807878</c:v>
                </c:pt>
                <c:pt idx="826">
                  <c:v>-3.3422917215383037</c:v>
                </c:pt>
                <c:pt idx="827">
                  <c:v>-3.3577778737617678</c:v>
                </c:pt>
                <c:pt idx="828">
                  <c:v>-3.3732640391509148</c:v>
                </c:pt>
                <c:pt idx="829">
                  <c:v>-3.3887502177054785</c:v>
                </c:pt>
                <c:pt idx="830">
                  <c:v>-3.4042364094251933</c:v>
                </c:pt>
                <c:pt idx="831">
                  <c:v>-3.4197226143097934</c:v>
                </c:pt>
                <c:pt idx="832">
                  <c:v>-3.4352088323590131</c:v>
                </c:pt>
                <c:pt idx="833">
                  <c:v>-3.4506950635725864</c:v>
                </c:pt>
                <c:pt idx="834">
                  <c:v>-3.4661813079502477</c:v>
                </c:pt>
                <c:pt idx="835">
                  <c:v>-3.4816675654917311</c:v>
                </c:pt>
                <c:pt idx="836">
                  <c:v>-3.4971538361967709</c:v>
                </c:pt>
                <c:pt idx="837">
                  <c:v>-3.5126401200651016</c:v>
                </c:pt>
                <c:pt idx="838">
                  <c:v>-3.5281264170964572</c:v>
                </c:pt>
                <c:pt idx="839">
                  <c:v>-3.5436127272905718</c:v>
                </c:pt>
                <c:pt idx="840">
                  <c:v>-3.5590990506471796</c:v>
                </c:pt>
                <c:pt idx="841">
                  <c:v>-3.5745853871660151</c:v>
                </c:pt>
                <c:pt idx="842">
                  <c:v>-3.5900717368468125</c:v>
                </c:pt>
                <c:pt idx="843">
                  <c:v>-3.605558099689306</c:v>
                </c:pt>
                <c:pt idx="844">
                  <c:v>-3.6210444756932296</c:v>
                </c:pt>
                <c:pt idx="845">
                  <c:v>-3.6365308648583179</c:v>
                </c:pt>
                <c:pt idx="846">
                  <c:v>-3.6520172671843052</c:v>
                </c:pt>
                <c:pt idx="847">
                  <c:v>-3.6675036826709255</c:v>
                </c:pt>
                <c:pt idx="848">
                  <c:v>-3.6829901113179133</c:v>
                </c:pt>
                <c:pt idx="849">
                  <c:v>-3.6984765531250026</c:v>
                </c:pt>
                <c:pt idx="850">
                  <c:v>-3.7139630080919277</c:v>
                </c:pt>
                <c:pt idx="851">
                  <c:v>-3.7294494762184227</c:v>
                </c:pt>
                <c:pt idx="852">
                  <c:v>-3.744935957504222</c:v>
                </c:pt>
                <c:pt idx="853">
                  <c:v>-3.7604224519490601</c:v>
                </c:pt>
                <c:pt idx="854">
                  <c:v>-3.7759089595526709</c:v>
                </c:pt>
                <c:pt idx="855">
                  <c:v>-3.7913954803147889</c:v>
                </c:pt>
                <c:pt idx="856">
                  <c:v>-3.8068820142351485</c:v>
                </c:pt>
                <c:pt idx="857">
                  <c:v>-3.8223685613134837</c:v>
                </c:pt>
                <c:pt idx="858">
                  <c:v>-3.8378551215495289</c:v>
                </c:pt>
                <c:pt idx="859">
                  <c:v>-3.8533416949430181</c:v>
                </c:pt>
                <c:pt idx="860">
                  <c:v>-3.8688282814936859</c:v>
                </c:pt>
                <c:pt idx="861">
                  <c:v>-3.8843148812012664</c:v>
                </c:pt>
                <c:pt idx="862">
                  <c:v>-3.8998014940654944</c:v>
                </c:pt>
                <c:pt idx="863">
                  <c:v>-3.9152881200861036</c:v>
                </c:pt>
                <c:pt idx="864">
                  <c:v>-3.9307747592628282</c:v>
                </c:pt>
                <c:pt idx="865">
                  <c:v>-3.9462614115954029</c:v>
                </c:pt>
                <c:pt idx="866">
                  <c:v>-3.9617480770835618</c:v>
                </c:pt>
                <c:pt idx="867">
                  <c:v>-3.9772347557270389</c:v>
                </c:pt>
                <c:pt idx="868">
                  <c:v>-3.992721447525569</c:v>
                </c:pt>
                <c:pt idx="869">
                  <c:v>-4.0082081524788862</c:v>
                </c:pt>
                <c:pt idx="870">
                  <c:v>-4.0236948705867244</c:v>
                </c:pt>
                <c:pt idx="871">
                  <c:v>-4.0391816018488189</c:v>
                </c:pt>
                <c:pt idx="872">
                  <c:v>-4.0546683462649034</c:v>
                </c:pt>
                <c:pt idx="873">
                  <c:v>-4.0701551038347121</c:v>
                </c:pt>
                <c:pt idx="874">
                  <c:v>-4.0856418745579788</c:v>
                </c:pt>
                <c:pt idx="875">
                  <c:v>-4.1011286584344386</c:v>
                </c:pt>
                <c:pt idx="876">
                  <c:v>-4.1166154554638252</c:v>
                </c:pt>
                <c:pt idx="877">
                  <c:v>-4.1321022656458739</c:v>
                </c:pt>
                <c:pt idx="878">
                  <c:v>-4.1475890889803182</c:v>
                </c:pt>
                <c:pt idx="879">
                  <c:v>-4.1630759254668925</c:v>
                </c:pt>
                <c:pt idx="880">
                  <c:v>-4.1785627751053314</c:v>
                </c:pt>
                <c:pt idx="881">
                  <c:v>-4.1940496378953691</c:v>
                </c:pt>
                <c:pt idx="882">
                  <c:v>-4.2095365138367393</c:v>
                </c:pt>
                <c:pt idx="883">
                  <c:v>-4.2250234029291773</c:v>
                </c:pt>
                <c:pt idx="884">
                  <c:v>-4.2405103051724167</c:v>
                </c:pt>
                <c:pt idx="885">
                  <c:v>-4.2559972205661927</c:v>
                </c:pt>
                <c:pt idx="886">
                  <c:v>-4.2714841491102389</c:v>
                </c:pt>
                <c:pt idx="887">
                  <c:v>-4.2869710908042897</c:v>
                </c:pt>
                <c:pt idx="888">
                  <c:v>-4.3024580456480797</c:v>
                </c:pt>
                <c:pt idx="889">
                  <c:v>-4.3179450136413431</c:v>
                </c:pt>
                <c:pt idx="890">
                  <c:v>-4.3334319947838136</c:v>
                </c:pt>
                <c:pt idx="891">
                  <c:v>-4.3489189890752264</c:v>
                </c:pt>
                <c:pt idx="892">
                  <c:v>-4.3644059965153152</c:v>
                </c:pt>
                <c:pt idx="893">
                  <c:v>-4.3798930171038153</c:v>
                </c:pt>
                <c:pt idx="894">
                  <c:v>-4.3953800508404601</c:v>
                </c:pt>
                <c:pt idx="895">
                  <c:v>-4.4108670977249842</c:v>
                </c:pt>
                <c:pt idx="896">
                  <c:v>-4.4263541577571219</c:v>
                </c:pt>
                <c:pt idx="897">
                  <c:v>-4.4418412309366078</c:v>
                </c:pt>
                <c:pt idx="898">
                  <c:v>-4.4573283172631761</c:v>
                </c:pt>
                <c:pt idx="899">
                  <c:v>-4.4728154167365615</c:v>
                </c:pt>
                <c:pt idx="900">
                  <c:v>-4.4883025293564982</c:v>
                </c:pt>
                <c:pt idx="901">
                  <c:v>-4.5037896551227199</c:v>
                </c:pt>
                <c:pt idx="902">
                  <c:v>-4.5192767940349619</c:v>
                </c:pt>
                <c:pt idx="903">
                  <c:v>-4.5347639460929576</c:v>
                </c:pt>
                <c:pt idx="904">
                  <c:v>-4.5502511112964417</c:v>
                </c:pt>
                <c:pt idx="905">
                  <c:v>-4.5657382896451493</c:v>
                </c:pt>
                <c:pt idx="906">
                  <c:v>-4.581225481138814</c:v>
                </c:pt>
                <c:pt idx="907">
                  <c:v>-4.5967126857771703</c:v>
                </c:pt>
                <c:pt idx="908">
                  <c:v>-4.6121999035599526</c:v>
                </c:pt>
                <c:pt idx="909">
                  <c:v>-4.6276871344868953</c:v>
                </c:pt>
                <c:pt idx="910">
                  <c:v>-4.6431743785577329</c:v>
                </c:pt>
                <c:pt idx="911">
                  <c:v>-4.6586616357721997</c:v>
                </c:pt>
                <c:pt idx="912">
                  <c:v>-4.6741489061300303</c:v>
                </c:pt>
                <c:pt idx="913">
                  <c:v>-4.6896361896309582</c:v>
                </c:pt>
                <c:pt idx="914">
                  <c:v>-4.7051234862747187</c:v>
                </c:pt>
                <c:pt idx="915">
                  <c:v>-4.7206107960610453</c:v>
                </c:pt>
                <c:pt idx="916">
                  <c:v>-4.7360981189896734</c:v>
                </c:pt>
                <c:pt idx="917">
                  <c:v>-4.7515854550603365</c:v>
                </c:pt>
                <c:pt idx="918">
                  <c:v>-4.7670728042727699</c:v>
                </c:pt>
                <c:pt idx="919">
                  <c:v>-4.7825601666267072</c:v>
                </c:pt>
                <c:pt idx="920">
                  <c:v>-4.7980475421218838</c:v>
                </c:pt>
                <c:pt idx="921">
                  <c:v>-4.8135349307580331</c:v>
                </c:pt>
                <c:pt idx="922">
                  <c:v>-4.8290223325348896</c:v>
                </c:pt>
                <c:pt idx="923">
                  <c:v>-4.8445097474521877</c:v>
                </c:pt>
                <c:pt idx="924">
                  <c:v>-4.8599971755096627</c:v>
                </c:pt>
                <c:pt idx="925">
                  <c:v>-4.8754846167070482</c:v>
                </c:pt>
                <c:pt idx="926">
                  <c:v>-4.8909720710440787</c:v>
                </c:pt>
                <c:pt idx="927">
                  <c:v>-4.9064595385204886</c:v>
                </c:pt>
                <c:pt idx="928">
                  <c:v>-4.9219470191360122</c:v>
                </c:pt>
                <c:pt idx="929">
                  <c:v>-4.937434512890384</c:v>
                </c:pt>
                <c:pt idx="930">
                  <c:v>-4.9529220197833386</c:v>
                </c:pt>
                <c:pt idx="931">
                  <c:v>-4.9684095398146102</c:v>
                </c:pt>
                <c:pt idx="932">
                  <c:v>-4.9838970729839334</c:v>
                </c:pt>
                <c:pt idx="933">
                  <c:v>-4.9993846192910425</c:v>
                </c:pt>
                <c:pt idx="934">
                  <c:v>-5.014872178735672</c:v>
                </c:pt>
                <c:pt idx="935">
                  <c:v>-5.0303597513175564</c:v>
                </c:pt>
                <c:pt idx="936">
                  <c:v>-5.0458473370364292</c:v>
                </c:pt>
                <c:pt idx="937">
                  <c:v>-5.0613349358920257</c:v>
                </c:pt>
                <c:pt idx="938">
                  <c:v>-5.0768225478840803</c:v>
                </c:pt>
                <c:pt idx="939">
                  <c:v>-5.0923101730123275</c:v>
                </c:pt>
                <c:pt idx="940">
                  <c:v>-5.1077978112765017</c:v>
                </c:pt>
                <c:pt idx="941">
                  <c:v>-5.1232854626763373</c:v>
                </c:pt>
                <c:pt idx="942">
                  <c:v>-5.1387731272115689</c:v>
                </c:pt>
                <c:pt idx="943">
                  <c:v>-5.1542608048819298</c:v>
                </c:pt>
                <c:pt idx="944">
                  <c:v>-5.1697484956871556</c:v>
                </c:pt>
                <c:pt idx="945">
                  <c:v>-5.1852361996269805</c:v>
                </c:pt>
                <c:pt idx="946">
                  <c:v>-5.200723916701139</c:v>
                </c:pt>
                <c:pt idx="947">
                  <c:v>-5.2162116469093656</c:v>
                </c:pt>
                <c:pt idx="948">
                  <c:v>-5.2316993902513946</c:v>
                </c:pt>
                <c:pt idx="949">
                  <c:v>-5.2471871467269606</c:v>
                </c:pt>
                <c:pt idx="950">
                  <c:v>-5.262674916335798</c:v>
                </c:pt>
                <c:pt idx="951">
                  <c:v>-5.2781626990776411</c:v>
                </c:pt>
                <c:pt idx="952">
                  <c:v>-5.2936504949522245</c:v>
                </c:pt>
                <c:pt idx="953">
                  <c:v>-5.3091383039592825</c:v>
                </c:pt>
                <c:pt idx="954">
                  <c:v>-5.3246261260985497</c:v>
                </c:pt>
                <c:pt idx="955">
                  <c:v>-5.3401139613697604</c:v>
                </c:pt>
                <c:pt idx="956">
                  <c:v>-5.355601809772649</c:v>
                </c:pt>
                <c:pt idx="957">
                  <c:v>-5.37108967130695</c:v>
                </c:pt>
                <c:pt idx="958">
                  <c:v>-5.3865775459723979</c:v>
                </c:pt>
                <c:pt idx="959">
                  <c:v>-5.4020654337687279</c:v>
                </c:pt>
                <c:pt idx="960">
                  <c:v>-5.4175533346956737</c:v>
                </c:pt>
                <c:pt idx="961">
                  <c:v>-5.4330412487529696</c:v>
                </c:pt>
                <c:pt idx="962">
                  <c:v>-5.4485291759403509</c:v>
                </c:pt>
                <c:pt idx="963">
                  <c:v>-5.4640171162575513</c:v>
                </c:pt>
                <c:pt idx="964">
                  <c:v>-5.479505069704306</c:v>
                </c:pt>
                <c:pt idx="965">
                  <c:v>-5.4949930362803485</c:v>
                </c:pt>
                <c:pt idx="966">
                  <c:v>-5.5104810159854143</c:v>
                </c:pt>
                <c:pt idx="967">
                  <c:v>-5.5259690088192368</c:v>
                </c:pt>
                <c:pt idx="968">
                  <c:v>-5.5414570147815514</c:v>
                </c:pt>
                <c:pt idx="969">
                  <c:v>-5.5569450338720925</c:v>
                </c:pt>
                <c:pt idx="970">
                  <c:v>-5.5724330660905936</c:v>
                </c:pt>
                <c:pt idx="971">
                  <c:v>-5.5879211114367902</c:v>
                </c:pt>
                <c:pt idx="972">
                  <c:v>-5.6034091699104165</c:v>
                </c:pt>
                <c:pt idx="973">
                  <c:v>-5.6188972415112071</c:v>
                </c:pt>
                <c:pt idx="974">
                  <c:v>-5.6343853262388963</c:v>
                </c:pt>
                <c:pt idx="975">
                  <c:v>-5.6498734240932196</c:v>
                </c:pt>
                <c:pt idx="976">
                  <c:v>-5.6653615350739104</c:v>
                </c:pt>
                <c:pt idx="977">
                  <c:v>-5.6808496591807032</c:v>
                </c:pt>
                <c:pt idx="978">
                  <c:v>-5.6963377964133324</c:v>
                </c:pt>
                <c:pt idx="979">
                  <c:v>-5.7118259467715333</c:v>
                </c:pt>
                <c:pt idx="980">
                  <c:v>-5.7273141102550404</c:v>
                </c:pt>
                <c:pt idx="981">
                  <c:v>-5.7428022868635873</c:v>
                </c:pt>
                <c:pt idx="982">
                  <c:v>-5.7582904765969092</c:v>
                </c:pt>
                <c:pt idx="983">
                  <c:v>-5.7737786794547405</c:v>
                </c:pt>
                <c:pt idx="984">
                  <c:v>-5.7892668954368158</c:v>
                </c:pt>
                <c:pt idx="985">
                  <c:v>-5.8047551245428695</c:v>
                </c:pt>
                <c:pt idx="986">
                  <c:v>-5.8202433667726359</c:v>
                </c:pt>
                <c:pt idx="987">
                  <c:v>-5.8357316221258495</c:v>
                </c:pt>
                <c:pt idx="988">
                  <c:v>-5.8512198906022448</c:v>
                </c:pt>
                <c:pt idx="989">
                  <c:v>-5.866708172201557</c:v>
                </c:pt>
                <c:pt idx="990">
                  <c:v>-5.8821964669235198</c:v>
                </c:pt>
                <c:pt idx="991">
                  <c:v>-5.8976847747678685</c:v>
                </c:pt>
                <c:pt idx="992">
                  <c:v>-5.9131730957343374</c:v>
                </c:pt>
                <c:pt idx="993">
                  <c:v>-5.928661429822661</c:v>
                </c:pt>
                <c:pt idx="994">
                  <c:v>-5.9441497770325737</c:v>
                </c:pt>
                <c:pt idx="995">
                  <c:v>-5.9596381373638101</c:v>
                </c:pt>
                <c:pt idx="996">
                  <c:v>-5.9751265108161045</c:v>
                </c:pt>
                <c:pt idx="997">
                  <c:v>-5.9906148973891913</c:v>
                </c:pt>
                <c:pt idx="998">
                  <c:v>-6.0061032970828059</c:v>
                </c:pt>
                <c:pt idx="999">
                  <c:v>-6.0215917098966818</c:v>
                </c:pt>
                <c:pt idx="1000">
                  <c:v>-6.0370801358305544</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86.435214228857916</c:v>
                </c:pt>
                <c:pt idx="1">
                  <c:v>86.652221172888147</c:v>
                </c:pt>
                <c:pt idx="2">
                  <c:v>86.869795279498334</c:v>
                </c:pt>
                <c:pt idx="3">
                  <c:v>87.08855219432192</c:v>
                </c:pt>
                <c:pt idx="4">
                  <c:v>87.309109307163851</c:v>
                </c:pt>
                <c:pt idx="5">
                  <c:v>87.532085925042622</c:v>
                </c:pt>
                <c:pt idx="6">
                  <c:v>87.757946883428971</c:v>
                </c:pt>
                <c:pt idx="7">
                  <c:v>87.9868452471175</c:v>
                </c:pt>
                <c:pt idx="8">
                  <c:v>88.218777742121063</c:v>
                </c:pt>
                <c:pt idx="9">
                  <c:v>88.453741014473493</c:v>
                </c:pt>
                <c:pt idx="10">
                  <c:v>88.691731631552216</c:v>
                </c:pt>
                <c:pt idx="11">
                  <c:v>88.932746083357657</c:v>
                </c:pt>
                <c:pt idx="12">
                  <c:v>89.176780783751511</c:v>
                </c:pt>
                <c:pt idx="13">
                  <c:v>89.423832071656008</c:v>
                </c:pt>
                <c:pt idx="14">
                  <c:v>89.673896212215922</c:v>
                </c:pt>
                <c:pt idx="15">
                  <c:v>89.926969397925177</c:v>
                </c:pt>
                <c:pt idx="16">
                  <c:v>90.183047749719648</c:v>
                </c:pt>
                <c:pt idx="17">
                  <c:v>90.442127318037819</c:v>
                </c:pt>
                <c:pt idx="18">
                  <c:v>90.704204083850627</c:v>
                </c:pt>
                <c:pt idx="19">
                  <c:v>90.96927395966209</c:v>
                </c:pt>
                <c:pt idx="20">
                  <c:v>91.23733279048183</c:v>
                </c:pt>
                <c:pt idx="21">
                  <c:v>91.508376354770874</c:v>
                </c:pt>
                <c:pt idx="22">
                  <c:v>91.78240036536188</c:v>
                </c:pt>
                <c:pt idx="23">
                  <c:v>92.059400470354817</c:v>
                </c:pt>
                <c:pt idx="24">
                  <c:v>92.339372253989339</c:v>
                </c:pt>
                <c:pt idx="25">
                  <c:v>92.622311237494614</c:v>
                </c:pt>
                <c:pt idx="26">
                  <c:v>92.908212879917755</c:v>
                </c:pt>
                <c:pt idx="27">
                  <c:v>93.197072578931625</c:v>
                </c:pt>
                <c:pt idx="28">
                  <c:v>93.488885671622938</c:v>
                </c:pt>
                <c:pt idx="29">
                  <c:v>93.783647435261415</c:v>
                </c:pt>
                <c:pt idx="30">
                  <c:v>94.08135308805079</c:v>
                </c:pt>
                <c:pt idx="31">
                  <c:v>94.381997789862382</c:v>
                </c:pt>
                <c:pt idx="32">
                  <c:v>94.685576642951929</c:v>
                </c:pt>
                <c:pt idx="33">
                  <c:v>94.992084692660342</c:v>
                </c:pt>
                <c:pt idx="34">
                  <c:v>95.301516928098977</c:v>
                </c:pt>
                <c:pt idx="35">
                  <c:v>95.613868282820121</c:v>
                </c:pt>
                <c:pt idx="36">
                  <c:v>95.929133635473093</c:v>
                </c:pt>
                <c:pt idx="37">
                  <c:v>96.247307810446671</c:v>
                </c:pt>
                <c:pt idx="38">
                  <c:v>96.568385578498251</c:v>
                </c:pt>
                <c:pt idx="39">
                  <c:v>96.892361657370259</c:v>
                </c:pt>
                <c:pt idx="40">
                  <c:v>97.219230712394264</c:v>
                </c:pt>
                <c:pt idx="41">
                  <c:v>97.548987357083348</c:v>
                </c:pt>
                <c:pt idx="42">
                  <c:v>97.881626153712986</c:v>
                </c:pt>
                <c:pt idx="43">
                  <c:v>98.217141613890973</c:v>
                </c:pt>
                <c:pt idx="44">
                  <c:v>98.555528199116722</c:v>
                </c:pt>
                <c:pt idx="45">
                  <c:v>98.896780321330397</c:v>
                </c:pt>
                <c:pt idx="46">
                  <c:v>99.240892343452089</c:v>
                </c:pt>
                <c:pt idx="47">
                  <c:v>99.587858579911483</c:v>
                </c:pt>
                <c:pt idx="48">
                  <c:v>99.937673297168359</c:v>
                </c:pt>
                <c:pt idx="49">
                  <c:v>100.29033071422413</c:v>
                </c:pt>
                <c:pt idx="50">
                  <c:v>100.64582500312483</c:v>
                </c:pt>
                <c:pt idx="51">
                  <c:v>101.00415115192175</c:v>
                </c:pt>
                <c:pt idx="52">
                  <c:v>101.36530583072896</c:v>
                </c:pt>
                <c:pt idx="53">
                  <c:v>101.72928653368299</c:v>
                </c:pt>
                <c:pt idx="54">
                  <c:v>102.09609071772218</c:v>
                </c:pt>
                <c:pt idx="55">
                  <c:v>102.46571580291588</c:v>
                </c:pt>
                <c:pt idx="56">
                  <c:v>102.83815917278866</c:v>
                </c:pt>
                <c:pt idx="57">
                  <c:v>103.2134181746393</c:v>
                </c:pt>
                <c:pt idx="58">
                  <c:v>103.59149011985492</c:v>
                </c:pt>
                <c:pt idx="59">
                  <c:v>103.97237228422046</c:v>
                </c:pt>
                <c:pt idx="60">
                  <c:v>104.35606190822345</c:v>
                </c:pt>
                <c:pt idx="61">
                  <c:v>104.74255619735447</c:v>
                </c:pt>
                <c:pt idx="62">
                  <c:v>105.13185232240312</c:v>
                </c:pt>
                <c:pt idx="63">
                  <c:v>105.52394741974989</c:v>
                </c:pt>
                <c:pt idx="64">
                  <c:v>105.91883859165397</c:v>
                </c:pt>
                <c:pt idx="65">
                  <c:v>106.31652290653707</c:v>
                </c:pt>
                <c:pt idx="66">
                  <c:v>106.71699739926346</c:v>
                </c:pt>
                <c:pt idx="67">
                  <c:v>107.12025907141617</c:v>
                </c:pt>
                <c:pt idx="68">
                  <c:v>107.52630489156972</c:v>
                </c:pt>
                <c:pt idx="69">
                  <c:v>107.93513179555923</c:v>
                </c:pt>
                <c:pt idx="70">
                  <c:v>108.34673668674613</c:v>
                </c:pt>
                <c:pt idx="71">
                  <c:v>108.76111643628062</c:v>
                </c:pt>
                <c:pt idx="72">
                  <c:v>109.17826788336082</c:v>
                </c:pt>
                <c:pt idx="73">
                  <c:v>109.59818783548883</c:v>
                </c:pt>
                <c:pt idx="74">
                  <c:v>110.02087306872372</c:v>
                </c:pt>
                <c:pt idx="75">
                  <c:v>110.44632032793155</c:v>
                </c:pt>
                <c:pt idx="76">
                  <c:v>110.87452632703253</c:v>
                </c:pt>
                <c:pt idx="77">
                  <c:v>111.30548774924537</c:v>
                </c:pt>
                <c:pt idx="78">
                  <c:v>111.73920124732888</c:v>
                </c:pt>
                <c:pt idx="79">
                  <c:v>112.17566344382088</c:v>
                </c:pt>
                <c:pt idx="80">
                  <c:v>112.61487093127458</c:v>
                </c:pt>
                <c:pt idx="81">
                  <c:v>113.05682027249243</c:v>
                </c:pt>
                <c:pt idx="82">
                  <c:v>113.50150800075747</c:v>
                </c:pt>
                <c:pt idx="83">
                  <c:v>113.94893062006231</c:v>
                </c:pt>
                <c:pt idx="84">
                  <c:v>114.39908460533583</c:v>
                </c:pt>
                <c:pt idx="85">
                  <c:v>114.8519664026675</c:v>
                </c:pt>
                <c:pt idx="86">
                  <c:v>115.30757242952959</c:v>
                </c:pt>
                <c:pt idx="87">
                  <c:v>115.76589907499717</c:v>
                </c:pt>
                <c:pt idx="88">
                  <c:v>116.22694269996599</c:v>
                </c:pt>
                <c:pt idx="89">
                  <c:v>116.69069963736838</c:v>
                </c:pt>
                <c:pt idx="90">
                  <c:v>117.15716619238705</c:v>
                </c:pt>
                <c:pt idx="91">
                  <c:v>117.62633864266701</c:v>
                </c:pt>
                <c:pt idx="92">
                  <c:v>118.09821323852555</c:v>
                </c:pt>
                <c:pt idx="93">
                  <c:v>118.57278620316038</c:v>
                </c:pt>
                <c:pt idx="94">
                  <c:v>119.05005373285591</c:v>
                </c:pt>
                <c:pt idx="95">
                  <c:v>119.53001199718784</c:v>
                </c:pt>
                <c:pt idx="96">
                  <c:v>120.01265713922589</c:v>
                </c:pt>
                <c:pt idx="97">
                  <c:v>120.49798527573498</c:v>
                </c:pt>
                <c:pt idx="98">
                  <c:v>120.98599249737462</c:v>
                </c:pt>
                <c:pt idx="99">
                  <c:v>121.47667486889685</c:v>
                </c:pt>
                <c:pt idx="100">
                  <c:v>121.97002842934239</c:v>
                </c:pt>
                <c:pt idx="101">
                  <c:v>122.46604877999064</c:v>
                </c:pt>
                <c:pt idx="102">
                  <c:v>122.9647306712283</c:v>
                </c:pt>
                <c:pt idx="103">
                  <c:v>123.46606841371069</c:v>
                </c:pt>
                <c:pt idx="104">
                  <c:v>123.97005629062478</c:v>
                </c:pt>
                <c:pt idx="105">
                  <c:v>124.47668855792455</c:v>
                </c:pt>
                <c:pt idx="106">
                  <c:v>124.9859594445646</c:v>
                </c:pt>
                <c:pt idx="107">
                  <c:v>125.49786315273205</c:v>
                </c:pt>
                <c:pt idx="108">
                  <c:v>126.01239385807673</c:v>
                </c:pt>
                <c:pt idx="109">
                  <c:v>126.52954570993973</c:v>
                </c:pt>
                <c:pt idx="110">
                  <c:v>127.04931283158024</c:v>
                </c:pt>
                <c:pt idx="111">
                  <c:v>127.57168932040091</c:v>
                </c:pt>
                <c:pt idx="112">
                  <c:v>128.09666924817157</c:v>
                </c:pt>
                <c:pt idx="113">
                  <c:v>128.62424666125139</c:v>
                </c:pt>
                <c:pt idx="114">
                  <c:v>129.1544155808096</c:v>
                </c:pt>
                <c:pt idx="115">
                  <c:v>129.68717000304466</c:v>
                </c:pt>
                <c:pt idx="116">
                  <c:v>130.22250389940197</c:v>
                </c:pt>
                <c:pt idx="117">
                  <c:v>130.76041121679026</c:v>
                </c:pt>
                <c:pt idx="118">
                  <c:v>131.30088587779636</c:v>
                </c:pt>
                <c:pt idx="119">
                  <c:v>131.84392178089885</c:v>
                </c:pt>
                <c:pt idx="120">
                  <c:v>132.38951280068008</c:v>
                </c:pt>
                <c:pt idx="121">
                  <c:v>132.93765278803707</c:v>
                </c:pt>
                <c:pt idx="122">
                  <c:v>133.48833557039097</c:v>
                </c:pt>
                <c:pt idx="123">
                  <c:v>134.04155495189528</c:v>
                </c:pt>
                <c:pt idx="124">
                  <c:v>134.59730471364276</c:v>
                </c:pt>
                <c:pt idx="125">
                  <c:v>135.15557861387106</c:v>
                </c:pt>
                <c:pt idx="126">
                  <c:v>135.71637038816718</c:v>
                </c:pt>
                <c:pt idx="127">
                  <c:v>136.27967374967074</c:v>
                </c:pt>
                <c:pt idx="128">
                  <c:v>136.8454823892759</c:v>
                </c:pt>
                <c:pt idx="129">
                  <c:v>137.41378997583223</c:v>
                </c:pt>
                <c:pt idx="130">
                  <c:v>137.98459015634438</c:v>
                </c:pt>
                <c:pt idx="131">
                  <c:v>138.55787655617056</c:v>
                </c:pt>
                <c:pt idx="132">
                  <c:v>139.13364277921991</c:v>
                </c:pt>
                <c:pt idx="133">
                  <c:v>139.71188240814882</c:v>
                </c:pt>
                <c:pt idx="134">
                  <c:v>140.29258900455602</c:v>
                </c:pt>
                <c:pt idx="135">
                  <c:v>140.87575610917665</c:v>
                </c:pt>
                <c:pt idx="136">
                  <c:v>141.46137724207523</c:v>
                </c:pt>
                <c:pt idx="137">
                  <c:v>142.04944590283762</c:v>
                </c:pt>
                <c:pt idx="138">
                  <c:v>142.63995557076183</c:v>
                </c:pt>
                <c:pt idx="139">
                  <c:v>143.23289970504791</c:v>
                </c:pt>
                <c:pt idx="140">
                  <c:v>143.82827174498669</c:v>
                </c:pt>
                <c:pt idx="141">
                  <c:v>144.42606511014762</c:v>
                </c:pt>
                <c:pt idx="142">
                  <c:v>145.02627320056553</c:v>
                </c:pt>
                <c:pt idx="143">
                  <c:v>145.62888939692638</c:v>
                </c:pt>
                <c:pt idx="144">
                  <c:v>146.23390706075213</c:v>
                </c:pt>
                <c:pt idx="145">
                  <c:v>146.8413195345845</c:v>
                </c:pt>
                <c:pt idx="146">
                  <c:v>147.45112014216795</c:v>
                </c:pt>
                <c:pt idx="147">
                  <c:v>148.0633021886315</c:v>
                </c:pt>
                <c:pt idx="148">
                  <c:v>148.67785896066974</c:v>
                </c:pt>
                <c:pt idx="149">
                  <c:v>149.29478372672287</c:v>
                </c:pt>
                <c:pt idx="150">
                  <c:v>149.91406973715584</c:v>
                </c:pt>
                <c:pt idx="151">
                  <c:v>150.53571036870289</c:v>
                </c:pt>
                <c:pt idx="152">
                  <c:v>151.15969926918362</c:v>
                </c:pt>
                <c:pt idx="153">
                  <c:v>151.78603021369275</c:v>
                </c:pt>
                <c:pt idx="154">
                  <c:v>152.41469696051007</c:v>
                </c:pt>
                <c:pt idx="155">
                  <c:v>153.04569325126178</c:v>
                </c:pt>
                <c:pt idx="156">
                  <c:v>153.67901281108112</c:v>
                </c:pt>
                <c:pt idx="157">
                  <c:v>154.31464934876826</c:v>
                </c:pt>
                <c:pt idx="158">
                  <c:v>154.95259655694932</c:v>
                </c:pt>
                <c:pt idx="159">
                  <c:v>155.59284811223472</c:v>
                </c:pt>
                <c:pt idx="160">
                  <c:v>156.2353976753767</c:v>
                </c:pt>
                <c:pt idx="161">
                  <c:v>156.88023889142616</c:v>
                </c:pt>
                <c:pt idx="162">
                  <c:v>157.52736538988862</c:v>
                </c:pt>
                <c:pt idx="163">
                  <c:v>158.17677078487958</c:v>
                </c:pt>
                <c:pt idx="164">
                  <c:v>158.82844867527913</c:v>
                </c:pt>
                <c:pt idx="165">
                  <c:v>159.48239264488566</c:v>
                </c:pt>
                <c:pt idx="166">
                  <c:v>160.13859626256908</c:v>
                </c:pt>
                <c:pt idx="167">
                  <c:v>160.79705308242308</c:v>
                </c:pt>
                <c:pt idx="168">
                  <c:v>161.45775664391687</c:v>
                </c:pt>
                <c:pt idx="169">
                  <c:v>162.12070047204611</c:v>
                </c:pt>
                <c:pt idx="170">
                  <c:v>162.78587807748309</c:v>
                </c:pt>
                <c:pt idx="171">
                  <c:v>163.45328295672633</c:v>
                </c:pt>
                <c:pt idx="172">
                  <c:v>164.12290859224927</c:v>
                </c:pt>
                <c:pt idx="173">
                  <c:v>164.79474845264855</c:v>
                </c:pt>
                <c:pt idx="174">
                  <c:v>165.46879599279123</c:v>
                </c:pt>
                <c:pt idx="175">
                  <c:v>166.14504465396169</c:v>
                </c:pt>
                <c:pt idx="176">
                  <c:v>166.82348786400757</c:v>
                </c:pt>
                <c:pt idx="177">
                  <c:v>167.50411903748511</c:v>
                </c:pt>
                <c:pt idx="178">
                  <c:v>168.18693157580384</c:v>
                </c:pt>
                <c:pt idx="179">
                  <c:v>168.87191886737054</c:v>
                </c:pt>
                <c:pt idx="180">
                  <c:v>169.55907428773259</c:v>
                </c:pt>
                <c:pt idx="181">
                  <c:v>170.24839119972049</c:v>
                </c:pt>
                <c:pt idx="182">
                  <c:v>170.93986295358991</c:v>
                </c:pt>
                <c:pt idx="183">
                  <c:v>171.63348288716293</c:v>
                </c:pt>
                <c:pt idx="184">
                  <c:v>172.32924432596866</c:v>
                </c:pt>
                <c:pt idx="185">
                  <c:v>173.02714058338316</c:v>
                </c:pt>
                <c:pt idx="186">
                  <c:v>173.72716496076873</c:v>
                </c:pt>
                <c:pt idx="187">
                  <c:v>174.42931074761262</c:v>
                </c:pt>
                <c:pt idx="188">
                  <c:v>175.13357122166485</c:v>
                </c:pt>
                <c:pt idx="189">
                  <c:v>175.8399396490756</c:v>
                </c:pt>
                <c:pt idx="190">
                  <c:v>176.54840928453186</c:v>
                </c:pt>
                <c:pt idx="191">
                  <c:v>177.25897337139338</c:v>
                </c:pt>
                <c:pt idx="192">
                  <c:v>177.97162514182807</c:v>
                </c:pt>
                <c:pt idx="193">
                  <c:v>178.6863578169467</c:v>
                </c:pt>
                <c:pt idx="194">
                  <c:v>179.40316460693688</c:v>
                </c:pt>
                <c:pt idx="195">
                  <c:v>180.12203871119658</c:v>
                </c:pt>
                <c:pt idx="196">
                  <c:v>180.84297331846673</c:v>
                </c:pt>
                <c:pt idx="197">
                  <c:v>181.56596160696347</c:v>
                </c:pt>
                <c:pt idx="198">
                  <c:v>182.29099674450956</c:v>
                </c:pt>
                <c:pt idx="199">
                  <c:v>183.01807188866528</c:v>
                </c:pt>
                <c:pt idx="200">
                  <c:v>183.74718018685851</c:v>
                </c:pt>
                <c:pt idx="201">
                  <c:v>184.47831477651445</c:v>
                </c:pt>
                <c:pt idx="202">
                  <c:v>185.21146878518437</c:v>
                </c:pt>
                <c:pt idx="203">
                  <c:v>185.94663533067401</c:v>
                </c:pt>
                <c:pt idx="204">
                  <c:v>186.68380752117125</c:v>
                </c:pt>
                <c:pt idx="205">
                  <c:v>187.42297845537303</c:v>
                </c:pt>
                <c:pt idx="206">
                  <c:v>188.16414122261185</c:v>
                </c:pt>
                <c:pt idx="207">
                  <c:v>188.90728890298146</c:v>
                </c:pt>
                <c:pt idx="208">
                  <c:v>189.65241456746207</c:v>
                </c:pt>
                <c:pt idx="209">
                  <c:v>190.39951127804474</c:v>
                </c:pt>
                <c:pt idx="210">
                  <c:v>191.1485720878554</c:v>
                </c:pt>
                <c:pt idx="211">
                  <c:v>191.89959004127797</c:v>
                </c:pt>
                <c:pt idx="212">
                  <c:v>192.65255817407711</c:v>
                </c:pt>
                <c:pt idx="213">
                  <c:v>193.40746951352011</c:v>
                </c:pt>
                <c:pt idx="214">
                  <c:v>194.16431707849839</c:v>
                </c:pt>
                <c:pt idx="215">
                  <c:v>194.92309387964812</c:v>
                </c:pt>
                <c:pt idx="216">
                  <c:v>195.68379291947053</c:v>
                </c:pt>
                <c:pt idx="217">
                  <c:v>196.44640719245126</c:v>
                </c:pt>
                <c:pt idx="218">
                  <c:v>197.21092968517937</c:v>
                </c:pt>
                <c:pt idx="219">
                  <c:v>197.97735337646554</c:v>
                </c:pt>
                <c:pt idx="220">
                  <c:v>198.74567123745982</c:v>
                </c:pt>
                <c:pt idx="221">
                  <c:v>199.5158762317686</c:v>
                </c:pt>
                <c:pt idx="222">
                  <c:v>200.28796131557107</c:v>
                </c:pt>
                <c:pt idx="223">
                  <c:v>201.06191943773499</c:v>
                </c:pt>
                <c:pt idx="224">
                  <c:v>201.83774353993198</c:v>
                </c:pt>
                <c:pt idx="225">
                  <c:v>202.61542655675197</c:v>
                </c:pt>
                <c:pt idx="226">
                  <c:v>203.39496141581728</c:v>
                </c:pt>
                <c:pt idx="227">
                  <c:v>204.1763410378959</c:v>
                </c:pt>
                <c:pt idx="228">
                  <c:v>204.95955833701424</c:v>
                </c:pt>
                <c:pt idx="229">
                  <c:v>205.74460622056932</c:v>
                </c:pt>
                <c:pt idx="230">
                  <c:v>206.53147758944019</c:v>
                </c:pt>
                <c:pt idx="231">
                  <c:v>207.32016533809886</c:v>
                </c:pt>
                <c:pt idx="232">
                  <c:v>208.11066235472072</c:v>
                </c:pt>
                <c:pt idx="233">
                  <c:v>208.902961521294</c:v>
                </c:pt>
                <c:pt idx="234">
                  <c:v>209.69705571372904</c:v>
                </c:pt>
                <c:pt idx="235">
                  <c:v>210.49293780196663</c:v>
                </c:pt>
                <c:pt idx="236">
                  <c:v>211.29060065008599</c:v>
                </c:pt>
                <c:pt idx="237">
                  <c:v>212.09003711641188</c:v>
                </c:pt>
                <c:pt idx="238">
                  <c:v>212.89124005362135</c:v>
                </c:pt>
                <c:pt idx="239">
                  <c:v>213.69420230884973</c:v>
                </c:pt>
                <c:pt idx="240">
                  <c:v>214.49891672379604</c:v>
                </c:pt>
                <c:pt idx="241">
                  <c:v>215.30537613482792</c:v>
                </c:pt>
                <c:pt idx="242">
                  <c:v>216.11357337308576</c:v>
                </c:pt>
                <c:pt idx="243">
                  <c:v>216.92350126458629</c:v>
                </c:pt>
                <c:pt idx="244">
                  <c:v>217.73515263032567</c:v>
                </c:pt>
                <c:pt idx="245">
                  <c:v>218.54852028638186</c:v>
                </c:pt>
                <c:pt idx="246">
                  <c:v>219.36359704401644</c:v>
                </c:pt>
                <c:pt idx="247">
                  <c:v>220.18037570977583</c:v>
                </c:pt>
                <c:pt idx="248">
                  <c:v>220.99884908559184</c:v>
                </c:pt>
                <c:pt idx="249">
                  <c:v>221.81900996888177</c:v>
                </c:pt>
                <c:pt idx="250">
                  <c:v>222.64085115264768</c:v>
                </c:pt>
                <c:pt idx="251">
                  <c:v>223.46436477511122</c:v>
                </c:pt>
                <c:pt idx="252">
                  <c:v>224.28954166877503</c:v>
                </c:pt>
                <c:pt idx="253">
                  <c:v>225.11637201078548</c:v>
                </c:pt>
                <c:pt idx="254">
                  <c:v>225.94484597388853</c:v>
                </c:pt>
                <c:pt idx="255">
                  <c:v>226.77495372656762</c:v>
                </c:pt>
                <c:pt idx="256">
                  <c:v>227.60668543318064</c:v>
                </c:pt>
                <c:pt idx="257">
                  <c:v>228.440031254096</c:v>
                </c:pt>
                <c:pt idx="258">
                  <c:v>229.27498134582746</c:v>
                </c:pt>
                <c:pt idx="259">
                  <c:v>230.11152586116816</c:v>
                </c:pt>
                <c:pt idx="260">
                  <c:v>230.94965494932362</c:v>
                </c:pt>
                <c:pt idx="261">
                  <c:v>231.78935875604361</c:v>
                </c:pt>
                <c:pt idx="262">
                  <c:v>232.63062742375331</c:v>
                </c:pt>
                <c:pt idx="263">
                  <c:v>233.47345109168316</c:v>
                </c:pt>
                <c:pt idx="264">
                  <c:v>234.31781989599793</c:v>
                </c:pt>
                <c:pt idx="265">
                  <c:v>235.16372396992472</c:v>
                </c:pt>
                <c:pt idx="266">
                  <c:v>236.01115344388</c:v>
                </c:pt>
                <c:pt idx="267">
                  <c:v>236.86009844559567</c:v>
                </c:pt>
                <c:pt idx="268">
                  <c:v>237.71054910024407</c:v>
                </c:pt>
                <c:pt idx="269">
                  <c:v>238.5624955305621</c:v>
                </c:pt>
                <c:pt idx="270">
                  <c:v>239.41592785697435</c:v>
                </c:pt>
                <c:pt idx="271">
                  <c:v>240.27083619771511</c:v>
                </c:pt>
                <c:pt idx="272">
                  <c:v>241.12721066894963</c:v>
                </c:pt>
                <c:pt idx="273">
                  <c:v>241.98504138489415</c:v>
                </c:pt>
                <c:pt idx="274">
                  <c:v>242.84431845793517</c:v>
                </c:pt>
                <c:pt idx="275">
                  <c:v>243.70503199874767</c:v>
                </c:pt>
                <c:pt idx="276">
                  <c:v>244.56717211641225</c:v>
                </c:pt>
                <c:pt idx="277">
                  <c:v>245.43072891853151</c:v>
                </c:pt>
                <c:pt idx="278">
                  <c:v>246.29569251134527</c:v>
                </c:pt>
                <c:pt idx="279">
                  <c:v>247.16205299984489</c:v>
                </c:pt>
                <c:pt idx="280">
                  <c:v>248.02980048788672</c:v>
                </c:pt>
                <c:pt idx="281">
                  <c:v>248.89892507830436</c:v>
                </c:pt>
                <c:pt idx="282">
                  <c:v>249.76941687302016</c:v>
                </c:pt>
                <c:pt idx="283">
                  <c:v>250.64126597315575</c:v>
                </c:pt>
                <c:pt idx="284">
                  <c:v>251.51446247914143</c:v>
                </c:pt>
                <c:pt idx="285">
                  <c:v>252.38899649082481</c:v>
                </c:pt>
                <c:pt idx="286">
                  <c:v>253.26485810757833</c:v>
                </c:pt>
                <c:pt idx="287">
                  <c:v>254.14203742840601</c:v>
                </c:pt>
                <c:pt idx="288">
                  <c:v>255.02052455204901</c:v>
                </c:pt>
                <c:pt idx="289">
                  <c:v>255.90030957709041</c:v>
                </c:pt>
                <c:pt idx="290">
                  <c:v>256.78138260205907</c:v>
                </c:pt>
                <c:pt idx="291">
                  <c:v>257.66373372553238</c:v>
                </c:pt>
                <c:pt idx="292">
                  <c:v>258.54735304623819</c:v>
                </c:pt>
                <c:pt idx="293">
                  <c:v>259.43223066315574</c:v>
                </c:pt>
                <c:pt idx="294">
                  <c:v>260.31835667561569</c:v>
                </c:pt>
                <c:pt idx="295">
                  <c:v>261.20572118339919</c:v>
                </c:pt>
                <c:pt idx="296">
                  <c:v>262.09431428683598</c:v>
                </c:pt>
                <c:pt idx="297">
                  <c:v>262.9841260869016</c:v>
                </c:pt>
                <c:pt idx="298">
                  <c:v>263.87513941829764</c:v>
                </c:pt>
                <c:pt idx="299">
                  <c:v>264.7673225792891</c:v>
                </c:pt>
                <c:pt idx="300">
                  <c:v>265.66063660174251</c:v>
                </c:pt>
                <c:pt idx="301">
                  <c:v>266.55504252476919</c:v>
                </c:pt>
                <c:pt idx="302">
                  <c:v>267.45050139554007</c:v>
                </c:pt>
                <c:pt idx="303">
                  <c:v>268.34697427008877</c:v>
                </c:pt>
                <c:pt idx="304">
                  <c:v>269.24442221410237</c:v>
                </c:pt>
                <c:pt idx="305">
                  <c:v>270.14280630370047</c:v>
                </c:pt>
                <c:pt idx="306">
                  <c:v>271.04208762620203</c:v>
                </c:pt>
                <c:pt idx="307">
                  <c:v>271.94222728088016</c:v>
                </c:pt>
                <c:pt idx="308">
                  <c:v>272.84318637970512</c:v>
                </c:pt>
                <c:pt idx="309">
                  <c:v>273.74492604807517</c:v>
                </c:pt>
                <c:pt idx="310">
                  <c:v>274.64740742553556</c:v>
                </c:pt>
                <c:pt idx="311">
                  <c:v>275.5505916664855</c:v>
                </c:pt>
                <c:pt idx="312">
                  <c:v>276.45443994087327</c:v>
                </c:pt>
                <c:pt idx="313">
                  <c:v>277.3589134348793</c:v>
                </c:pt>
                <c:pt idx="314">
                  <c:v>278.26397335158754</c:v>
                </c:pt>
                <c:pt idx="315">
                  <c:v>279.16958091164469</c:v>
                </c:pt>
                <c:pt idx="316">
                  <c:v>280.07569735390786</c:v>
                </c:pt>
                <c:pt idx="317">
                  <c:v>280.98228393608002</c:v>
                </c:pt>
                <c:pt idx="318">
                  <c:v>281.88930193533406</c:v>
                </c:pt>
                <c:pt idx="319">
                  <c:v>282.79671264892465</c:v>
                </c:pt>
                <c:pt idx="320">
                  <c:v>283.70447739478857</c:v>
                </c:pt>
                <c:pt idx="321">
                  <c:v>284.61256042619584</c:v>
                </c:pt>
                <c:pt idx="322">
                  <c:v>285.52093184612346</c:v>
                </c:pt>
                <c:pt idx="323">
                  <c:v>286.42956469021374</c:v>
                </c:pt>
                <c:pt idx="324">
                  <c:v>287.33843200984035</c:v>
                </c:pt>
                <c:pt idx="325">
                  <c:v>288.24750687235962</c:v>
                </c:pt>
                <c:pt idx="326">
                  <c:v>289.1567623613563</c:v>
                </c:pt>
                <c:pt idx="327">
                  <c:v>290.06617157688345</c:v>
                </c:pt>
                <c:pt idx="328">
                  <c:v>290.97570763569706</c:v>
                </c:pt>
                <c:pt idx="329">
                  <c:v>291.88534367148463</c:v>
                </c:pt>
                <c:pt idx="330">
                  <c:v>292.79505283508865</c:v>
                </c:pt>
                <c:pt idx="331">
                  <c:v>293.70480829472399</c:v>
                </c:pt>
                <c:pt idx="332">
                  <c:v>294.61458323619013</c:v>
                </c:pt>
                <c:pt idx="333">
                  <c:v>295.52435086307787</c:v>
                </c:pt>
                <c:pt idx="334">
                  <c:v>296.43408439697009</c:v>
                </c:pt>
                <c:pt idx="335">
                  <c:v>297.34375707763752</c:v>
                </c:pt>
                <c:pt idx="336">
                  <c:v>298.25334216322875</c:v>
                </c:pt>
                <c:pt idx="337">
                  <c:v>299.16281293045472</c:v>
                </c:pt>
                <c:pt idx="338">
                  <c:v>300.07214267476803</c:v>
                </c:pt>
                <c:pt idx="339">
                  <c:v>300.98130471053656</c:v>
                </c:pt>
                <c:pt idx="340">
                  <c:v>301.89027237121172</c:v>
                </c:pt>
                <c:pt idx="341">
                  <c:v>302.79901900949153</c:v>
                </c:pt>
                <c:pt idx="342">
                  <c:v>303.70751799747796</c:v>
                </c:pt>
                <c:pt idx="343">
                  <c:v>304.61574272682924</c:v>
                </c:pt>
                <c:pt idx="344">
                  <c:v>305.52366660890652</c:v>
                </c:pt>
                <c:pt idx="345">
                  <c:v>306.43126307491553</c:v>
                </c:pt>
                <c:pt idx="346">
                  <c:v>307.33850557604256</c:v>
                </c:pt>
                <c:pt idx="347">
                  <c:v>308.24536758358562</c:v>
                </c:pt>
                <c:pt idx="348">
                  <c:v>309.15182290641422</c:v>
                </c:pt>
                <c:pt idx="349">
                  <c:v>310.05784600827997</c:v>
                </c:pt>
                <c:pt idx="350">
                  <c:v>310.96341169004637</c:v>
                </c:pt>
                <c:pt idx="351">
                  <c:v>311.86849477204953</c:v>
                </c:pt>
                <c:pt idx="352">
                  <c:v>312.77307009418507</c:v>
                </c:pt>
                <c:pt idx="353">
                  <c:v>313.67711251599053</c:v>
                </c:pt>
                <c:pt idx="354">
                  <c:v>314.5805969167231</c:v>
                </c:pt>
                <c:pt idx="355">
                  <c:v>315.48349819543267</c:v>
                </c:pt>
                <c:pt idx="356">
                  <c:v>316.3857912710302</c:v>
                </c:pt>
                <c:pt idx="357">
                  <c:v>317.28745108235148</c:v>
                </c:pt>
                <c:pt idx="358">
                  <c:v>318.18845258821653</c:v>
                </c:pt>
                <c:pt idx="359">
                  <c:v>319.08877076748388</c:v>
                </c:pt>
                <c:pt idx="360">
                  <c:v>319.9883872477879</c:v>
                </c:pt>
                <c:pt idx="361">
                  <c:v>320.88729693045815</c:v>
                </c:pt>
                <c:pt idx="362">
                  <c:v>321.78550134938541</c:v>
                </c:pt>
                <c:pt idx="363">
                  <c:v>322.68300203368904</c:v>
                </c:pt>
                <c:pt idx="364">
                  <c:v>323.57980050773722</c:v>
                </c:pt>
                <c:pt idx="365">
                  <c:v>324.47589829116703</c:v>
                </c:pt>
                <c:pt idx="366">
                  <c:v>325.37129689890457</c:v>
                </c:pt>
                <c:pt idx="367">
                  <c:v>326.2659978411848</c:v>
                </c:pt>
                <c:pt idx="368">
                  <c:v>327.16000262357124</c:v>
                </c:pt>
                <c:pt idx="369">
                  <c:v>328.05331274697579</c:v>
                </c:pt>
                <c:pt idx="370">
                  <c:v>328.94592970767832</c:v>
                </c:pt>
                <c:pt idx="371">
                  <c:v>329.83785499734603</c:v>
                </c:pt>
                <c:pt idx="372">
                  <c:v>330.7290901030529</c:v>
                </c:pt>
                <c:pt idx="373">
                  <c:v>331.61963650729899</c:v>
                </c:pt>
                <c:pt idx="374">
                  <c:v>332.50949568802963</c:v>
                </c:pt>
                <c:pt idx="375">
                  <c:v>333.39866911865442</c:v>
                </c:pt>
                <c:pt idx="376">
                  <c:v>334.28715826806621</c:v>
                </c:pt>
                <c:pt idx="377">
                  <c:v>335.17496460066002</c:v>
                </c:pt>
                <c:pt idx="378">
                  <c:v>336.06208957635187</c:v>
                </c:pt>
                <c:pt idx="379">
                  <c:v>336.94853465059731</c:v>
                </c:pt>
                <c:pt idx="380">
                  <c:v>337.83430127441005</c:v>
                </c:pt>
                <c:pt idx="381">
                  <c:v>338.71939089438052</c:v>
                </c:pt>
                <c:pt idx="382">
                  <c:v>339.60380495269413</c:v>
                </c:pt>
                <c:pt idx="383">
                  <c:v>340.48754488714974</c:v>
                </c:pt>
                <c:pt idx="384">
                  <c:v>341.37061213117761</c:v>
                </c:pt>
                <c:pt idx="385">
                  <c:v>342.25300811385762</c:v>
                </c:pt>
                <c:pt idx="386">
                  <c:v>343.13473425993737</c:v>
                </c:pt>
                <c:pt idx="387">
                  <c:v>344.01579198984996</c:v>
                </c:pt>
                <c:pt idx="388">
                  <c:v>344.89618271973177</c:v>
                </c:pt>
                <c:pt idx="389">
                  <c:v>345.77590786144037</c:v>
                </c:pt>
                <c:pt idx="390">
                  <c:v>346.6549688225719</c:v>
                </c:pt>
                <c:pt idx="391">
                  <c:v>347.53336700647884</c:v>
                </c:pt>
                <c:pt idx="392">
                  <c:v>348.41110381228737</c:v>
                </c:pt>
                <c:pt idx="393">
                  <c:v>349.28818063491462</c:v>
                </c:pt>
                <c:pt idx="394">
                  <c:v>350.16459886508619</c:v>
                </c:pt>
                <c:pt idx="395">
                  <c:v>351.04035988935306</c:v>
                </c:pt>
                <c:pt idx="396">
                  <c:v>351.91546509010885</c:v>
                </c:pt>
                <c:pt idx="397">
                  <c:v>352.7899158456068</c:v>
                </c:pt>
                <c:pt idx="398">
                  <c:v>353.66371352997658</c:v>
                </c:pt>
                <c:pt idx="399">
                  <c:v>354.53685951324132</c:v>
                </c:pt>
                <c:pt idx="400">
                  <c:v>355.40935516133413</c:v>
                </c:pt>
                <c:pt idx="401">
                  <c:v>364.09864870621942</c:v>
                </c:pt>
                <c:pt idx="402">
                  <c:v>372.72378668153806</c:v>
                </c:pt>
                <c:pt idx="403">
                  <c:v>381.28609685577868</c:v>
                </c:pt>
                <c:pt idx="404">
                  <c:v>389.78686823915706</c:v>
                </c:pt>
                <c:pt idx="405">
                  <c:v>398.22735261623421</c:v>
                </c:pt>
                <c:pt idx="406">
                  <c:v>406.60876600288464</c:v>
                </c:pt>
                <c:pt idx="407">
                  <c:v>414.93229003207631</c:v>
                </c:pt>
                <c:pt idx="408">
                  <c:v>423.19907327261819</c:v>
                </c:pt>
                <c:pt idx="409">
                  <c:v>431.41023248474932</c:v>
                </c:pt>
                <c:pt idx="410">
                  <c:v>439.56685381618337</c:v>
                </c:pt>
                <c:pt idx="411">
                  <c:v>447.66999394198234</c:v>
                </c:pt>
                <c:pt idx="412">
                  <c:v>455.72068115141087</c:v>
                </c:pt>
                <c:pt idx="413">
                  <c:v>463.71991638471695</c:v>
                </c:pt>
                <c:pt idx="414">
                  <c:v>471.66867422259486</c:v>
                </c:pt>
                <c:pt idx="415">
                  <c:v>479.56790383090947</c:v>
                </c:pt>
                <c:pt idx="416">
                  <c:v>487.41852986309783</c:v>
                </c:pt>
                <c:pt idx="417">
                  <c:v>495.22145332251159</c:v>
                </c:pt>
                <c:pt idx="418">
                  <c:v>502.97755238682367</c:v>
                </c:pt>
                <c:pt idx="419">
                  <c:v>510.68768319649121</c:v>
                </c:pt>
                <c:pt idx="420">
                  <c:v>518.35268060914461</c:v>
                </c:pt>
                <c:pt idx="421">
                  <c:v>525.97335892166029</c:v>
                </c:pt>
                <c:pt idx="422">
                  <c:v>533.55051256156764</c:v>
                </c:pt>
                <c:pt idx="423">
                  <c:v>541.0849167493443</c:v>
                </c:pt>
                <c:pt idx="424">
                  <c:v>548.57732813305961</c:v>
                </c:pt>
                <c:pt idx="425">
                  <c:v>556.02848539674324</c:v>
                </c:pt>
                <c:pt idx="426">
                  <c:v>563.4391098437743</c:v>
                </c:pt>
                <c:pt idx="427">
                  <c:v>570.80990595651235</c:v>
                </c:pt>
                <c:pt idx="428">
                  <c:v>578.14156193332155</c:v>
                </c:pt>
                <c:pt idx="429">
                  <c:v>585.43475020407448</c:v>
                </c:pt>
                <c:pt idx="430">
                  <c:v>592.69012792516082</c:v>
                </c:pt>
                <c:pt idx="431">
                  <c:v>599.90833745496923</c:v>
                </c:pt>
                <c:pt idx="432">
                  <c:v>607.09000681075622</c:v>
                </c:pt>
                <c:pt idx="433">
                  <c:v>614.23575010776733</c:v>
                </c:pt>
                <c:pt idx="434">
                  <c:v>621.34616798142758</c:v>
                </c:pt>
                <c:pt idx="435">
                  <c:v>628.42184799337349</c:v>
                </c:pt>
                <c:pt idx="436">
                  <c:v>635.46336502205986</c:v>
                </c:pt>
                <c:pt idx="437">
                  <c:v>642.47128163863249</c:v>
                </c:pt>
                <c:pt idx="438">
                  <c:v>649.44614846872423</c:v>
                </c:pt>
                <c:pt idx="439">
                  <c:v>656.38850454079466</c:v>
                </c:pt>
                <c:pt idx="440">
                  <c:v>663.29887762160376</c:v>
                </c:pt>
                <c:pt idx="441">
                  <c:v>670.17778453937763</c:v>
                </c:pt>
                <c:pt idx="442">
                  <c:v>677.02573149519662</c:v>
                </c:pt>
                <c:pt idx="443">
                  <c:v>683.84321436310881</c:v>
                </c:pt>
                <c:pt idx="444">
                  <c:v>690.63071897944599</c:v>
                </c:pt>
                <c:pt idx="445">
                  <c:v>697.38872142179582</c:v>
                </c:pt>
                <c:pt idx="446">
                  <c:v>704.11768827806077</c:v>
                </c:pt>
                <c:pt idx="447">
                  <c:v>710.81807690601306</c:v>
                </c:pt>
                <c:pt idx="448">
                  <c:v>717.49033568373477</c:v>
                </c:pt>
                <c:pt idx="449">
                  <c:v>724.13490425131272</c:v>
                </c:pt>
                <c:pt idx="450">
                  <c:v>730.75221374413991</c:v>
                </c:pt>
                <c:pt idx="451">
                  <c:v>737.34268701815859</c:v>
                </c:pt>
                <c:pt idx="452">
                  <c:v>743.9067388673634</c:v>
                </c:pt>
                <c:pt idx="453">
                  <c:v>750.44477623386683</c:v>
                </c:pt>
                <c:pt idx="454">
                  <c:v>756.95719841081711</c:v>
                </c:pt>
                <c:pt idx="455">
                  <c:v>763.44439723844266</c:v>
                </c:pt>
                <c:pt idx="456">
                  <c:v>769.90675729348447</c:v>
                </c:pt>
                <c:pt idx="457">
                  <c:v>776.34465607226696</c:v>
                </c:pt>
                <c:pt idx="458">
                  <c:v>782.75846416764466</c:v>
                </c:pt>
                <c:pt idx="459">
                  <c:v>789.14854544005095</c:v>
                </c:pt>
                <c:pt idx="460">
                  <c:v>795.51525718286541</c:v>
                </c:pt>
                <c:pt idx="461">
                  <c:v>801.8589502823055</c:v>
                </c:pt>
                <c:pt idx="462">
                  <c:v>808.17996937203918</c:v>
                </c:pt>
                <c:pt idx="463">
                  <c:v>814.47865298270574</c:v>
                </c:pt>
                <c:pt idx="464">
                  <c:v>820.75533368652316</c:v>
                </c:pt>
                <c:pt idx="465">
                  <c:v>827.01033823715352</c:v>
                </c:pt>
                <c:pt idx="466">
                  <c:v>833.24398770498726</c:v>
                </c:pt>
                <c:pt idx="467">
                  <c:v>839.45659760800368</c:v>
                </c:pt>
                <c:pt idx="468">
                  <c:v>845.64847803835346</c:v>
                </c:pt>
                <c:pt idx="469">
                  <c:v>851.81993378480604</c:v>
                </c:pt>
                <c:pt idx="470">
                  <c:v>857.97126445119568</c:v>
                </c:pt>
                <c:pt idx="471">
                  <c:v>864.10276457099508</c:v>
                </c:pt>
                <c:pt idx="472">
                  <c:v>870.214723718139</c:v>
                </c:pt>
                <c:pt idx="473">
                  <c:v>876.30742661421493</c:v>
                </c:pt>
                <c:pt idx="474">
                  <c:v>882.38115323213196</c:v>
                </c:pt>
                <c:pt idx="475">
                  <c:v>888.43617889637494</c:v>
                </c:pt>
                <c:pt idx="476">
                  <c:v>894.47277437994467</c:v>
                </c:pt>
                <c:pt idx="477">
                  <c:v>900.49120599808089</c:v>
                </c:pt>
                <c:pt idx="478">
                  <c:v>906.49173569886057</c:v>
                </c:pt>
                <c:pt idx="479">
                  <c:v>912.47462115075871</c:v>
                </c:pt>
                <c:pt idx="480">
                  <c:v>918.44011582725545</c:v>
                </c:pt>
                <c:pt idx="481">
                  <c:v>924.38846908856942</c:v>
                </c:pt>
                <c:pt idx="482">
                  <c:v>930.31992626059264</c:v>
                </c:pt>
                <c:pt idx="483">
                  <c:v>936.23472871109914</c:v>
                </c:pt>
                <c:pt idx="484">
                  <c:v>942.13311392329592</c:v>
                </c:pt>
                <c:pt idx="485">
                  <c:v>948.0153155667814</c:v>
                </c:pt>
                <c:pt idx="486">
                  <c:v>953.88156356597312</c:v>
                </c:pt>
                <c:pt idx="487">
                  <c:v>959.73208416606349</c:v>
                </c:pt>
                <c:pt idx="488">
                  <c:v>965.56709999655993</c:v>
                </c:pt>
                <c:pt idx="489">
                  <c:v>971.386830132461</c:v>
                </c:pt>
                <c:pt idx="490">
                  <c:v>977.1914901531203</c:v>
                </c:pt>
                <c:pt idx="491">
                  <c:v>982.98129219884424</c:v>
                </c:pt>
                <c:pt idx="492">
                  <c:v>988.75644502526995</c:v>
                </c:pt>
                <c:pt idx="493">
                  <c:v>994.51715405556467</c:v>
                </c:pt>
                <c:pt idx="494">
                  <c:v>1000.2636214304881</c:v>
                </c:pt>
                <c:pt idx="495">
                  <c:v>1005.9960460563551</c:v>
                </c:pt>
                <c:pt idx="496">
                  <c:v>1011.7146236509352</c:v>
                </c:pt>
                <c:pt idx="497">
                  <c:v>1017.4195467873226</c:v>
                </c:pt>
                <c:pt idx="498">
                  <c:v>1023.1110049358095</c:v>
                </c:pt>
                <c:pt idx="499">
                  <c:v>1028.7891845037934</c:v>
                </c:pt>
                <c:pt idx="500">
                  <c:v>1034.4542688737456</c:v>
                </c:pt>
                <c:pt idx="501">
                  <c:v>1040.1064384392716</c:v>
                </c:pt>
                <c:pt idx="502">
                  <c:v>1045.7458706392861</c:v>
                </c:pt>
                <c:pt idx="503">
                  <c:v>1051.3727399903294</c:v>
                </c:pt>
                <c:pt idx="504">
                  <c:v>1056.9872181170492</c:v>
                </c:pt>
                <c:pt idx="505">
                  <c:v>1062.589473780869</c:v>
                </c:pt>
                <c:pt idx="506">
                  <c:v>1068.1796729068669</c:v>
                </c:pt>
                <c:pt idx="507">
                  <c:v>1073.7579786088854</c:v>
                </c:pt>
                <c:pt idx="508">
                  <c:v>1079.3245512128922</c:v>
                </c:pt>
                <c:pt idx="509">
                  <c:v>1084.8795482786149</c:v>
                </c:pt>
                <c:pt idx="510">
                  <c:v>1090.4231246194684</c:v>
                </c:pt>
                <c:pt idx="511">
                  <c:v>1095.9554323207951</c:v>
                </c:pt>
                <c:pt idx="512">
                  <c:v>1101.4766207564412</c:v>
                </c:pt>
                <c:pt idx="513">
                  <c:v>1106.9868366036881</c:v>
                </c:pt>
                <c:pt idx="514">
                  <c:v>1112.4862238565618</c:v>
                </c:pt>
                <c:pt idx="515">
                  <c:v>1117.9749238375443</c:v>
                </c:pt>
                <c:pt idx="516">
                  <c:v>1123.4530752077103</c:v>
                </c:pt>
                <c:pt idx="517">
                  <c:v>1128.9208139753155</c:v>
                </c:pt>
                <c:pt idx="518">
                  <c:v>1134.3782735028637</c:v>
                </c:pt>
                <c:pt idx="519">
                  <c:v>1139.8255845126839</c:v>
                </c:pt>
                <c:pt idx="520">
                  <c:v>1145.2628750910474</c:v>
                </c:pt>
                <c:pt idx="521">
                  <c:v>1150.6902706908613</c:v>
                </c:pt>
                <c:pt idx="522">
                  <c:v>1156.1078941329758</c:v>
                </c:pt>
                <c:pt idx="523">
                  <c:v>1161.5158656061462</c:v>
                </c:pt>
                <c:pt idx="524">
                  <c:v>1166.9143026656945</c:v>
                </c:pt>
                <c:pt idx="525">
                  <c:v>1172.30332023092</c:v>
                </c:pt>
                <c:pt idx="526">
                  <c:v>1177.68303058131</c:v>
                </c:pt>
                <c:pt idx="527">
                  <c:v>1183.0535433516122</c:v>
                </c:pt>
                <c:pt idx="528">
                  <c:v>1188.4149655258259</c:v>
                </c:pt>
                <c:pt idx="529">
                  <c:v>1193.7674014301851</c:v>
                </c:pt>
                <c:pt idx="530">
                  <c:v>1199.1109527252045</c:v>
                </c:pt>
                <c:pt idx="531">
                  <c:v>1204.4457183968659</c:v>
                </c:pt>
                <c:pt idx="532">
                  <c:v>1209.7717947470328</c:v>
                </c:pt>
                <c:pt idx="533">
                  <c:v>1215.0892753831829</c:v>
                </c:pt>
                <c:pt idx="534">
                  <c:v>1220.398251207554</c:v>
                </c:pt>
                <c:pt idx="535">
                  <c:v>1225.6988104058105</c:v>
                </c:pt>
                <c:pt idx="536">
                  <c:v>1230.9910384353352</c:v>
                </c:pt>
                <c:pt idx="537">
                  <c:v>1236.2750180132655</c:v>
                </c:pt>
                <c:pt idx="538">
                  <c:v>1241.5508291043946</c:v>
                </c:pt>
                <c:pt idx="539">
                  <c:v>1246.8185489090633</c:v>
                </c:pt>
                <c:pt idx="540">
                  <c:v>1252.0782518511771</c:v>
                </c:pt>
                <c:pt idx="541">
                  <c:v>1257.3300095664824</c:v>
                </c:pt>
                <c:pt idx="542">
                  <c:v>1262.5738908912479</c:v>
                </c:pt>
                <c:pt idx="543">
                  <c:v>1267.8099618514902</c:v>
                </c:pt>
                <c:pt idx="544">
                  <c:v>1273.038285652897</c:v>
                </c:pt>
                <c:pt idx="545">
                  <c:v>1278.2589226715927</c:v>
                </c:pt>
                <c:pt idx="546">
                  <c:v>1283.4719304458993</c:v>
                </c:pt>
                <c:pt idx="547">
                  <c:v>1288.6773636692421</c:v>
                </c:pt>
                <c:pt idx="548">
                  <c:v>1293.87527418435</c:v>
                </c:pt>
                <c:pt idx="549">
                  <c:v>1299.0657109788938</c:v>
                </c:pt>
                <c:pt idx="550">
                  <c:v>1304.248720182708</c:v>
                </c:pt>
                <c:pt idx="551">
                  <c:v>1309.4243450667316</c:v>
                </c:pt>
                <c:pt idx="552">
                  <c:v>1314.5926260437998</c:v>
                </c:pt>
                <c:pt idx="553">
                  <c:v>1319.753600671407</c:v>
                </c:pt>
                <c:pt idx="554">
                  <c:v>1324.9073036565578</c:v>
                </c:pt>
                <c:pt idx="555">
                  <c:v>1330.0537668628072</c:v>
                </c:pt>
                <c:pt idx="556">
                  <c:v>1335.1930193195819</c:v>
                </c:pt>
                <c:pt idx="557">
                  <c:v>1340.3250872338645</c:v>
                </c:pt>
                <c:pt idx="558">
                  <c:v>1345.4499940043008</c:v>
                </c:pt>
                <c:pt idx="559">
                  <c:v>1350.5677602377889</c:v>
                </c:pt>
                <c:pt idx="560">
                  <c:v>1355.6784037685784</c:v>
                </c:pt>
                <c:pt idx="561">
                  <c:v>1360.7819396799082</c:v>
                </c:pt>
                <c:pt idx="562">
                  <c:v>1365.8783803281833</c:v>
                </c:pt>
                <c:pt idx="563">
                  <c:v>1370.9677353696818</c:v>
                </c:pt>
                <c:pt idx="564">
                  <c:v>1376.0500117897677</c:v>
                </c:pt>
                <c:pt idx="565">
                  <c:v>1381.1252139345663</c:v>
                </c:pt>
                <c:pt idx="566">
                  <c:v>1386.1933435450487</c:v>
                </c:pt>
                <c:pt idx="567">
                  <c:v>1391.254399793454</c:v>
                </c:pt>
                <c:pt idx="568">
                  <c:v>1396.3083793219678</c:v>
                </c:pt>
                <c:pt idx="569">
                  <c:v>1401.3552762835616</c:v>
                </c:pt>
                <c:pt idx="570">
                  <c:v>1406.3950823848888</c:v>
                </c:pt>
                <c:pt idx="571">
                  <c:v>1411.4277869311202</c:v>
                </c:pt>
                <c:pt idx="572">
                  <c:v>1416.4533768725967</c:v>
                </c:pt>
                <c:pt idx="573">
                  <c:v>1421.4718368531676</c:v>
                </c:pt>
                <c:pt idx="574">
                  <c:v>1426.4831492600799</c:v>
                </c:pt>
                <c:pt idx="575">
                  <c:v>1431.4872942752761</c:v>
                </c:pt>
                <c:pt idx="576">
                  <c:v>1436.484249927958</c:v>
                </c:pt>
                <c:pt idx="577">
                  <c:v>1441.4739921482724</c:v>
                </c:pt>
                <c:pt idx="578">
                  <c:v>1446.4564948219727</c:v>
                </c:pt>
                <c:pt idx="579">
                  <c:v>1451.4317298459118</c:v>
                </c:pt>
                <c:pt idx="580">
                  <c:v>1456.3996671842249</c:v>
                </c:pt>
                <c:pt idx="581">
                  <c:v>1461.3602749250626</c:v>
                </c:pt>
                <c:pt idx="582">
                  <c:v>1466.3135193377395</c:v>
                </c:pt>
                <c:pt idx="583">
                  <c:v>1471.2593649301662</c:v>
                </c:pt>
                <c:pt idx="584">
                  <c:v>1476.1977745064401</c:v>
                </c:pt>
                <c:pt idx="585">
                  <c:v>1481.128709224477</c:v>
                </c:pt>
                <c:pt idx="586">
                  <c:v>1486.0521286535684</c:v>
                </c:pt>
                <c:pt idx="587">
                  <c:v>1490.9679908317576</c:v>
                </c:pt>
                <c:pt idx="588">
                  <c:v>1495.8762523229375</c:v>
                </c:pt>
                <c:pt idx="589">
                  <c:v>1500.7768682735759</c:v>
                </c:pt>
                <c:pt idx="590">
                  <c:v>1505.6697924689827</c:v>
                </c:pt>
                <c:pt idx="591">
                  <c:v>1510.5549773890416</c:v>
                </c:pt>
                <c:pt idx="592">
                  <c:v>1515.4323742633349</c:v>
                </c:pt>
                <c:pt idx="593">
                  <c:v>1520.3019331255964</c:v>
                </c:pt>
                <c:pt idx="594">
                  <c:v>1525.1636028674359</c:v>
                </c:pt>
                <c:pt idx="595">
                  <c:v>1530.0173312912825</c:v>
                </c:pt>
                <c:pt idx="596">
                  <c:v>1534.8630651625037</c:v>
                </c:pt>
                <c:pt idx="597">
                  <c:v>1539.7007502606596</c:v>
                </c:pt>
                <c:pt idx="598">
                  <c:v>1544.5303314298592</c:v>
                </c:pt>
                <c:pt idx="599">
                  <c:v>1549.3517526281917</c:v>
                </c:pt>
                <c:pt idx="600">
                  <c:v>1554.1649569762078</c:v>
                </c:pt>
                <c:pt idx="601">
                  <c:v>1558.9698868044338</c:v>
                </c:pt>
                <c:pt idx="602">
                  <c:v>1563.7664836999036</c:v>
                </c:pt>
                <c:pt idx="603">
                  <c:v>1568.5546885516974</c:v>
                </c:pt>
                <c:pt idx="604">
                  <c:v>1573.3344415954825</c:v>
                </c:pt>
                <c:pt idx="605">
                  <c:v>1578.1056824570508</c:v>
                </c:pt>
                <c:pt idx="606">
                  <c:v>1582.8683501948517</c:v>
                </c:pt>
                <c:pt idx="607">
                  <c:v>1587.6223833415268</c:v>
                </c:pt>
                <c:pt idx="608">
                  <c:v>1592.3677199444446</c:v>
                </c:pt>
                <c:pt idx="609">
                  <c:v>1597.1042976052488</c:v>
                </c:pt>
                <c:pt idx="610">
                  <c:v>1601.8320535184232</c:v>
                </c:pt>
                <c:pt idx="611">
                  <c:v>1606.550924508887</c:v>
                </c:pt>
                <c:pt idx="612">
                  <c:v>1611.2608470686309</c:v>
                </c:pt>
                <c:pt idx="613">
                  <c:v>1615.9617573924079</c:v>
                </c:pt>
                <c:pt idx="614">
                  <c:v>1620.653591412492</c:v>
                </c:pt>
                <c:pt idx="615">
                  <c:v>1625.3362848325207</c:v>
                </c:pt>
                <c:pt idx="616">
                  <c:v>1630.0097731604374</c:v>
                </c:pt>
                <c:pt idx="617">
                  <c:v>1634.6739917405487</c:v>
                </c:pt>
                <c:pt idx="618">
                  <c:v>1639.3288757847154</c:v>
                </c:pt>
                <c:pt idx="619">
                  <c:v>1643.9743604026933</c:v>
                </c:pt>
                <c:pt idx="620">
                  <c:v>1648.6103806316419</c:v>
                </c:pt>
                <c:pt idx="621">
                  <c:v>1653.2368714648189</c:v>
                </c:pt>
                <c:pt idx="622">
                  <c:v>1657.8537678794783</c:v>
                </c:pt>
                <c:pt idx="623">
                  <c:v>1662.4610048639884</c:v>
                </c:pt>
                <c:pt idx="624">
                  <c:v>1667.0585174441921</c:v>
                </c:pt>
                <c:pt idx="625">
                  <c:v>1671.6462407090214</c:v>
                </c:pt>
                <c:pt idx="626">
                  <c:v>1676.2241098353875</c:v>
                </c:pt>
                <c:pt idx="627">
                  <c:v>1680.7920601123631</c:v>
                </c:pt>
                <c:pt idx="628">
                  <c:v>1685.350026964674</c:v>
                </c:pt>
                <c:pt idx="629">
                  <c:v>1689.897945975516</c:v>
                </c:pt>
                <c:pt idx="630">
                  <c:v>1694.4357529087149</c:v>
                </c:pt>
                <c:pt idx="631">
                  <c:v>1698.9633837302461</c:v>
                </c:pt>
                <c:pt idx="632">
                  <c:v>1703.4807746291274</c:v>
                </c:pt>
                <c:pt idx="633">
                  <c:v>1707.9878620377044</c:v>
                </c:pt>
                <c:pt idx="634">
                  <c:v>1712.4845826513397</c:v>
                </c:pt>
                <c:pt idx="635">
                  <c:v>1716.9708734475239</c:v>
                </c:pt>
                <c:pt idx="636">
                  <c:v>1721.4466717044213</c:v>
                </c:pt>
                <c:pt idx="637">
                  <c:v>1725.9119150188644</c:v>
                </c:pt>
                <c:pt idx="638">
                  <c:v>1730.3665413238118</c:v>
                </c:pt>
                <c:pt idx="639">
                  <c:v>1734.8104889052822</c:v>
                </c:pt>
                <c:pt idx="640">
                  <c:v>1739.2436964187775</c:v>
                </c:pt>
                <c:pt idx="641">
                  <c:v>1743.6661029052082</c:v>
                </c:pt>
                <c:pt idx="642">
                  <c:v>1748.0776478063317</c:v>
                </c:pt>
                <c:pt idx="643">
                  <c:v>1752.4782709797182</c:v>
                </c:pt>
                <c:pt idx="644">
                  <c:v>1756.8679127132523</c:v>
                </c:pt>
                <c:pt idx="645">
                  <c:v>1761.2465137391841</c:v>
                </c:pt>
                <c:pt idx="646">
                  <c:v>1765.6140152477394</c:v>
                </c:pt>
                <c:pt idx="647">
                  <c:v>1769.9703589003002</c:v>
                </c:pt>
                <c:pt idx="648">
                  <c:v>1774.3154868421641</c:v>
                </c:pt>
                <c:pt idx="649">
                  <c:v>1778.6493417148947</c:v>
                </c:pt>
                <c:pt idx="650">
                  <c:v>1782.9718666682706</c:v>
                </c:pt>
                <c:pt idx="651">
                  <c:v>1787.283005371843</c:v>
                </c:pt>
                <c:pt idx="652">
                  <c:v>1791.5827020261108</c:v>
                </c:pt>
                <c:pt idx="653">
                  <c:v>1795.8709013733217</c:v>
                </c:pt>
                <c:pt idx="654">
                  <c:v>1800.1475487079083</c:v>
                </c:pt>
                <c:pt idx="655">
                  <c:v>1804.4125898865661</c:v>
                </c:pt>
                <c:pt idx="656">
                  <c:v>1808.6659713379822</c:v>
                </c:pt>
                <c:pt idx="657">
                  <c:v>1812.9076400722217</c:v>
                </c:pt>
                <c:pt idx="658">
                  <c:v>1817.1375436897799</c:v>
                </c:pt>
                <c:pt idx="659">
                  <c:v>1821.3556303903069</c:v>
                </c:pt>
                <c:pt idx="660">
                  <c:v>1825.5618489810115</c:v>
                </c:pt>
                <c:pt idx="661">
                  <c:v>1829.7561488847514</c:v>
                </c:pt>
                <c:pt idx="662">
                  <c:v>1833.9384801478161</c:v>
                </c:pt>
                <c:pt idx="663">
                  <c:v>1838.1087934474085</c:v>
                </c:pt>
                <c:pt idx="664">
                  <c:v>1842.2670400988318</c:v>
                </c:pt>
                <c:pt idx="665">
                  <c:v>1846.4131720623875</c:v>
                </c:pt>
                <c:pt idx="666">
                  <c:v>1850.54714194999</c:v>
                </c:pt>
                <c:pt idx="667">
                  <c:v>1854.6689030315035</c:v>
                </c:pt>
                <c:pt idx="668">
                  <c:v>1858.7784092408078</c:v>
                </c:pt>
                <c:pt idx="669">
                  <c:v>1862.8756151815958</c:v>
                </c:pt>
                <c:pt idx="670">
                  <c:v>1866.9604761329099</c:v>
                </c:pt>
                <c:pt idx="671">
                  <c:v>1871.0329480544226</c:v>
                </c:pt>
                <c:pt idx="672">
                  <c:v>1875.0929875914635</c:v>
                </c:pt>
                <c:pt idx="673">
                  <c:v>1879.1405520798014</c:v>
                </c:pt>
                <c:pt idx="674">
                  <c:v>1883.1755995501819</c:v>
                </c:pt>
                <c:pt idx="675">
                  <c:v>1887.198088732629</c:v>
                </c:pt>
                <c:pt idx="676">
                  <c:v>1891.2079790605119</c:v>
                </c:pt>
                <c:pt idx="677">
                  <c:v>1895.2052306743828</c:v>
                </c:pt>
                <c:pt idx="678">
                  <c:v>1899.1898044255909</c:v>
                </c:pt>
                <c:pt idx="679">
                  <c:v>1903.1616618796734</c:v>
                </c:pt>
                <c:pt idx="680">
                  <c:v>1907.1207653195315</c:v>
                </c:pt>
                <c:pt idx="681">
                  <c:v>1911.0670777483924</c:v>
                </c:pt>
                <c:pt idx="682">
                  <c:v>1915.0005628925626</c:v>
                </c:pt>
                <c:pt idx="683">
                  <c:v>1918.9211852039753</c:v>
                </c:pt>
                <c:pt idx="684">
                  <c:v>1922.8289098625369</c:v>
                </c:pt>
                <c:pt idx="685">
                  <c:v>1926.7237027782742</c:v>
                </c:pt>
                <c:pt idx="686">
                  <c:v>1930.6055305932878</c:v>
                </c:pt>
                <c:pt idx="687">
                  <c:v>1934.4743606835145</c:v>
                </c:pt>
                <c:pt idx="688">
                  <c:v>1938.330161160301</c:v>
                </c:pt>
                <c:pt idx="689">
                  <c:v>1942.1729008717939</c:v>
                </c:pt>
                <c:pt idx="690">
                  <c:v>1946.0025494041481</c:v>
                </c:pt>
                <c:pt idx="691">
                  <c:v>1949.8190770825581</c:v>
                </c:pt>
                <c:pt idx="692">
                  <c:v>1953.6224549721128</c:v>
                </c:pt>
                <c:pt idx="693">
                  <c:v>1957.4126548784802</c:v>
                </c:pt>
                <c:pt idx="694">
                  <c:v>1961.189649348423</c:v>
                </c:pt>
                <c:pt idx="695">
                  <c:v>1964.9534116701475</c:v>
                </c:pt>
                <c:pt idx="696">
                  <c:v>1968.7039158734917</c:v>
                </c:pt>
                <c:pt idx="697">
                  <c:v>1972.4411367299517</c:v>
                </c:pt>
                <c:pt idx="698">
                  <c:v>1976.1650497525527</c:v>
                </c:pt>
                <c:pt idx="699">
                  <c:v>1979.8756311955649</c:v>
                </c:pt>
                <c:pt idx="700">
                  <c:v>1983.572858054069</c:v>
                </c:pt>
                <c:pt idx="701">
                  <c:v>1987.2567080633719</c:v>
                </c:pt>
                <c:pt idx="702">
                  <c:v>1990.9271596982785</c:v>
                </c:pt>
                <c:pt idx="703">
                  <c:v>1994.5841921722183</c:v>
                </c:pt>
                <c:pt idx="704">
                  <c:v>1998.227785436233</c:v>
                </c:pt>
                <c:pt idx="705">
                  <c:v>2001.8579201778259</c:v>
                </c:pt>
                <c:pt idx="706">
                  <c:v>2005.4745778196759</c:v>
                </c:pt>
                <c:pt idx="707">
                  <c:v>2009.0777405182187</c:v>
                </c:pt>
                <c:pt idx="708">
                  <c:v>2012.6673911620978</c:v>
                </c:pt>
                <c:pt idx="709">
                  <c:v>2016.2435133704894</c:v>
                </c:pt>
                <c:pt idx="710">
                  <c:v>2019.806091491299</c:v>
                </c:pt>
                <c:pt idx="711">
                  <c:v>2023.3551105992383</c:v>
                </c:pt>
                <c:pt idx="712">
                  <c:v>2026.8905564937804</c:v>
                </c:pt>
                <c:pt idx="713">
                  <c:v>2030.4124156969972</c:v>
                </c:pt>
                <c:pt idx="714">
                  <c:v>2033.9206754512813</c:v>
                </c:pt>
                <c:pt idx="715">
                  <c:v>2037.4153237169555</c:v>
                </c:pt>
                <c:pt idx="716">
                  <c:v>2040.89634916977</c:v>
                </c:pt>
                <c:pt idx="717">
                  <c:v>2044.3637411982922</c:v>
                </c:pt>
                <c:pt idx="718">
                  <c:v>2047.8174899011906</c:v>
                </c:pt>
                <c:pt idx="719">
                  <c:v>2051.2575860844136</c:v>
                </c:pt>
                <c:pt idx="720">
                  <c:v>2054.6840212582665</c:v>
                </c:pt>
                <c:pt idx="721">
                  <c:v>2058.0967876343916</c:v>
                </c:pt>
                <c:pt idx="722">
                  <c:v>2061.4958781226474</c:v>
                </c:pt>
                <c:pt idx="723">
                  <c:v>2064.8812863278945</c:v>
                </c:pt>
                <c:pt idx="724">
                  <c:v>2068.253006546689</c:v>
                </c:pt>
                <c:pt idx="725">
                  <c:v>2071.6110337638843</c:v>
                </c:pt>
                <c:pt idx="726">
                  <c:v>2074.9553636491451</c:v>
                </c:pt>
                <c:pt idx="727">
                  <c:v>2078.2859925533735</c:v>
                </c:pt>
                <c:pt idx="728">
                  <c:v>2081.6029175050517</c:v>
                </c:pt>
                <c:pt idx="729">
                  <c:v>2084.9061362065017</c:v>
                </c:pt>
                <c:pt idx="730">
                  <c:v>2088.1956470300665</c:v>
                </c:pt>
                <c:pt idx="731">
                  <c:v>2091.4714490142096</c:v>
                </c:pt>
                <c:pt idx="732">
                  <c:v>2094.7335418595417</c:v>
                </c:pt>
                <c:pt idx="733">
                  <c:v>2097.9819259247711</c:v>
                </c:pt>
                <c:pt idx="734">
                  <c:v>2101.216602222582</c:v>
                </c:pt>
                <c:pt idx="735">
                  <c:v>2104.4375724154434</c:v>
                </c:pt>
                <c:pt idx="736">
                  <c:v>2107.6448388113495</c:v>
                </c:pt>
                <c:pt idx="737">
                  <c:v>2110.838404359492</c:v>
                </c:pt>
                <c:pt idx="738">
                  <c:v>2114.0182726458711</c:v>
                </c:pt>
                <c:pt idx="739">
                  <c:v>2117.1844478888402</c:v>
                </c:pt>
                <c:pt idx="740">
                  <c:v>2120.3369349345926</c:v>
                </c:pt>
                <c:pt idx="741">
                  <c:v>2123.4757392525885</c:v>
                </c:pt>
                <c:pt idx="742">
                  <c:v>2126.6008669309249</c:v>
                </c:pt>
                <c:pt idx="743">
                  <c:v>2129.7123246716496</c:v>
                </c:pt>
                <c:pt idx="744">
                  <c:v>2132.8101197860237</c:v>
                </c:pt>
                <c:pt idx="745">
                  <c:v>2135.8942601897302</c:v>
                </c:pt>
                <c:pt idx="746">
                  <c:v>2138.9647543980345</c:v>
                </c:pt>
                <c:pt idx="747">
                  <c:v>2142.0216115208977</c:v>
                </c:pt>
                <c:pt idx="748">
                  <c:v>2145.0648412580395</c:v>
                </c:pt>
                <c:pt idx="749">
                  <c:v>2148.0944538939616</c:v>
                </c:pt>
                <c:pt idx="750">
                  <c:v>2151.1104602929249</c:v>
                </c:pt>
                <c:pt idx="751">
                  <c:v>2154.1128718938871</c:v>
                </c:pt>
                <c:pt idx="752">
                  <c:v>2157.1017007053997</c:v>
                </c:pt>
                <c:pt idx="753">
                  <c:v>2160.0769593004675</c:v>
                </c:pt>
                <c:pt idx="754">
                  <c:v>2163.0386608113731</c:v>
                </c:pt>
                <c:pt idx="755">
                  <c:v>2165.9868189244653</c:v>
                </c:pt>
                <c:pt idx="756">
                  <c:v>2168.921447874915</c:v>
                </c:pt>
                <c:pt idx="757">
                  <c:v>2171.842562441439</c:v>
                </c:pt>
                <c:pt idx="758">
                  <c:v>2174.7501779409963</c:v>
                </c:pt>
                <c:pt idx="759">
                  <c:v>2177.644310223453</c:v>
                </c:pt>
                <c:pt idx="760">
                  <c:v>2180.5249756662229</c:v>
                </c:pt>
                <c:pt idx="761">
                  <c:v>2183.3921911688813</c:v>
                </c:pt>
                <c:pt idx="762">
                  <c:v>2186.245974147756</c:v>
                </c:pt>
                <c:pt idx="763">
                  <c:v>2189.0863425304956</c:v>
                </c:pt>
                <c:pt idx="764">
                  <c:v>2191.9133147506163</c:v>
                </c:pt>
                <c:pt idx="765">
                  <c:v>2194.7269097420312</c:v>
                </c:pt>
                <c:pt idx="766">
                  <c:v>2197.5271469335598</c:v>
                </c:pt>
                <c:pt idx="767">
                  <c:v>2200.3140462434217</c:v>
                </c:pt>
                <c:pt idx="768">
                  <c:v>2203.0876280737148</c:v>
                </c:pt>
                <c:pt idx="769">
                  <c:v>2205.8479133048809</c:v>
                </c:pt>
                <c:pt idx="770">
                  <c:v>2208.5949232901562</c:v>
                </c:pt>
                <c:pt idx="771">
                  <c:v>2211.328679850013</c:v>
                </c:pt>
                <c:pt idx="772">
                  <c:v>2214.0492052665918</c:v>
                </c:pt>
                <c:pt idx="773">
                  <c:v>2216.7565222781227</c:v>
                </c:pt>
                <c:pt idx="774">
                  <c:v>2219.4506540733405</c:v>
                </c:pt>
                <c:pt idx="775">
                  <c:v>2222.1316242858948</c:v>
                </c:pt>
                <c:pt idx="776">
                  <c:v>2224.7994569887546</c:v>
                </c:pt>
                <c:pt idx="777">
                  <c:v>2227.4541766886082</c:v>
                </c:pt>
                <c:pt idx="778">
                  <c:v>2230.0958083202627</c:v>
                </c:pt>
                <c:pt idx="779">
                  <c:v>2232.7243772410402</c:v>
                </c:pt>
                <c:pt idx="780">
                  <c:v>2235.3399092251766</c:v>
                </c:pt>
                <c:pt idx="781">
                  <c:v>2237.942430458218</c:v>
                </c:pt>
                <c:pt idx="782">
                  <c:v>2240.5319675314236</c:v>
                </c:pt>
                <c:pt idx="783">
                  <c:v>2243.1085474361671</c:v>
                </c:pt>
                <c:pt idx="784">
                  <c:v>2245.6721975583464</c:v>
                </c:pt>
                <c:pt idx="785">
                  <c:v>2248.2229456727973</c:v>
                </c:pt>
                <c:pt idx="786">
                  <c:v>2250.7608199377132</c:v>
                </c:pt>
                <c:pt idx="787">
                  <c:v>2253.2858488890729</c:v>
                </c:pt>
                <c:pt idx="788">
                  <c:v>2255.7980614350768</c:v>
                </c:pt>
                <c:pt idx="789">
                  <c:v>2258.2974868505935</c:v>
                </c:pt>
                <c:pt idx="790">
                  <c:v>2260.7841547716152</c:v>
                </c:pt>
                <c:pt idx="791">
                  <c:v>2263.2580951897253</c:v>
                </c:pt>
                <c:pt idx="792">
                  <c:v>2265.7193384465795</c:v>
                </c:pt>
                <c:pt idx="793">
                  <c:v>2268.1679152283978</c:v>
                </c:pt>
                <c:pt idx="794">
                  <c:v>2270.603856560474</c:v>
                </c:pt>
                <c:pt idx="795">
                  <c:v>2273.0271938016963</c:v>
                </c:pt>
                <c:pt idx="796">
                  <c:v>2275.4379586390874</c:v>
                </c:pt>
                <c:pt idx="797">
                  <c:v>2277.8361830823592</c:v>
                </c:pt>
                <c:pt idx="798">
                  <c:v>2280.2218994584864</c:v>
                </c:pt>
                <c:pt idx="799">
                  <c:v>2282.5951404062967</c:v>
                </c:pt>
                <c:pt idx="800">
                  <c:v>2284.9559388710823</c:v>
                </c:pt>
                <c:pt idx="801">
                  <c:v>2287.304328099231</c:v>
                </c:pt>
                <c:pt idx="802">
                  <c:v>2289.6403416328758</c:v>
                </c:pt>
                <c:pt idx="803">
                  <c:v>2291.9640133045687</c:v>
                </c:pt>
                <c:pt idx="804">
                  <c:v>2294.2753772319757</c:v>
                </c:pt>
                <c:pt idx="805">
                  <c:v>2296.5744678125934</c:v>
                </c:pt>
                <c:pt idx="806">
                  <c:v>2298.8613197184923</c:v>
                </c:pt>
                <c:pt idx="807">
                  <c:v>2301.1359678910799</c:v>
                </c:pt>
                <c:pt idx="808">
                  <c:v>2303.398447535893</c:v>
                </c:pt>
                <c:pt idx="809">
                  <c:v>2305.6487941174128</c:v>
                </c:pt>
                <c:pt idx="810">
                  <c:v>2307.8870433539064</c:v>
                </c:pt>
                <c:pt idx="811">
                  <c:v>2310.1132312122959</c:v>
                </c:pt>
                <c:pt idx="812">
                  <c:v>2312.3273939030546</c:v>
                </c:pt>
                <c:pt idx="813">
                  <c:v>2314.5295678751309</c:v>
                </c:pt>
                <c:pt idx="814">
                  <c:v>2316.7197898108993</c:v>
                </c:pt>
                <c:pt idx="815">
                  <c:v>2318.8980966211434</c:v>
                </c:pt>
                <c:pt idx="816">
                  <c:v>2321.0645254400652</c:v>
                </c:pt>
                <c:pt idx="817">
                  <c:v>2323.2191136203255</c:v>
                </c:pt>
                <c:pt idx="818">
                  <c:v>2323.2191136203255</c:v>
                </c:pt>
                <c:pt idx="819">
                  <c:v>2323.2191136203255</c:v>
                </c:pt>
                <c:pt idx="820">
                  <c:v>2323.2191136203255</c:v>
                </c:pt>
                <c:pt idx="821">
                  <c:v>2323.2191136203255</c:v>
                </c:pt>
                <c:pt idx="822">
                  <c:v>2323.2191136203255</c:v>
                </c:pt>
                <c:pt idx="823">
                  <c:v>2323.2191136203255</c:v>
                </c:pt>
                <c:pt idx="824">
                  <c:v>2323.2191136203255</c:v>
                </c:pt>
                <c:pt idx="825">
                  <c:v>2323.2191136203255</c:v>
                </c:pt>
                <c:pt idx="826">
                  <c:v>2323.2191136203255</c:v>
                </c:pt>
                <c:pt idx="827">
                  <c:v>2323.2191136203255</c:v>
                </c:pt>
                <c:pt idx="828">
                  <c:v>2323.2191136203255</c:v>
                </c:pt>
                <c:pt idx="829">
                  <c:v>2323.2191136203255</c:v>
                </c:pt>
                <c:pt idx="830">
                  <c:v>2323.2191136203255</c:v>
                </c:pt>
                <c:pt idx="831">
                  <c:v>2323.2191136203255</c:v>
                </c:pt>
                <c:pt idx="832">
                  <c:v>2323.2191136203255</c:v>
                </c:pt>
                <c:pt idx="833">
                  <c:v>2323.2191136203255</c:v>
                </c:pt>
                <c:pt idx="834">
                  <c:v>2323.2191136203255</c:v>
                </c:pt>
                <c:pt idx="835">
                  <c:v>2323.2191136203255</c:v>
                </c:pt>
                <c:pt idx="836">
                  <c:v>2323.2191136203255</c:v>
                </c:pt>
                <c:pt idx="837">
                  <c:v>2323.2191136203255</c:v>
                </c:pt>
                <c:pt idx="838">
                  <c:v>2323.2191136203255</c:v>
                </c:pt>
                <c:pt idx="839">
                  <c:v>2323.2191136203255</c:v>
                </c:pt>
                <c:pt idx="840">
                  <c:v>2323.2191136203255</c:v>
                </c:pt>
                <c:pt idx="841">
                  <c:v>2323.2191136203255</c:v>
                </c:pt>
                <c:pt idx="842">
                  <c:v>2323.2191136203255</c:v>
                </c:pt>
                <c:pt idx="843">
                  <c:v>2323.2191136203255</c:v>
                </c:pt>
                <c:pt idx="844">
                  <c:v>2323.2191136203255</c:v>
                </c:pt>
                <c:pt idx="845">
                  <c:v>2323.2191136203255</c:v>
                </c:pt>
                <c:pt idx="846">
                  <c:v>2323.2191136203255</c:v>
                </c:pt>
                <c:pt idx="847">
                  <c:v>2323.2191136203255</c:v>
                </c:pt>
                <c:pt idx="848">
                  <c:v>2323.2191136203255</c:v>
                </c:pt>
                <c:pt idx="849">
                  <c:v>2323.2191136203255</c:v>
                </c:pt>
                <c:pt idx="850">
                  <c:v>2323.2191136203255</c:v>
                </c:pt>
                <c:pt idx="851">
                  <c:v>2323.2191136203255</c:v>
                </c:pt>
                <c:pt idx="852">
                  <c:v>2323.2191136203255</c:v>
                </c:pt>
                <c:pt idx="853">
                  <c:v>2323.2191136203255</c:v>
                </c:pt>
                <c:pt idx="854">
                  <c:v>2323.2191136203255</c:v>
                </c:pt>
                <c:pt idx="855">
                  <c:v>2323.2191136203255</c:v>
                </c:pt>
                <c:pt idx="856">
                  <c:v>2323.2191136203255</c:v>
                </c:pt>
                <c:pt idx="857">
                  <c:v>2323.2191136203255</c:v>
                </c:pt>
                <c:pt idx="858">
                  <c:v>2323.2191136203255</c:v>
                </c:pt>
                <c:pt idx="859">
                  <c:v>2323.2191136203255</c:v>
                </c:pt>
                <c:pt idx="860">
                  <c:v>2323.2191136203255</c:v>
                </c:pt>
                <c:pt idx="861">
                  <c:v>2323.2191136203255</c:v>
                </c:pt>
                <c:pt idx="862">
                  <c:v>2323.2191136203255</c:v>
                </c:pt>
                <c:pt idx="863">
                  <c:v>2323.2191136203255</c:v>
                </c:pt>
                <c:pt idx="864">
                  <c:v>2323.2191136203255</c:v>
                </c:pt>
                <c:pt idx="865">
                  <c:v>2323.2191136203255</c:v>
                </c:pt>
                <c:pt idx="866">
                  <c:v>2323.2191136203255</c:v>
                </c:pt>
                <c:pt idx="867">
                  <c:v>2323.2191136203255</c:v>
                </c:pt>
                <c:pt idx="868">
                  <c:v>2323.2191136203255</c:v>
                </c:pt>
                <c:pt idx="869">
                  <c:v>2323.2191136203255</c:v>
                </c:pt>
                <c:pt idx="870">
                  <c:v>2323.2191136203255</c:v>
                </c:pt>
                <c:pt idx="871">
                  <c:v>2323.2191136203255</c:v>
                </c:pt>
                <c:pt idx="872">
                  <c:v>2323.2191136203255</c:v>
                </c:pt>
                <c:pt idx="873">
                  <c:v>2323.2191136203255</c:v>
                </c:pt>
                <c:pt idx="874">
                  <c:v>2323.2191136203255</c:v>
                </c:pt>
                <c:pt idx="875">
                  <c:v>2323.2191136203255</c:v>
                </c:pt>
                <c:pt idx="876">
                  <c:v>2323.2191136203255</c:v>
                </c:pt>
                <c:pt idx="877">
                  <c:v>2323.2191136203255</c:v>
                </c:pt>
                <c:pt idx="878">
                  <c:v>2323.2191136203255</c:v>
                </c:pt>
                <c:pt idx="879">
                  <c:v>2323.2191136203255</c:v>
                </c:pt>
                <c:pt idx="880">
                  <c:v>2323.2191136203255</c:v>
                </c:pt>
                <c:pt idx="881">
                  <c:v>2323.2191136203255</c:v>
                </c:pt>
                <c:pt idx="882">
                  <c:v>2323.2191136203255</c:v>
                </c:pt>
                <c:pt idx="883">
                  <c:v>2323.2191136203255</c:v>
                </c:pt>
                <c:pt idx="884">
                  <c:v>2323.2191136203255</c:v>
                </c:pt>
                <c:pt idx="885">
                  <c:v>2323.2191136203255</c:v>
                </c:pt>
                <c:pt idx="886">
                  <c:v>2323.2191136203255</c:v>
                </c:pt>
                <c:pt idx="887">
                  <c:v>2323.2191136203255</c:v>
                </c:pt>
                <c:pt idx="888">
                  <c:v>2323.2191136203255</c:v>
                </c:pt>
                <c:pt idx="889">
                  <c:v>2323.2191136203255</c:v>
                </c:pt>
                <c:pt idx="890">
                  <c:v>2323.2191136203255</c:v>
                </c:pt>
                <c:pt idx="891">
                  <c:v>2323.2191136203255</c:v>
                </c:pt>
                <c:pt idx="892">
                  <c:v>2323.2191136203255</c:v>
                </c:pt>
                <c:pt idx="893">
                  <c:v>2323.2191136203255</c:v>
                </c:pt>
                <c:pt idx="894">
                  <c:v>2323.2191136203255</c:v>
                </c:pt>
                <c:pt idx="895">
                  <c:v>2323.2191136203255</c:v>
                </c:pt>
                <c:pt idx="896">
                  <c:v>2323.2191136203255</c:v>
                </c:pt>
                <c:pt idx="897">
                  <c:v>2323.2191136203255</c:v>
                </c:pt>
                <c:pt idx="898">
                  <c:v>2323.2191136203255</c:v>
                </c:pt>
                <c:pt idx="899">
                  <c:v>2323.2191136203255</c:v>
                </c:pt>
                <c:pt idx="900">
                  <c:v>2323.2191136203255</c:v>
                </c:pt>
                <c:pt idx="901">
                  <c:v>2323.2191136203255</c:v>
                </c:pt>
                <c:pt idx="902">
                  <c:v>2323.2191136203255</c:v>
                </c:pt>
                <c:pt idx="903">
                  <c:v>2323.2191136203255</c:v>
                </c:pt>
                <c:pt idx="904">
                  <c:v>2323.2191136203255</c:v>
                </c:pt>
                <c:pt idx="905">
                  <c:v>2323.2191136203255</c:v>
                </c:pt>
                <c:pt idx="906">
                  <c:v>2323.2191136203255</c:v>
                </c:pt>
                <c:pt idx="907">
                  <c:v>2323.2191136203255</c:v>
                </c:pt>
                <c:pt idx="908">
                  <c:v>2323.2191136203255</c:v>
                </c:pt>
                <c:pt idx="909">
                  <c:v>2323.2191136203255</c:v>
                </c:pt>
                <c:pt idx="910">
                  <c:v>2323.2191136203255</c:v>
                </c:pt>
                <c:pt idx="911">
                  <c:v>2323.2191136203255</c:v>
                </c:pt>
                <c:pt idx="912">
                  <c:v>2323.2191136203255</c:v>
                </c:pt>
                <c:pt idx="913">
                  <c:v>2323.2191136203255</c:v>
                </c:pt>
                <c:pt idx="914">
                  <c:v>2323.2191136203255</c:v>
                </c:pt>
                <c:pt idx="915">
                  <c:v>2323.2191136203255</c:v>
                </c:pt>
                <c:pt idx="916">
                  <c:v>2323.2191136203255</c:v>
                </c:pt>
                <c:pt idx="917">
                  <c:v>2323.2191136203255</c:v>
                </c:pt>
                <c:pt idx="918">
                  <c:v>2323.2191136203255</c:v>
                </c:pt>
                <c:pt idx="919">
                  <c:v>2323.2191136203255</c:v>
                </c:pt>
                <c:pt idx="920">
                  <c:v>2323.2191136203255</c:v>
                </c:pt>
                <c:pt idx="921">
                  <c:v>2323.2191136203255</c:v>
                </c:pt>
                <c:pt idx="922">
                  <c:v>2323.2191136203255</c:v>
                </c:pt>
                <c:pt idx="923">
                  <c:v>2323.2191136203255</c:v>
                </c:pt>
                <c:pt idx="924">
                  <c:v>2323.2191136203255</c:v>
                </c:pt>
                <c:pt idx="925">
                  <c:v>2323.2191136203255</c:v>
                </c:pt>
                <c:pt idx="926">
                  <c:v>2323.2191136203255</c:v>
                </c:pt>
                <c:pt idx="927">
                  <c:v>2323.2191136203255</c:v>
                </c:pt>
                <c:pt idx="928">
                  <c:v>2323.2191136203255</c:v>
                </c:pt>
                <c:pt idx="929">
                  <c:v>2323.2191136203255</c:v>
                </c:pt>
                <c:pt idx="930">
                  <c:v>2323.2191136203255</c:v>
                </c:pt>
                <c:pt idx="931">
                  <c:v>2323.2191136203255</c:v>
                </c:pt>
                <c:pt idx="932">
                  <c:v>2323.2191136203255</c:v>
                </c:pt>
                <c:pt idx="933">
                  <c:v>2323.2191136203255</c:v>
                </c:pt>
                <c:pt idx="934">
                  <c:v>2323.2191136203255</c:v>
                </c:pt>
                <c:pt idx="935">
                  <c:v>2323.2191136203255</c:v>
                </c:pt>
                <c:pt idx="936">
                  <c:v>2323.2191136203255</c:v>
                </c:pt>
                <c:pt idx="937">
                  <c:v>2323.2191136203255</c:v>
                </c:pt>
                <c:pt idx="938">
                  <c:v>2323.2191136203255</c:v>
                </c:pt>
                <c:pt idx="939">
                  <c:v>2323.2191136203255</c:v>
                </c:pt>
                <c:pt idx="940">
                  <c:v>2323.2191136203255</c:v>
                </c:pt>
                <c:pt idx="941">
                  <c:v>2323.2191136203255</c:v>
                </c:pt>
                <c:pt idx="942">
                  <c:v>2323.2191136203255</c:v>
                </c:pt>
                <c:pt idx="943">
                  <c:v>2323.2191136203255</c:v>
                </c:pt>
                <c:pt idx="944">
                  <c:v>2323.2191136203255</c:v>
                </c:pt>
                <c:pt idx="945">
                  <c:v>2323.2191136203255</c:v>
                </c:pt>
                <c:pt idx="946">
                  <c:v>2323.2191136203255</c:v>
                </c:pt>
                <c:pt idx="947">
                  <c:v>2323.2191136203255</c:v>
                </c:pt>
                <c:pt idx="948">
                  <c:v>2323.2191136203255</c:v>
                </c:pt>
                <c:pt idx="949">
                  <c:v>2323.2191136203255</c:v>
                </c:pt>
                <c:pt idx="950">
                  <c:v>2323.2191136203255</c:v>
                </c:pt>
                <c:pt idx="951">
                  <c:v>2323.2191136203255</c:v>
                </c:pt>
                <c:pt idx="952">
                  <c:v>2323.2191136203255</c:v>
                </c:pt>
                <c:pt idx="953">
                  <c:v>2323.2191136203255</c:v>
                </c:pt>
                <c:pt idx="954">
                  <c:v>2323.2191136203255</c:v>
                </c:pt>
                <c:pt idx="955">
                  <c:v>2323.2191136203255</c:v>
                </c:pt>
                <c:pt idx="956">
                  <c:v>2323.2191136203255</c:v>
                </c:pt>
                <c:pt idx="957">
                  <c:v>2323.2191136203255</c:v>
                </c:pt>
                <c:pt idx="958">
                  <c:v>2323.2191136203255</c:v>
                </c:pt>
                <c:pt idx="959">
                  <c:v>2323.2191136203255</c:v>
                </c:pt>
                <c:pt idx="960">
                  <c:v>2323.2191136203255</c:v>
                </c:pt>
                <c:pt idx="961">
                  <c:v>2323.2191136203255</c:v>
                </c:pt>
                <c:pt idx="962">
                  <c:v>2323.2191136203255</c:v>
                </c:pt>
                <c:pt idx="963">
                  <c:v>2323.2191136203255</c:v>
                </c:pt>
                <c:pt idx="964">
                  <c:v>2323.2191136203255</c:v>
                </c:pt>
                <c:pt idx="965">
                  <c:v>2323.2191136203255</c:v>
                </c:pt>
                <c:pt idx="966">
                  <c:v>2323.2191136203255</c:v>
                </c:pt>
                <c:pt idx="967">
                  <c:v>2323.2191136203255</c:v>
                </c:pt>
                <c:pt idx="968">
                  <c:v>2323.2191136203255</c:v>
                </c:pt>
                <c:pt idx="969">
                  <c:v>2323.2191136203255</c:v>
                </c:pt>
                <c:pt idx="970">
                  <c:v>2323.2191136203255</c:v>
                </c:pt>
                <c:pt idx="971">
                  <c:v>2323.2191136203255</c:v>
                </c:pt>
                <c:pt idx="972">
                  <c:v>2323.2191136203255</c:v>
                </c:pt>
                <c:pt idx="973">
                  <c:v>2323.2191136203255</c:v>
                </c:pt>
                <c:pt idx="974">
                  <c:v>2323.2191136203255</c:v>
                </c:pt>
                <c:pt idx="975">
                  <c:v>2323.2191136203255</c:v>
                </c:pt>
                <c:pt idx="976">
                  <c:v>2323.2191136203255</c:v>
                </c:pt>
                <c:pt idx="977">
                  <c:v>2323.2191136203255</c:v>
                </c:pt>
                <c:pt idx="978">
                  <c:v>2323.2191136203255</c:v>
                </c:pt>
                <c:pt idx="979">
                  <c:v>2323.2191136203255</c:v>
                </c:pt>
                <c:pt idx="980">
                  <c:v>2323.2191136203255</c:v>
                </c:pt>
                <c:pt idx="981">
                  <c:v>2323.2191136203255</c:v>
                </c:pt>
                <c:pt idx="982">
                  <c:v>2323.2191136203255</c:v>
                </c:pt>
                <c:pt idx="983">
                  <c:v>2323.2191136203255</c:v>
                </c:pt>
                <c:pt idx="984">
                  <c:v>2323.2191136203255</c:v>
                </c:pt>
                <c:pt idx="985">
                  <c:v>2323.2191136203255</c:v>
                </c:pt>
                <c:pt idx="986">
                  <c:v>2323.2191136203255</c:v>
                </c:pt>
                <c:pt idx="987">
                  <c:v>2323.2191136203255</c:v>
                </c:pt>
                <c:pt idx="988">
                  <c:v>2323.2191136203255</c:v>
                </c:pt>
                <c:pt idx="989">
                  <c:v>2323.2191136203255</c:v>
                </c:pt>
                <c:pt idx="990">
                  <c:v>2323.2191136203255</c:v>
                </c:pt>
                <c:pt idx="991">
                  <c:v>2323.2191136203255</c:v>
                </c:pt>
                <c:pt idx="992">
                  <c:v>2323.2191136203255</c:v>
                </c:pt>
                <c:pt idx="993">
                  <c:v>2323.2191136203255</c:v>
                </c:pt>
                <c:pt idx="994">
                  <c:v>2323.2191136203255</c:v>
                </c:pt>
                <c:pt idx="995">
                  <c:v>2323.2191136203255</c:v>
                </c:pt>
                <c:pt idx="996">
                  <c:v>2323.2191136203255</c:v>
                </c:pt>
                <c:pt idx="997">
                  <c:v>2323.2191136203255</c:v>
                </c:pt>
                <c:pt idx="998">
                  <c:v>2323.2191136203255</c:v>
                </c:pt>
                <c:pt idx="999">
                  <c:v>2323.2191136203255</c:v>
                </c:pt>
                <c:pt idx="1000">
                  <c:v>2323.2191136203255</c:v>
                </c:pt>
              </c:numCache>
            </c:numRef>
          </c:xVal>
          <c:yVal>
            <c:numRef>
              <c:f>Calculs!$K$4:$K$1004</c:f>
              <c:numCache>
                <c:formatCode>0.00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2517.7786488734096</c:v>
                </c:pt>
                <c:pt idx="541">
                  <c:v>2519.4419108745569</c:v>
                </c:pt>
                <c:pt idx="542">
                  <c:v>2521.0045781176264</c:v>
                </c:pt>
                <c:pt idx="543">
                  <c:v>2522.4668176382897</c:v>
                </c:pt>
                <c:pt idx="544">
                  <c:v>2523.8287934304512</c:v>
                </c:pt>
                <c:pt idx="545">
                  <c:v>2525.0906665959624</c:v>
                </c:pt>
                <c:pt idx="546">
                  <c:v>2526.2525954958433</c:v>
                </c:pt>
                <c:pt idx="547">
                  <c:v>2527.3147359029449</c:v>
                </c:pt>
                <c:pt idx="548">
                  <c:v>2528.2772411559713</c:v>
                </c:pt>
                <c:pt idx="549">
                  <c:v>2529.140262314766</c:v>
                </c:pt>
                <c:pt idx="550">
                  <c:v>2529.9039483167462</c:v>
                </c:pt>
                <c:pt idx="551">
                  <c:v>2530.5684461343535</c:v>
                </c:pt>
                <c:pt idx="552">
                  <c:v>2531.1339009333692</c:v>
                </c:pt>
                <c:pt idx="553">
                  <c:v>2531.6004562319326</c:v>
                </c:pt>
                <c:pt idx="554">
                  <c:v>2531.9682540600793</c:v>
                </c:pt>
                <c:pt idx="555">
                  <c:v>2532.2374351196031</c:v>
                </c:pt>
                <c:pt idx="556">
                  <c:v>2532.4081389440407</c:v>
                </c:pt>
                <c:pt idx="557">
                  <c:v>2532.4805040585516</c:v>
                </c:pt>
                <c:pt idx="558">
                  <c:v>2532.4546681394681</c:v>
                </c:pt>
                <c:pt idx="559">
                  <c:v>2532.3307681732813</c:v>
                </c:pt>
                <c:pt idx="560">
                  <c:v>2532.108940614813</c:v>
                </c:pt>
                <c:pt idx="561">
                  <c:v>2531.7893215443337</c:v>
                </c:pt>
                <c:pt idx="562">
                  <c:v>2531.3720468233705</c:v>
                </c:pt>
                <c:pt idx="563">
                  <c:v>2530.8572522489608</c:v>
                </c:pt>
                <c:pt idx="564">
                  <c:v>2530.2450737060999</c:v>
                </c:pt>
                <c:pt idx="565">
                  <c:v>2529.5356473181437</c:v>
                </c:pt>
                <c:pt idx="566">
                  <c:v>2528.7291095949236</c:v>
                </c:pt>
                <c:pt idx="567">
                  <c:v>2527.8255975783513</c:v>
                </c:pt>
                <c:pt idx="568">
                  <c:v>2526.8252489852871</c:v>
                </c:pt>
                <c:pt idx="569">
                  <c:v>2525.7282023474681</c:v>
                </c:pt>
                <c:pt idx="570">
                  <c:v>2524.5345971482998</c:v>
                </c:pt>
                <c:pt idx="571">
                  <c:v>2523.2445739563282</c:v>
                </c:pt>
                <c:pt idx="572">
                  <c:v>2521.8582745552267</c:v>
                </c:pt>
                <c:pt idx="573">
                  <c:v>2520.3758420701483</c:v>
                </c:pt>
                <c:pt idx="574">
                  <c:v>2518.797421090308</c:v>
                </c:pt>
                <c:pt idx="575">
                  <c:v>2517.1231577876761</c:v>
                </c:pt>
                <c:pt idx="576">
                  <c:v>2515.3532000316845</c:v>
                </c:pt>
                <c:pt idx="577">
                  <c:v>2513.487697499861</c:v>
                </c:pt>
                <c:pt idx="578">
                  <c:v>2511.5268017843246</c:v>
                </c:pt>
                <c:pt idx="579">
                  <c:v>2509.4706664940932</c:v>
                </c:pt>
                <c:pt idx="580">
                  <c:v>2507.3194473531644</c:v>
                </c:pt>
                <c:pt idx="581">
                  <c:v>2505.0733022943564</c:v>
                </c:pt>
                <c:pt idx="582">
                  <c:v>2502.7323915488982</c:v>
                </c:pt>
                <c:pt idx="583">
                  <c:v>2500.296877731781</c:v>
                </c:pt>
                <c:pt idx="584">
                  <c:v>2497.7669259228901</c:v>
                </c:pt>
                <c:pt idx="585">
                  <c:v>2495.142703743953</c:v>
                </c:pt>
                <c:pt idx="586">
                  <c:v>2492.4243814313445</c:v>
                </c:pt>
                <c:pt idx="587">
                  <c:v>2489.6121319048038</c:v>
                </c:pt>
                <c:pt idx="588">
                  <c:v>2486.7061308321254</c:v>
                </c:pt>
                <c:pt idx="589">
                  <c:v>2483.7065566898937</c:v>
                </c:pt>
                <c:pt idx="590">
                  <c:v>2480.6135908203373</c:v>
                </c:pt>
                <c:pt idx="591">
                  <c:v>2477.4274174843872</c:v>
                </c:pt>
                <c:pt idx="592">
                  <c:v>2474.1482239110237</c:v>
                </c:pt>
                <c:pt idx="593">
                  <c:v>2470.7762003430043</c:v>
                </c:pt>
                <c:pt idx="594">
                  <c:v>2467.3115400790675</c:v>
                </c:pt>
                <c:pt idx="595">
                  <c:v>2463.7544395127084</c:v>
                </c:pt>
                <c:pt idx="596">
                  <c:v>2460.1050981676258</c:v>
                </c:pt>
                <c:pt idx="597">
                  <c:v>2456.363718729941</c:v>
                </c:pt>
                <c:pt idx="598">
                  <c:v>2452.5305070772856</c:v>
                </c:pt>
                <c:pt idx="599">
                  <c:v>2448.6056723048637</c:v>
                </c:pt>
                <c:pt idx="600">
                  <c:v>2444.5894267485842</c:v>
                </c:pt>
                <c:pt idx="601">
                  <c:v>2440.4819860053644</c:v>
                </c:pt>
                <c:pt idx="602">
                  <c:v>2436.2835689507046</c:v>
                </c:pt>
                <c:pt idx="603">
                  <c:v>2431.9943977536263</c:v>
                </c:pt>
                <c:pt idx="604">
                  <c:v>2427.6146978890733</c:v>
                </c:pt>
                <c:pt idx="605">
                  <c:v>2423.1446981478653</c:v>
                </c:pt>
                <c:pt idx="606">
                  <c:v>2418.5846306442977</c:v>
                </c:pt>
                <c:pt idx="607">
                  <c:v>2413.9347308214742</c:v>
                </c:pt>
                <c:pt idx="608">
                  <c:v>2409.1952374544599</c:v>
                </c:pt>
                <c:pt idx="609">
                  <c:v>2404.3663926513373</c:v>
                </c:pt>
                <c:pt idx="610">
                  <c:v>2399.4484418522475</c:v>
                </c:pt>
                <c:pt idx="611">
                  <c:v>2394.4416338264955</c:v>
                </c:pt>
                <c:pt idx="612">
                  <c:v>2389.3462206677964</c:v>
                </c:pt>
                <c:pt idx="613">
                  <c:v>2384.1624577877324</c:v>
                </c:pt>
                <c:pt idx="614">
                  <c:v>2378.8906039074977</c:v>
                </c:pt>
                <c:pt idx="615">
                  <c:v>2373.5309210479945</c:v>
                </c:pt>
                <c:pt idx="616">
                  <c:v>2368.0836745183483</c:v>
                </c:pt>
                <c:pt idx="617">
                  <c:v>2362.5491329029073</c:v>
                </c:pt>
                <c:pt idx="618">
                  <c:v>2356.9275680467849</c:v>
                </c:pt>
                <c:pt idx="619">
                  <c:v>2351.2192550400055</c:v>
                </c:pt>
                <c:pt idx="620">
                  <c:v>2345.4244722003091</c:v>
                </c:pt>
                <c:pt idx="621">
                  <c:v>2339.5435010546726</c:v>
                </c:pt>
                <c:pt idx="622">
                  <c:v>2333.5766263195942</c:v>
                </c:pt>
                <c:pt idx="623">
                  <c:v>2327.5241358801964</c:v>
                </c:pt>
                <c:pt idx="624">
                  <c:v>2321.3863207681948</c:v>
                </c:pt>
                <c:pt idx="625">
                  <c:v>2315.1634751387769</c:v>
                </c:pt>
                <c:pt idx="626">
                  <c:v>2308.8558962464381</c:v>
                </c:pt>
                <c:pt idx="627">
                  <c:v>2302.4638844198175</c:v>
                </c:pt>
                <c:pt idx="628">
                  <c:v>2295.9877430355732</c:v>
                </c:pt>
                <c:pt idx="629">
                  <c:v>2289.4277784913393</c:v>
                </c:pt>
                <c:pt idx="630">
                  <c:v>2282.7843001777992</c:v>
                </c:pt>
                <c:pt idx="631">
                  <c:v>2276.0576204499166</c:v>
                </c:pt>
                <c:pt idx="632">
                  <c:v>2269.2480545973549</c:v>
                </c:pt>
                <c:pt idx="633">
                  <c:v>2262.3559208141237</c:v>
                </c:pt>
                <c:pt idx="634">
                  <c:v>2255.3815401674806</c:v>
                </c:pt>
                <c:pt idx="635">
                  <c:v>2248.3252365661228</c:v>
                </c:pt>
                <c:pt idx="636">
                  <c:v>2241.1873367276985</c:v>
                </c:pt>
                <c:pt idx="637">
                  <c:v>2233.9681701456675</c:v>
                </c:pt>
                <c:pt idx="638">
                  <c:v>2226.6680690555399</c:v>
                </c:pt>
                <c:pt idx="639">
                  <c:v>2219.2873684005176</c:v>
                </c:pt>
                <c:pt idx="640">
                  <c:v>2211.8264057965685</c:v>
                </c:pt>
                <c:pt idx="641">
                  <c:v>2204.2855214969591</c:v>
                </c:pt>
                <c:pt idx="642">
                  <c:v>2196.6650583562664</c:v>
                </c:pt>
                <c:pt idx="643">
                  <c:v>2188.9653617938975</c:v>
                </c:pt>
                <c:pt idx="644">
                  <c:v>2181.1867797571367</c:v>
                </c:pt>
                <c:pt idx="645">
                  <c:v>2173.3296626837473</c:v>
                </c:pt>
                <c:pt idx="646">
                  <c:v>2165.3943634641428</c:v>
                </c:pt>
                <c:pt idx="647">
                  <c:v>2157.3812374031563</c:v>
                </c:pt>
                <c:pt idx="648">
                  <c:v>2149.2906421814241</c:v>
                </c:pt>
                <c:pt idx="649">
                  <c:v>2141.1229378164053</c:v>
                </c:pt>
                <c:pt idx="650">
                  <c:v>2132.8784866230544</c:v>
                </c:pt>
                <c:pt idx="651">
                  <c:v>2124.5576531741708</c:v>
                </c:pt>
                <c:pt idx="652">
                  <c:v>2116.160804260438</c:v>
                </c:pt>
                <c:pt idx="653">
                  <c:v>2107.6883088501754</c:v>
                </c:pt>
                <c:pt idx="654">
                  <c:v>2099.1405380488163</c:v>
                </c:pt>
                <c:pt idx="655">
                  <c:v>2090.5178650581311</c:v>
                </c:pt>
                <c:pt idx="656">
                  <c:v>2081.8206651352129</c:v>
                </c:pt>
                <c:pt idx="657">
                  <c:v>2073.0493155512409</c:v>
                </c:pt>
                <c:pt idx="658">
                  <c:v>2064.2041955500354</c:v>
                </c:pt>
                <c:pt idx="659">
                  <c:v>2055.2856863064253</c:v>
                </c:pt>
                <c:pt idx="660">
                  <c:v>2046.2941708844385</c:v>
                </c:pt>
                <c:pt idx="661">
                  <c:v>2037.2300341953303</c:v>
                </c:pt>
                <c:pt idx="662">
                  <c:v>2028.0936629554678</c:v>
                </c:pt>
                <c:pt idx="663">
                  <c:v>2018.8854456440811</c:v>
                </c:pt>
                <c:pt idx="664">
                  <c:v>2009.6057724608961</c:v>
                </c:pt>
                <c:pt idx="665">
                  <c:v>2000.2550352836636</c:v>
                </c:pt>
                <c:pt idx="666">
                  <c:v>1990.8336276255966</c:v>
                </c:pt>
                <c:pt idx="667">
                  <c:v>1981.3419445927293</c:v>
                </c:pt>
                <c:pt idx="668">
                  <c:v>1971.7803828412116</c:v>
                </c:pt>
                <c:pt idx="669">
                  <c:v>1962.1493405345498</c:v>
                </c:pt>
                <c:pt idx="670">
                  <c:v>1952.4492173008073</c:v>
                </c:pt>
                <c:pt idx="671">
                  <c:v>1942.6804141897771</c:v>
                </c:pt>
                <c:pt idx="672">
                  <c:v>1932.8433336301373</c:v>
                </c:pt>
                <c:pt idx="673">
                  <c:v>1922.9383793866014</c:v>
                </c:pt>
                <c:pt idx="674">
                  <c:v>1912.9659565170759</c:v>
                </c:pt>
                <c:pt idx="675">
                  <c:v>1902.9264713298348</c:v>
                </c:pt>
                <c:pt idx="676">
                  <c:v>1892.8203313407228</c:v>
                </c:pt>
                <c:pt idx="677">
                  <c:v>1882.6479452303977</c:v>
                </c:pt>
                <c:pt idx="678">
                  <c:v>1872.4097228016235</c:v>
                </c:pt>
                <c:pt idx="679">
                  <c:v>1862.1060749366227</c:v>
                </c:pt>
                <c:pt idx="680">
                  <c:v>1851.7374135544992</c:v>
                </c:pt>
                <c:pt idx="681">
                  <c:v>1841.3041515687432</c:v>
                </c:pt>
                <c:pt idx="682">
                  <c:v>1830.806702844824</c:v>
                </c:pt>
                <c:pt idx="683">
                  <c:v>1820.2454821578845</c:v>
                </c:pt>
                <c:pt idx="684">
                  <c:v>1809.6209051505441</c:v>
                </c:pt>
                <c:pt idx="685">
                  <c:v>1798.9333882908211</c:v>
                </c:pt>
                <c:pt idx="686">
                  <c:v>1788.1833488301816</c:v>
                </c:pt>
                <c:pt idx="687">
                  <c:v>1777.3712047617259</c:v>
                </c:pt>
                <c:pt idx="688">
                  <c:v>1766.4973747785207</c:v>
                </c:pt>
                <c:pt idx="689">
                  <c:v>1755.5622782320834</c:v>
                </c:pt>
                <c:pt idx="690">
                  <c:v>1744.5663350910311</c:v>
                </c:pt>
                <c:pt idx="691">
                  <c:v>1733.5099658998984</c:v>
                </c:pt>
                <c:pt idx="692">
                  <c:v>1722.3935917381352</c:v>
                </c:pt>
                <c:pt idx="693">
                  <c:v>1711.2176341792901</c:v>
                </c:pt>
                <c:pt idx="694">
                  <c:v>1699.982515250389</c:v>
                </c:pt>
                <c:pt idx="695">
                  <c:v>1688.6886573915151</c:v>
                </c:pt>
                <c:pt idx="696">
                  <c:v>1677.3364834155991</c:v>
                </c:pt>
                <c:pt idx="697">
                  <c:v>1665.9264164684248</c:v>
                </c:pt>
                <c:pt idx="698">
                  <c:v>1654.4588799888604</c:v>
                </c:pt>
                <c:pt idx="699">
                  <c:v>1642.9342976693185</c:v>
                </c:pt>
                <c:pt idx="700">
                  <c:v>1631.353093416456</c:v>
                </c:pt>
                <c:pt idx="701">
                  <c:v>1619.715691312116</c:v>
                </c:pt>
                <c:pt idx="702">
                  <c:v>1608.0225155745222</c:v>
                </c:pt>
                <c:pt idx="703">
                  <c:v>1596.2739905197302</c:v>
                </c:pt>
                <c:pt idx="704">
                  <c:v>1584.470540523341</c:v>
                </c:pt>
                <c:pt idx="705">
                  <c:v>1572.6125899824856</c:v>
                </c:pt>
                <c:pt idx="706">
                  <c:v>1560.7005632780831</c:v>
                </c:pt>
                <c:pt idx="707">
                  <c:v>1548.7348847373817</c:v>
                </c:pt>
                <c:pt idx="708">
                  <c:v>1536.7159785967849</c:v>
                </c:pt>
                <c:pt idx="709">
                  <c:v>1524.6442689649705</c:v>
                </c:pt>
                <c:pt idx="710">
                  <c:v>1512.5201797863067</c:v>
                </c:pt>
                <c:pt idx="711">
                  <c:v>1500.3441348045715</c:v>
                </c:pt>
                <c:pt idx="712">
                  <c:v>1488.1165575269781</c:v>
                </c:pt>
                <c:pt idx="713">
                  <c:v>1475.8378711885146</c:v>
                </c:pt>
                <c:pt idx="714">
                  <c:v>1463.5084987165994</c:v>
                </c:pt>
                <c:pt idx="715">
                  <c:v>1451.1288626960593</c:v>
                </c:pt>
                <c:pt idx="716">
                  <c:v>1438.6993853344327</c:v>
                </c:pt>
                <c:pt idx="717">
                  <c:v>1426.2204884276048</c:v>
                </c:pt>
                <c:pt idx="718">
                  <c:v>1413.6925933257753</c:v>
                </c:pt>
                <c:pt idx="719">
                  <c:v>1401.1161208997669</c:v>
                </c:pt>
                <c:pt idx="720">
                  <c:v>1388.4914915076745</c:v>
                </c:pt>
                <c:pt idx="721">
                  <c:v>1375.819124961861</c:v>
                </c:pt>
                <c:pt idx="722">
                  <c:v>1363.0994404963035</c:v>
                </c:pt>
                <c:pt idx="723">
                  <c:v>1350.3328567342919</c:v>
                </c:pt>
                <c:pt idx="724">
                  <c:v>1337.5197916564841</c:v>
                </c:pt>
                <c:pt idx="725">
                  <c:v>1324.6606625693214</c:v>
                </c:pt>
                <c:pt idx="726">
                  <c:v>1311.7558860738054</c:v>
                </c:pt>
                <c:pt idx="727">
                  <c:v>1298.8058780346421</c:v>
                </c:pt>
                <c:pt idx="728">
                  <c:v>1285.8110535497522</c:v>
                </c:pt>
                <c:pt idx="729">
                  <c:v>1272.7718269201544</c:v>
                </c:pt>
                <c:pt idx="730">
                  <c:v>1259.6886116202206</c:v>
                </c:pt>
                <c:pt idx="731">
                  <c:v>1246.5618202683083</c:v>
                </c:pt>
                <c:pt idx="732">
                  <c:v>1233.3918645977692</c:v>
                </c:pt>
                <c:pt idx="733">
                  <c:v>1220.1791554283391</c:v>
                </c:pt>
                <c:pt idx="734">
                  <c:v>1206.92410263791</c:v>
                </c:pt>
                <c:pt idx="735">
                  <c:v>1193.6271151346855</c:v>
                </c:pt>
                <c:pt idx="736">
                  <c:v>1180.2886008297223</c:v>
                </c:pt>
                <c:pt idx="737">
                  <c:v>1166.9089666098587</c:v>
                </c:pt>
                <c:pt idx="738">
                  <c:v>1153.4886183110311</c:v>
                </c:pt>
                <c:pt idx="739">
                  <c:v>1140.0279606919823</c:v>
                </c:pt>
                <c:pt idx="740">
                  <c:v>1126.5273974083593</c:v>
                </c:pt>
                <c:pt idx="741">
                  <c:v>1112.9873309872041</c:v>
                </c:pt>
                <c:pt idx="742">
                  <c:v>1099.4081628018387</c:v>
                </c:pt>
                <c:pt idx="743">
                  <c:v>1085.7902930471421</c:v>
                </c:pt>
                <c:pt idx="744">
                  <c:v>1072.1341207152252</c:v>
                </c:pt>
                <c:pt idx="745">
                  <c:v>1058.4400435714986</c:v>
                </c:pt>
                <c:pt idx="746">
                  <c:v>1044.7084581311378</c:v>
                </c:pt>
                <c:pt idx="747">
                  <c:v>1030.9397596359456</c:v>
                </c:pt>
                <c:pt idx="748">
                  <c:v>1017.1343420316095</c:v>
                </c:pt>
                <c:pt idx="749">
                  <c:v>1003.2925979453578</c:v>
                </c:pt>
                <c:pt idx="750">
                  <c:v>989.41491866401134</c:v>
                </c:pt>
                <c:pt idx="751">
                  <c:v>975.50169411243382</c:v>
                </c:pt>
                <c:pt idx="752">
                  <c:v>961.55331283237774</c:v>
                </c:pt>
                <c:pt idx="753">
                  <c:v>947.57016196172754</c:v>
                </c:pt>
                <c:pt idx="754">
                  <c:v>933.55262721413942</c:v>
                </c:pt>
                <c:pt idx="755">
                  <c:v>919.50109285907649</c:v>
                </c:pt>
                <c:pt idx="756">
                  <c:v>905.41594170223948</c:v>
                </c:pt>
                <c:pt idx="757">
                  <c:v>891.29755506639242</c:v>
                </c:pt>
                <c:pt idx="758">
                  <c:v>877.14631277258206</c:v>
                </c:pt>
                <c:pt idx="759">
                  <c:v>862.9625931217505</c:v>
                </c:pt>
                <c:pt idx="760">
                  <c:v>848.74677287674035</c:v>
                </c:pt>
                <c:pt idx="761">
                  <c:v>834.49922724469081</c:v>
                </c:pt>
                <c:pt idx="762">
                  <c:v>820.22032985982401</c:v>
                </c:pt>
                <c:pt idx="763">
                  <c:v>805.91045276662032</c:v>
                </c:pt>
                <c:pt idx="764">
                  <c:v>791.56996640338161</c:v>
                </c:pt>
                <c:pt idx="765">
                  <c:v>777.19923958618028</c:v>
                </c:pt>
                <c:pt idx="766">
                  <c:v>762.79863949319383</c:v>
                </c:pt>
                <c:pt idx="767">
                  <c:v>748.36853164942249</c:v>
                </c:pt>
                <c:pt idx="768">
                  <c:v>733.90927991178864</c:v>
                </c:pt>
                <c:pt idx="769">
                  <c:v>719.42124645461615</c:v>
                </c:pt>
                <c:pt idx="770">
                  <c:v>704.90479175548865</c:v>
                </c:pt>
                <c:pt idx="771">
                  <c:v>690.36027458148374</c:v>
                </c:pt>
                <c:pt idx="772">
                  <c:v>675.78805197578197</c:v>
                </c:pt>
                <c:pt idx="773">
                  <c:v>661.18847924464887</c:v>
                </c:pt>
                <c:pt idx="774">
                  <c:v>646.56190994478686</c:v>
                </c:pt>
                <c:pt idx="775">
                  <c:v>631.90869587105635</c:v>
                </c:pt>
                <c:pt idx="776">
                  <c:v>617.22918704456288</c:v>
                </c:pt>
                <c:pt idx="777">
                  <c:v>602.52373170110809</c:v>
                </c:pt>
                <c:pt idx="778">
                  <c:v>587.79267628000309</c:v>
                </c:pt>
                <c:pt idx="779">
                  <c:v>573.03636541324067</c:v>
                </c:pt>
                <c:pt idx="780">
                  <c:v>558.25514191502498</c:v>
                </c:pt>
                <c:pt idx="781">
                  <c:v>543.4493467716552</c:v>
                </c:pt>
                <c:pt idx="782">
                  <c:v>528.61931913176181</c:v>
                </c:pt>
                <c:pt idx="783">
                  <c:v>513.76539629689194</c:v>
                </c:pt>
                <c:pt idx="784">
                  <c:v>498.8879137124415</c:v>
                </c:pt>
                <c:pt idx="785">
                  <c:v>483.98720495893127</c:v>
                </c:pt>
                <c:pt idx="786">
                  <c:v>469.06360174362476</c:v>
                </c:pt>
                <c:pt idx="787">
                  <c:v>454.11743389248409</c:v>
                </c:pt>
                <c:pt idx="788">
                  <c:v>439.14902934246197</c:v>
                </c:pt>
                <c:pt idx="789">
                  <c:v>424.15871413412646</c:v>
                </c:pt>
                <c:pt idx="790">
                  <c:v>409.14681240461539</c:v>
                </c:pt>
                <c:pt idx="791">
                  <c:v>394.11364638091806</c:v>
                </c:pt>
                <c:pt idx="792">
                  <c:v>379.0595363734808</c:v>
                </c:pt>
                <c:pt idx="793">
                  <c:v>363.98480077013329</c:v>
                </c:pt>
                <c:pt idx="794">
                  <c:v>348.88975603033299</c:v>
                </c:pt>
                <c:pt idx="795">
                  <c:v>333.77471667972429</c:v>
                </c:pt>
                <c:pt idx="796">
                  <c:v>318.63999530500894</c:v>
                </c:pt>
                <c:pt idx="797">
                  <c:v>303.48590254912529</c:v>
                </c:pt>
                <c:pt idx="798">
                  <c:v>288.31274710673267</c:v>
                </c:pt>
                <c:pt idx="799">
                  <c:v>273.12083571999761</c:v>
                </c:pt>
                <c:pt idx="800">
                  <c:v>257.91047317467894</c:v>
                </c:pt>
                <c:pt idx="801">
                  <c:v>242.68196229650837</c:v>
                </c:pt>
                <c:pt idx="802">
                  <c:v>227.43560394786314</c:v>
                </c:pt>
                <c:pt idx="803">
                  <c:v>212.17169702472754</c:v>
                </c:pt>
                <c:pt idx="804">
                  <c:v>196.89053845393983</c:v>
                </c:pt>
                <c:pt idx="805">
                  <c:v>181.59242319072146</c:v>
                </c:pt>
                <c:pt idx="806">
                  <c:v>166.27764421648479</c:v>
                </c:pt>
                <c:pt idx="807">
                  <c:v>150.94649253691622</c:v>
                </c:pt>
                <c:pt idx="808">
                  <c:v>135.59925718033125</c:v>
                </c:pt>
                <c:pt idx="809">
                  <c:v>120.23622519629784</c:v>
                </c:pt>
                <c:pt idx="810">
                  <c:v>104.85768165452501</c:v>
                </c:pt>
                <c:pt idx="811">
                  <c:v>89.463909644012773</c:v>
                </c:pt>
                <c:pt idx="812">
                  <c:v>74.055190272460308</c:v>
                </c:pt>
                <c:pt idx="813">
                  <c:v>58.63180266592861</c:v>
                </c:pt>
                <c:pt idx="814">
                  <c:v>43.194023968754337</c:v>
                </c:pt>
                <c:pt idx="815">
                  <c:v>27.742129343711262</c:v>
                </c:pt>
                <c:pt idx="816">
                  <c:v>12.276391972415817</c:v>
                </c:pt>
                <c:pt idx="817">
                  <c:v>-3.2029169440267005</c:v>
                </c:pt>
                <c:pt idx="818">
                  <c:v>-3.21840297774706</c:v>
                </c:pt>
                <c:pt idx="819">
                  <c:v>-3.2338890246354945</c:v>
                </c:pt>
                <c:pt idx="820">
                  <c:v>-3.2493750846917382</c:v>
                </c:pt>
                <c:pt idx="821">
                  <c:v>-3.2648611579155249</c:v>
                </c:pt>
                <c:pt idx="822">
                  <c:v>-3.2803472443065891</c:v>
                </c:pt>
                <c:pt idx="823">
                  <c:v>-3.2958333438646648</c:v>
                </c:pt>
                <c:pt idx="824">
                  <c:v>-3.3113194565894863</c:v>
                </c:pt>
                <c:pt idx="825">
                  <c:v>-3.3268055824807878</c:v>
                </c:pt>
                <c:pt idx="826">
                  <c:v>-3.3422917215383037</c:v>
                </c:pt>
                <c:pt idx="827">
                  <c:v>-3.3577778737617678</c:v>
                </c:pt>
                <c:pt idx="828">
                  <c:v>-3.3732640391509148</c:v>
                </c:pt>
                <c:pt idx="829">
                  <c:v>-3.3887502177054785</c:v>
                </c:pt>
                <c:pt idx="830">
                  <c:v>-3.4042364094251933</c:v>
                </c:pt>
                <c:pt idx="831">
                  <c:v>-3.4197226143097934</c:v>
                </c:pt>
                <c:pt idx="832">
                  <c:v>-3.4352088323590131</c:v>
                </c:pt>
                <c:pt idx="833">
                  <c:v>-3.4506950635725864</c:v>
                </c:pt>
                <c:pt idx="834">
                  <c:v>-3.4661813079502477</c:v>
                </c:pt>
                <c:pt idx="835">
                  <c:v>-3.4816675654917311</c:v>
                </c:pt>
                <c:pt idx="836">
                  <c:v>-3.4971538361967709</c:v>
                </c:pt>
                <c:pt idx="837">
                  <c:v>-3.5126401200651016</c:v>
                </c:pt>
                <c:pt idx="838">
                  <c:v>-3.5281264170964572</c:v>
                </c:pt>
                <c:pt idx="839">
                  <c:v>-3.5436127272905718</c:v>
                </c:pt>
                <c:pt idx="840">
                  <c:v>-3.5590990506471796</c:v>
                </c:pt>
                <c:pt idx="841">
                  <c:v>-3.5745853871660151</c:v>
                </c:pt>
                <c:pt idx="842">
                  <c:v>-3.5900717368468125</c:v>
                </c:pt>
                <c:pt idx="843">
                  <c:v>-3.605558099689306</c:v>
                </c:pt>
                <c:pt idx="844">
                  <c:v>-3.6210444756932296</c:v>
                </c:pt>
                <c:pt idx="845">
                  <c:v>-3.6365308648583179</c:v>
                </c:pt>
                <c:pt idx="846">
                  <c:v>-3.6520172671843052</c:v>
                </c:pt>
                <c:pt idx="847">
                  <c:v>-3.6675036826709255</c:v>
                </c:pt>
                <c:pt idx="848">
                  <c:v>-3.6829901113179133</c:v>
                </c:pt>
                <c:pt idx="849">
                  <c:v>-3.6984765531250026</c:v>
                </c:pt>
                <c:pt idx="850">
                  <c:v>-3.7139630080919277</c:v>
                </c:pt>
                <c:pt idx="851">
                  <c:v>-3.7294494762184227</c:v>
                </c:pt>
                <c:pt idx="852">
                  <c:v>-3.744935957504222</c:v>
                </c:pt>
                <c:pt idx="853">
                  <c:v>-3.7604224519490601</c:v>
                </c:pt>
                <c:pt idx="854">
                  <c:v>-3.7759089595526709</c:v>
                </c:pt>
                <c:pt idx="855">
                  <c:v>-3.7913954803147889</c:v>
                </c:pt>
                <c:pt idx="856">
                  <c:v>-3.8068820142351485</c:v>
                </c:pt>
                <c:pt idx="857">
                  <c:v>-3.8223685613134837</c:v>
                </c:pt>
                <c:pt idx="858">
                  <c:v>-3.8378551215495289</c:v>
                </c:pt>
                <c:pt idx="859">
                  <c:v>-3.8533416949430181</c:v>
                </c:pt>
                <c:pt idx="860">
                  <c:v>-3.8688282814936859</c:v>
                </c:pt>
                <c:pt idx="861">
                  <c:v>-3.8843148812012664</c:v>
                </c:pt>
                <c:pt idx="862">
                  <c:v>-3.8998014940654944</c:v>
                </c:pt>
                <c:pt idx="863">
                  <c:v>-3.9152881200861036</c:v>
                </c:pt>
                <c:pt idx="864">
                  <c:v>-3.9307747592628282</c:v>
                </c:pt>
                <c:pt idx="865">
                  <c:v>-3.9462614115954029</c:v>
                </c:pt>
                <c:pt idx="866">
                  <c:v>-3.9617480770835618</c:v>
                </c:pt>
                <c:pt idx="867">
                  <c:v>-3.9772347557270389</c:v>
                </c:pt>
                <c:pt idx="868">
                  <c:v>-3.992721447525569</c:v>
                </c:pt>
                <c:pt idx="869">
                  <c:v>-4.0082081524788862</c:v>
                </c:pt>
                <c:pt idx="870">
                  <c:v>-4.0236948705867244</c:v>
                </c:pt>
                <c:pt idx="871">
                  <c:v>-4.0391816018488189</c:v>
                </c:pt>
                <c:pt idx="872">
                  <c:v>-4.0546683462649034</c:v>
                </c:pt>
                <c:pt idx="873">
                  <c:v>-4.0701551038347121</c:v>
                </c:pt>
                <c:pt idx="874">
                  <c:v>-4.0856418745579788</c:v>
                </c:pt>
                <c:pt idx="875">
                  <c:v>-4.1011286584344386</c:v>
                </c:pt>
                <c:pt idx="876">
                  <c:v>-4.1166154554638252</c:v>
                </c:pt>
                <c:pt idx="877">
                  <c:v>-4.1321022656458739</c:v>
                </c:pt>
                <c:pt idx="878">
                  <c:v>-4.1475890889803182</c:v>
                </c:pt>
                <c:pt idx="879">
                  <c:v>-4.1630759254668925</c:v>
                </c:pt>
                <c:pt idx="880">
                  <c:v>-4.1785627751053314</c:v>
                </c:pt>
                <c:pt idx="881">
                  <c:v>-4.1940496378953691</c:v>
                </c:pt>
                <c:pt idx="882">
                  <c:v>-4.2095365138367393</c:v>
                </c:pt>
                <c:pt idx="883">
                  <c:v>-4.2250234029291773</c:v>
                </c:pt>
                <c:pt idx="884">
                  <c:v>-4.2405103051724167</c:v>
                </c:pt>
                <c:pt idx="885">
                  <c:v>-4.2559972205661927</c:v>
                </c:pt>
                <c:pt idx="886">
                  <c:v>-4.2714841491102389</c:v>
                </c:pt>
                <c:pt idx="887">
                  <c:v>-4.2869710908042897</c:v>
                </c:pt>
                <c:pt idx="888">
                  <c:v>-4.3024580456480797</c:v>
                </c:pt>
                <c:pt idx="889">
                  <c:v>-4.3179450136413431</c:v>
                </c:pt>
                <c:pt idx="890">
                  <c:v>-4.3334319947838136</c:v>
                </c:pt>
                <c:pt idx="891">
                  <c:v>-4.3489189890752264</c:v>
                </c:pt>
                <c:pt idx="892">
                  <c:v>-4.3644059965153152</c:v>
                </c:pt>
                <c:pt idx="893">
                  <c:v>-4.3798930171038153</c:v>
                </c:pt>
                <c:pt idx="894">
                  <c:v>-4.3953800508404601</c:v>
                </c:pt>
                <c:pt idx="895">
                  <c:v>-4.4108670977249842</c:v>
                </c:pt>
                <c:pt idx="896">
                  <c:v>-4.4263541577571219</c:v>
                </c:pt>
                <c:pt idx="897">
                  <c:v>-4.4418412309366078</c:v>
                </c:pt>
                <c:pt idx="898">
                  <c:v>-4.4573283172631761</c:v>
                </c:pt>
                <c:pt idx="899">
                  <c:v>-4.4728154167365615</c:v>
                </c:pt>
                <c:pt idx="900">
                  <c:v>-4.4883025293564982</c:v>
                </c:pt>
                <c:pt idx="901">
                  <c:v>-4.5037896551227199</c:v>
                </c:pt>
                <c:pt idx="902">
                  <c:v>-4.5192767940349619</c:v>
                </c:pt>
                <c:pt idx="903">
                  <c:v>-4.5347639460929576</c:v>
                </c:pt>
                <c:pt idx="904">
                  <c:v>-4.5502511112964417</c:v>
                </c:pt>
                <c:pt idx="905">
                  <c:v>-4.5657382896451493</c:v>
                </c:pt>
                <c:pt idx="906">
                  <c:v>-4.581225481138814</c:v>
                </c:pt>
                <c:pt idx="907">
                  <c:v>-4.5967126857771703</c:v>
                </c:pt>
                <c:pt idx="908">
                  <c:v>-4.6121999035599526</c:v>
                </c:pt>
                <c:pt idx="909">
                  <c:v>-4.6276871344868953</c:v>
                </c:pt>
                <c:pt idx="910">
                  <c:v>-4.6431743785577329</c:v>
                </c:pt>
                <c:pt idx="911">
                  <c:v>-4.6586616357721997</c:v>
                </c:pt>
                <c:pt idx="912">
                  <c:v>-4.6741489061300303</c:v>
                </c:pt>
                <c:pt idx="913">
                  <c:v>-4.6896361896309582</c:v>
                </c:pt>
                <c:pt idx="914">
                  <c:v>-4.7051234862747187</c:v>
                </c:pt>
                <c:pt idx="915">
                  <c:v>-4.7206107960610453</c:v>
                </c:pt>
                <c:pt idx="916">
                  <c:v>-4.7360981189896734</c:v>
                </c:pt>
                <c:pt idx="917">
                  <c:v>-4.7515854550603365</c:v>
                </c:pt>
                <c:pt idx="918">
                  <c:v>-4.7670728042727699</c:v>
                </c:pt>
                <c:pt idx="919">
                  <c:v>-4.7825601666267072</c:v>
                </c:pt>
                <c:pt idx="920">
                  <c:v>-4.7980475421218838</c:v>
                </c:pt>
                <c:pt idx="921">
                  <c:v>-4.8135349307580331</c:v>
                </c:pt>
                <c:pt idx="922">
                  <c:v>-4.8290223325348896</c:v>
                </c:pt>
                <c:pt idx="923">
                  <c:v>-4.8445097474521877</c:v>
                </c:pt>
                <c:pt idx="924">
                  <c:v>-4.8599971755096627</c:v>
                </c:pt>
                <c:pt idx="925">
                  <c:v>-4.8754846167070482</c:v>
                </c:pt>
                <c:pt idx="926">
                  <c:v>-4.8909720710440787</c:v>
                </c:pt>
                <c:pt idx="927">
                  <c:v>-4.9064595385204886</c:v>
                </c:pt>
                <c:pt idx="928">
                  <c:v>-4.9219470191360122</c:v>
                </c:pt>
                <c:pt idx="929">
                  <c:v>-4.937434512890384</c:v>
                </c:pt>
                <c:pt idx="930">
                  <c:v>-4.9529220197833386</c:v>
                </c:pt>
                <c:pt idx="931">
                  <c:v>-4.9684095398146102</c:v>
                </c:pt>
                <c:pt idx="932">
                  <c:v>-4.9838970729839334</c:v>
                </c:pt>
                <c:pt idx="933">
                  <c:v>-4.9993846192910425</c:v>
                </c:pt>
                <c:pt idx="934">
                  <c:v>-5.014872178735672</c:v>
                </c:pt>
                <c:pt idx="935">
                  <c:v>-5.0303597513175564</c:v>
                </c:pt>
                <c:pt idx="936">
                  <c:v>-5.0458473370364292</c:v>
                </c:pt>
                <c:pt idx="937">
                  <c:v>-5.0613349358920257</c:v>
                </c:pt>
                <c:pt idx="938">
                  <c:v>-5.0768225478840803</c:v>
                </c:pt>
                <c:pt idx="939">
                  <c:v>-5.0923101730123275</c:v>
                </c:pt>
                <c:pt idx="940">
                  <c:v>-5.1077978112765017</c:v>
                </c:pt>
                <c:pt idx="941">
                  <c:v>-5.1232854626763373</c:v>
                </c:pt>
                <c:pt idx="942">
                  <c:v>-5.1387731272115689</c:v>
                </c:pt>
                <c:pt idx="943">
                  <c:v>-5.1542608048819298</c:v>
                </c:pt>
                <c:pt idx="944">
                  <c:v>-5.1697484956871556</c:v>
                </c:pt>
                <c:pt idx="945">
                  <c:v>-5.1852361996269805</c:v>
                </c:pt>
                <c:pt idx="946">
                  <c:v>-5.200723916701139</c:v>
                </c:pt>
                <c:pt idx="947">
                  <c:v>-5.2162116469093656</c:v>
                </c:pt>
                <c:pt idx="948">
                  <c:v>-5.2316993902513946</c:v>
                </c:pt>
                <c:pt idx="949">
                  <c:v>-5.2471871467269606</c:v>
                </c:pt>
                <c:pt idx="950">
                  <c:v>-5.262674916335798</c:v>
                </c:pt>
                <c:pt idx="951">
                  <c:v>-5.2781626990776411</c:v>
                </c:pt>
                <c:pt idx="952">
                  <c:v>-5.2936504949522245</c:v>
                </c:pt>
                <c:pt idx="953">
                  <c:v>-5.3091383039592825</c:v>
                </c:pt>
                <c:pt idx="954">
                  <c:v>-5.3246261260985497</c:v>
                </c:pt>
                <c:pt idx="955">
                  <c:v>-5.3401139613697604</c:v>
                </c:pt>
                <c:pt idx="956">
                  <c:v>-5.355601809772649</c:v>
                </c:pt>
                <c:pt idx="957">
                  <c:v>-5.37108967130695</c:v>
                </c:pt>
                <c:pt idx="958">
                  <c:v>-5.3865775459723979</c:v>
                </c:pt>
                <c:pt idx="959">
                  <c:v>-5.4020654337687279</c:v>
                </c:pt>
                <c:pt idx="960">
                  <c:v>-5.4175533346956737</c:v>
                </c:pt>
                <c:pt idx="961">
                  <c:v>-5.4330412487529696</c:v>
                </c:pt>
                <c:pt idx="962">
                  <c:v>-5.4485291759403509</c:v>
                </c:pt>
                <c:pt idx="963">
                  <c:v>-5.4640171162575513</c:v>
                </c:pt>
                <c:pt idx="964">
                  <c:v>-5.479505069704306</c:v>
                </c:pt>
                <c:pt idx="965">
                  <c:v>-5.4949930362803485</c:v>
                </c:pt>
                <c:pt idx="966">
                  <c:v>-5.5104810159854143</c:v>
                </c:pt>
                <c:pt idx="967">
                  <c:v>-5.5259690088192368</c:v>
                </c:pt>
                <c:pt idx="968">
                  <c:v>-5.5414570147815514</c:v>
                </c:pt>
                <c:pt idx="969">
                  <c:v>-5.5569450338720925</c:v>
                </c:pt>
                <c:pt idx="970">
                  <c:v>-5.5724330660905936</c:v>
                </c:pt>
                <c:pt idx="971">
                  <c:v>-5.5879211114367902</c:v>
                </c:pt>
                <c:pt idx="972">
                  <c:v>-5.6034091699104165</c:v>
                </c:pt>
                <c:pt idx="973">
                  <c:v>-5.6188972415112071</c:v>
                </c:pt>
                <c:pt idx="974">
                  <c:v>-5.6343853262388963</c:v>
                </c:pt>
                <c:pt idx="975">
                  <c:v>-5.6498734240932196</c:v>
                </c:pt>
                <c:pt idx="976">
                  <c:v>-5.6653615350739104</c:v>
                </c:pt>
                <c:pt idx="977">
                  <c:v>-5.6808496591807032</c:v>
                </c:pt>
                <c:pt idx="978">
                  <c:v>-5.6963377964133324</c:v>
                </c:pt>
                <c:pt idx="979">
                  <c:v>-5.7118259467715333</c:v>
                </c:pt>
                <c:pt idx="980">
                  <c:v>-5.7273141102550404</c:v>
                </c:pt>
                <c:pt idx="981">
                  <c:v>-5.7428022868635873</c:v>
                </c:pt>
                <c:pt idx="982">
                  <c:v>-5.7582904765969092</c:v>
                </c:pt>
                <c:pt idx="983">
                  <c:v>-5.7737786794547405</c:v>
                </c:pt>
                <c:pt idx="984">
                  <c:v>-5.7892668954368158</c:v>
                </c:pt>
                <c:pt idx="985">
                  <c:v>-5.8047551245428695</c:v>
                </c:pt>
                <c:pt idx="986">
                  <c:v>-5.8202433667726359</c:v>
                </c:pt>
                <c:pt idx="987">
                  <c:v>-5.8357316221258495</c:v>
                </c:pt>
                <c:pt idx="988">
                  <c:v>-5.8512198906022448</c:v>
                </c:pt>
                <c:pt idx="989">
                  <c:v>-5.866708172201557</c:v>
                </c:pt>
                <c:pt idx="990">
                  <c:v>-5.8821964669235198</c:v>
                </c:pt>
                <c:pt idx="991">
                  <c:v>-5.8976847747678685</c:v>
                </c:pt>
                <c:pt idx="992">
                  <c:v>-5.9131730957343374</c:v>
                </c:pt>
                <c:pt idx="993">
                  <c:v>-5.928661429822661</c:v>
                </c:pt>
                <c:pt idx="994">
                  <c:v>-5.9441497770325737</c:v>
                </c:pt>
                <c:pt idx="995">
                  <c:v>-5.9596381373638101</c:v>
                </c:pt>
                <c:pt idx="996">
                  <c:v>-5.9751265108161045</c:v>
                </c:pt>
                <c:pt idx="997">
                  <c:v>-5.9906148973891913</c:v>
                </c:pt>
                <c:pt idx="998">
                  <c:v>-6.0061032970828059</c:v>
                </c:pt>
                <c:pt idx="999">
                  <c:v>-6.0215917098966818</c:v>
                </c:pt>
                <c:pt idx="1000">
                  <c:v>-6.0370801358305544</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86.435214228857916</c:v>
                </c:pt>
                <c:pt idx="1">
                  <c:v>86.652221172888147</c:v>
                </c:pt>
                <c:pt idx="2">
                  <c:v>86.869795279498334</c:v>
                </c:pt>
                <c:pt idx="3">
                  <c:v>87.08855219432192</c:v>
                </c:pt>
                <c:pt idx="4">
                  <c:v>87.309109307163851</c:v>
                </c:pt>
                <c:pt idx="5">
                  <c:v>87.532085925042622</c:v>
                </c:pt>
                <c:pt idx="6">
                  <c:v>87.757946883428971</c:v>
                </c:pt>
                <c:pt idx="7">
                  <c:v>87.9868452471175</c:v>
                </c:pt>
                <c:pt idx="8">
                  <c:v>88.218777742121063</c:v>
                </c:pt>
                <c:pt idx="9">
                  <c:v>88.453741014473493</c:v>
                </c:pt>
                <c:pt idx="10">
                  <c:v>88.691731631552216</c:v>
                </c:pt>
                <c:pt idx="11">
                  <c:v>88.932746083357657</c:v>
                </c:pt>
                <c:pt idx="12">
                  <c:v>89.176780783751511</c:v>
                </c:pt>
                <c:pt idx="13">
                  <c:v>89.423832071656008</c:v>
                </c:pt>
                <c:pt idx="14">
                  <c:v>89.673896212215922</c:v>
                </c:pt>
                <c:pt idx="15">
                  <c:v>89.926969397925177</c:v>
                </c:pt>
                <c:pt idx="16">
                  <c:v>90.183047749719648</c:v>
                </c:pt>
                <c:pt idx="17">
                  <c:v>90.442127318037819</c:v>
                </c:pt>
                <c:pt idx="18">
                  <c:v>90.704204083850627</c:v>
                </c:pt>
                <c:pt idx="19">
                  <c:v>90.96927395966209</c:v>
                </c:pt>
                <c:pt idx="20">
                  <c:v>91.23733279048183</c:v>
                </c:pt>
                <c:pt idx="21">
                  <c:v>91.508376354770874</c:v>
                </c:pt>
                <c:pt idx="22">
                  <c:v>91.78240036536188</c:v>
                </c:pt>
                <c:pt idx="23">
                  <c:v>92.059400470354817</c:v>
                </c:pt>
                <c:pt idx="24">
                  <c:v>92.339372253989339</c:v>
                </c:pt>
                <c:pt idx="25">
                  <c:v>92.622311237494614</c:v>
                </c:pt>
                <c:pt idx="26">
                  <c:v>92.908212879917755</c:v>
                </c:pt>
                <c:pt idx="27">
                  <c:v>93.197072578931625</c:v>
                </c:pt>
                <c:pt idx="28">
                  <c:v>93.488885671622938</c:v>
                </c:pt>
                <c:pt idx="29">
                  <c:v>93.783647435261415</c:v>
                </c:pt>
                <c:pt idx="30">
                  <c:v>94.08135308805079</c:v>
                </c:pt>
                <c:pt idx="31">
                  <c:v>94.381997789862382</c:v>
                </c:pt>
                <c:pt idx="32">
                  <c:v>94.685576642951929</c:v>
                </c:pt>
                <c:pt idx="33">
                  <c:v>94.992084692660342</c:v>
                </c:pt>
                <c:pt idx="34">
                  <c:v>95.301516928098977</c:v>
                </c:pt>
                <c:pt idx="35">
                  <c:v>95.613868282820121</c:v>
                </c:pt>
                <c:pt idx="36">
                  <c:v>95.929133635473093</c:v>
                </c:pt>
                <c:pt idx="37">
                  <c:v>96.247307810446671</c:v>
                </c:pt>
                <c:pt idx="38">
                  <c:v>96.568385578498251</c:v>
                </c:pt>
                <c:pt idx="39">
                  <c:v>96.892361657370259</c:v>
                </c:pt>
                <c:pt idx="40">
                  <c:v>97.219230712394264</c:v>
                </c:pt>
                <c:pt idx="41">
                  <c:v>97.548987357083348</c:v>
                </c:pt>
                <c:pt idx="42">
                  <c:v>97.881626153712986</c:v>
                </c:pt>
                <c:pt idx="43">
                  <c:v>98.217141613890973</c:v>
                </c:pt>
                <c:pt idx="44">
                  <c:v>98.555528199116722</c:v>
                </c:pt>
                <c:pt idx="45">
                  <c:v>98.896780321330397</c:v>
                </c:pt>
                <c:pt idx="46">
                  <c:v>99.240892343452089</c:v>
                </c:pt>
                <c:pt idx="47">
                  <c:v>99.587858579911483</c:v>
                </c:pt>
                <c:pt idx="48">
                  <c:v>99.937673297168359</c:v>
                </c:pt>
                <c:pt idx="49">
                  <c:v>100.29033071422413</c:v>
                </c:pt>
                <c:pt idx="50">
                  <c:v>100.64582500312483</c:v>
                </c:pt>
                <c:pt idx="51">
                  <c:v>101.00415115192175</c:v>
                </c:pt>
                <c:pt idx="52">
                  <c:v>101.36530583072896</c:v>
                </c:pt>
                <c:pt idx="53">
                  <c:v>101.72928653368299</c:v>
                </c:pt>
                <c:pt idx="54">
                  <c:v>102.09609071772218</c:v>
                </c:pt>
                <c:pt idx="55">
                  <c:v>102.46571580291588</c:v>
                </c:pt>
                <c:pt idx="56">
                  <c:v>102.83815917278866</c:v>
                </c:pt>
                <c:pt idx="57">
                  <c:v>103.2134181746393</c:v>
                </c:pt>
                <c:pt idx="58">
                  <c:v>103.59149011985492</c:v>
                </c:pt>
                <c:pt idx="59">
                  <c:v>103.97237228422046</c:v>
                </c:pt>
                <c:pt idx="60">
                  <c:v>104.35606190822345</c:v>
                </c:pt>
                <c:pt idx="61">
                  <c:v>104.74255619735447</c:v>
                </c:pt>
                <c:pt idx="62">
                  <c:v>105.13185232240312</c:v>
                </c:pt>
                <c:pt idx="63">
                  <c:v>105.52394741974989</c:v>
                </c:pt>
                <c:pt idx="64">
                  <c:v>105.91883859165397</c:v>
                </c:pt>
                <c:pt idx="65">
                  <c:v>106.31652290653707</c:v>
                </c:pt>
                <c:pt idx="66">
                  <c:v>106.71699739926346</c:v>
                </c:pt>
                <c:pt idx="67">
                  <c:v>107.12025907141617</c:v>
                </c:pt>
                <c:pt idx="68">
                  <c:v>107.52630489156972</c:v>
                </c:pt>
                <c:pt idx="69">
                  <c:v>107.93513179555923</c:v>
                </c:pt>
                <c:pt idx="70">
                  <c:v>108.34673668674613</c:v>
                </c:pt>
                <c:pt idx="71">
                  <c:v>108.76111643628062</c:v>
                </c:pt>
                <c:pt idx="72">
                  <c:v>109.17826788336082</c:v>
                </c:pt>
                <c:pt idx="73">
                  <c:v>109.59818783548883</c:v>
                </c:pt>
                <c:pt idx="74">
                  <c:v>110.02087306872372</c:v>
                </c:pt>
                <c:pt idx="75">
                  <c:v>110.44632032793155</c:v>
                </c:pt>
                <c:pt idx="76">
                  <c:v>110.87452632703253</c:v>
                </c:pt>
                <c:pt idx="77">
                  <c:v>111.30548774924537</c:v>
                </c:pt>
                <c:pt idx="78">
                  <c:v>111.73920124732888</c:v>
                </c:pt>
                <c:pt idx="79">
                  <c:v>112.17566344382088</c:v>
                </c:pt>
                <c:pt idx="80">
                  <c:v>112.61487093127458</c:v>
                </c:pt>
                <c:pt idx="81">
                  <c:v>113.05682027249243</c:v>
                </c:pt>
                <c:pt idx="82">
                  <c:v>113.50150800075747</c:v>
                </c:pt>
                <c:pt idx="83">
                  <c:v>113.94893062006231</c:v>
                </c:pt>
                <c:pt idx="84">
                  <c:v>114.39908460533583</c:v>
                </c:pt>
                <c:pt idx="85">
                  <c:v>114.8519664026675</c:v>
                </c:pt>
                <c:pt idx="86">
                  <c:v>115.30757242952959</c:v>
                </c:pt>
                <c:pt idx="87">
                  <c:v>115.76589907499717</c:v>
                </c:pt>
                <c:pt idx="88">
                  <c:v>116.22694269996599</c:v>
                </c:pt>
                <c:pt idx="89">
                  <c:v>116.69069963736838</c:v>
                </c:pt>
                <c:pt idx="90">
                  <c:v>117.15716619238705</c:v>
                </c:pt>
                <c:pt idx="91">
                  <c:v>117.62633864266701</c:v>
                </c:pt>
                <c:pt idx="92">
                  <c:v>118.09821323852555</c:v>
                </c:pt>
                <c:pt idx="93">
                  <c:v>118.57278620316038</c:v>
                </c:pt>
                <c:pt idx="94">
                  <c:v>119.05005373285591</c:v>
                </c:pt>
                <c:pt idx="95">
                  <c:v>119.53001199718784</c:v>
                </c:pt>
                <c:pt idx="96">
                  <c:v>120.01265713922589</c:v>
                </c:pt>
                <c:pt idx="97">
                  <c:v>120.49798527573498</c:v>
                </c:pt>
                <c:pt idx="98">
                  <c:v>120.98599249737462</c:v>
                </c:pt>
                <c:pt idx="99">
                  <c:v>121.47667486889685</c:v>
                </c:pt>
                <c:pt idx="100">
                  <c:v>121.97002842934239</c:v>
                </c:pt>
                <c:pt idx="101">
                  <c:v>122.46604877999064</c:v>
                </c:pt>
                <c:pt idx="102">
                  <c:v>122.9647306712283</c:v>
                </c:pt>
                <c:pt idx="103">
                  <c:v>123.46606841371069</c:v>
                </c:pt>
                <c:pt idx="104">
                  <c:v>123.97005629062478</c:v>
                </c:pt>
                <c:pt idx="105">
                  <c:v>124.47668855792455</c:v>
                </c:pt>
                <c:pt idx="106">
                  <c:v>124.9859594445646</c:v>
                </c:pt>
                <c:pt idx="107">
                  <c:v>125.49786315273205</c:v>
                </c:pt>
                <c:pt idx="108">
                  <c:v>126.01239385807673</c:v>
                </c:pt>
                <c:pt idx="109">
                  <c:v>126.52954570993973</c:v>
                </c:pt>
                <c:pt idx="110">
                  <c:v>127.04931283158024</c:v>
                </c:pt>
                <c:pt idx="111">
                  <c:v>127.57168932040091</c:v>
                </c:pt>
                <c:pt idx="112">
                  <c:v>128.09666924817157</c:v>
                </c:pt>
                <c:pt idx="113">
                  <c:v>128.62424666125139</c:v>
                </c:pt>
                <c:pt idx="114">
                  <c:v>129.1544155808096</c:v>
                </c:pt>
                <c:pt idx="115">
                  <c:v>129.68717000304466</c:v>
                </c:pt>
                <c:pt idx="116">
                  <c:v>130.22250389940197</c:v>
                </c:pt>
                <c:pt idx="117">
                  <c:v>130.76041121679026</c:v>
                </c:pt>
                <c:pt idx="118">
                  <c:v>131.30088587779636</c:v>
                </c:pt>
                <c:pt idx="119">
                  <c:v>131.84392178089885</c:v>
                </c:pt>
                <c:pt idx="120">
                  <c:v>132.38951280068008</c:v>
                </c:pt>
                <c:pt idx="121">
                  <c:v>132.93765278803707</c:v>
                </c:pt>
                <c:pt idx="122">
                  <c:v>133.48833557039097</c:v>
                </c:pt>
                <c:pt idx="123">
                  <c:v>134.04155495189528</c:v>
                </c:pt>
                <c:pt idx="124">
                  <c:v>134.59730471364276</c:v>
                </c:pt>
                <c:pt idx="125">
                  <c:v>135.15557861387106</c:v>
                </c:pt>
                <c:pt idx="126">
                  <c:v>135.71637038816718</c:v>
                </c:pt>
                <c:pt idx="127">
                  <c:v>136.27967374967074</c:v>
                </c:pt>
                <c:pt idx="128">
                  <c:v>136.8454823892759</c:v>
                </c:pt>
                <c:pt idx="129">
                  <c:v>137.41378997583223</c:v>
                </c:pt>
                <c:pt idx="130">
                  <c:v>137.98459015634438</c:v>
                </c:pt>
                <c:pt idx="131">
                  <c:v>138.55787655617056</c:v>
                </c:pt>
                <c:pt idx="132">
                  <c:v>139.13364277921991</c:v>
                </c:pt>
                <c:pt idx="133">
                  <c:v>139.71188240814882</c:v>
                </c:pt>
                <c:pt idx="134">
                  <c:v>140.29258900455602</c:v>
                </c:pt>
                <c:pt idx="135">
                  <c:v>140.87575610917665</c:v>
                </c:pt>
                <c:pt idx="136">
                  <c:v>141.46137724207523</c:v>
                </c:pt>
                <c:pt idx="137">
                  <c:v>142.04944590283762</c:v>
                </c:pt>
                <c:pt idx="138">
                  <c:v>142.63995557076183</c:v>
                </c:pt>
                <c:pt idx="139">
                  <c:v>143.23289970504791</c:v>
                </c:pt>
                <c:pt idx="140">
                  <c:v>143.82827174498669</c:v>
                </c:pt>
                <c:pt idx="141">
                  <c:v>144.42606511014762</c:v>
                </c:pt>
                <c:pt idx="142">
                  <c:v>145.02627320056553</c:v>
                </c:pt>
                <c:pt idx="143">
                  <c:v>145.62888939692638</c:v>
                </c:pt>
                <c:pt idx="144">
                  <c:v>146.23390706075213</c:v>
                </c:pt>
                <c:pt idx="145">
                  <c:v>146.8413195345845</c:v>
                </c:pt>
                <c:pt idx="146">
                  <c:v>147.45112014216795</c:v>
                </c:pt>
                <c:pt idx="147">
                  <c:v>148.0633021886315</c:v>
                </c:pt>
                <c:pt idx="148">
                  <c:v>148.67785896066974</c:v>
                </c:pt>
                <c:pt idx="149">
                  <c:v>149.29478372672287</c:v>
                </c:pt>
                <c:pt idx="150">
                  <c:v>149.91406973715584</c:v>
                </c:pt>
                <c:pt idx="151">
                  <c:v>150.53571036870289</c:v>
                </c:pt>
                <c:pt idx="152">
                  <c:v>151.15969926918362</c:v>
                </c:pt>
                <c:pt idx="153">
                  <c:v>151.78603021369275</c:v>
                </c:pt>
                <c:pt idx="154">
                  <c:v>152.41469696051007</c:v>
                </c:pt>
                <c:pt idx="155">
                  <c:v>153.04569325126178</c:v>
                </c:pt>
                <c:pt idx="156">
                  <c:v>153.67901281108112</c:v>
                </c:pt>
                <c:pt idx="157">
                  <c:v>154.31464934876826</c:v>
                </c:pt>
                <c:pt idx="158">
                  <c:v>154.95259655694932</c:v>
                </c:pt>
                <c:pt idx="159">
                  <c:v>155.59284811223472</c:v>
                </c:pt>
                <c:pt idx="160">
                  <c:v>156.2353976753767</c:v>
                </c:pt>
                <c:pt idx="161">
                  <c:v>156.88023889142616</c:v>
                </c:pt>
                <c:pt idx="162">
                  <c:v>157.52736538988862</c:v>
                </c:pt>
                <c:pt idx="163">
                  <c:v>158.17677078487958</c:v>
                </c:pt>
                <c:pt idx="164">
                  <c:v>158.82844867527913</c:v>
                </c:pt>
                <c:pt idx="165">
                  <c:v>159.48239264488566</c:v>
                </c:pt>
                <c:pt idx="166">
                  <c:v>160.13859626256908</c:v>
                </c:pt>
                <c:pt idx="167">
                  <c:v>160.79705308242308</c:v>
                </c:pt>
                <c:pt idx="168">
                  <c:v>161.45775664391687</c:v>
                </c:pt>
                <c:pt idx="169">
                  <c:v>162.12070047204611</c:v>
                </c:pt>
                <c:pt idx="170">
                  <c:v>162.78587807748309</c:v>
                </c:pt>
                <c:pt idx="171">
                  <c:v>163.45328295672633</c:v>
                </c:pt>
                <c:pt idx="172">
                  <c:v>164.12290859224927</c:v>
                </c:pt>
                <c:pt idx="173">
                  <c:v>164.79474845264855</c:v>
                </c:pt>
                <c:pt idx="174">
                  <c:v>165.46879599279123</c:v>
                </c:pt>
                <c:pt idx="175">
                  <c:v>166.14504465396169</c:v>
                </c:pt>
                <c:pt idx="176">
                  <c:v>166.82348786400757</c:v>
                </c:pt>
                <c:pt idx="177">
                  <c:v>167.50411903748511</c:v>
                </c:pt>
                <c:pt idx="178">
                  <c:v>168.18693157580384</c:v>
                </c:pt>
                <c:pt idx="179">
                  <c:v>168.87191886737054</c:v>
                </c:pt>
                <c:pt idx="180">
                  <c:v>169.55907428773259</c:v>
                </c:pt>
                <c:pt idx="181">
                  <c:v>170.24839119972049</c:v>
                </c:pt>
                <c:pt idx="182">
                  <c:v>170.93986295358991</c:v>
                </c:pt>
                <c:pt idx="183">
                  <c:v>171.63348288716293</c:v>
                </c:pt>
                <c:pt idx="184">
                  <c:v>172.32924432596866</c:v>
                </c:pt>
                <c:pt idx="185">
                  <c:v>173.02714058338316</c:v>
                </c:pt>
                <c:pt idx="186">
                  <c:v>173.72716496076873</c:v>
                </c:pt>
                <c:pt idx="187">
                  <c:v>174.42931074761262</c:v>
                </c:pt>
                <c:pt idx="188">
                  <c:v>175.13357122166485</c:v>
                </c:pt>
                <c:pt idx="189">
                  <c:v>175.8399396490756</c:v>
                </c:pt>
                <c:pt idx="190">
                  <c:v>176.54840928453186</c:v>
                </c:pt>
                <c:pt idx="191">
                  <c:v>177.25897337139338</c:v>
                </c:pt>
                <c:pt idx="192">
                  <c:v>177.97162514182807</c:v>
                </c:pt>
                <c:pt idx="193">
                  <c:v>178.6863578169467</c:v>
                </c:pt>
                <c:pt idx="194">
                  <c:v>179.40316460693688</c:v>
                </c:pt>
                <c:pt idx="195">
                  <c:v>180.12203871119658</c:v>
                </c:pt>
                <c:pt idx="196">
                  <c:v>180.84297331846673</c:v>
                </c:pt>
                <c:pt idx="197">
                  <c:v>181.56596160696347</c:v>
                </c:pt>
                <c:pt idx="198">
                  <c:v>182.29099674450956</c:v>
                </c:pt>
                <c:pt idx="199">
                  <c:v>183.01807188866528</c:v>
                </c:pt>
                <c:pt idx="200">
                  <c:v>183.74718018685851</c:v>
                </c:pt>
                <c:pt idx="201">
                  <c:v>184.47831477651445</c:v>
                </c:pt>
                <c:pt idx="202">
                  <c:v>185.21146878518437</c:v>
                </c:pt>
                <c:pt idx="203">
                  <c:v>185.94663533067401</c:v>
                </c:pt>
                <c:pt idx="204">
                  <c:v>186.68380752117125</c:v>
                </c:pt>
                <c:pt idx="205">
                  <c:v>187.42297845537303</c:v>
                </c:pt>
                <c:pt idx="206">
                  <c:v>188.16414122261185</c:v>
                </c:pt>
                <c:pt idx="207">
                  <c:v>188.90728890298146</c:v>
                </c:pt>
                <c:pt idx="208">
                  <c:v>189.65241456746207</c:v>
                </c:pt>
                <c:pt idx="209">
                  <c:v>190.39951127804474</c:v>
                </c:pt>
                <c:pt idx="210">
                  <c:v>191.1485720878554</c:v>
                </c:pt>
                <c:pt idx="211">
                  <c:v>191.89959004127797</c:v>
                </c:pt>
                <c:pt idx="212">
                  <c:v>192.65255817407711</c:v>
                </c:pt>
                <c:pt idx="213">
                  <c:v>193.40746951352011</c:v>
                </c:pt>
                <c:pt idx="214">
                  <c:v>194.16431707849839</c:v>
                </c:pt>
                <c:pt idx="215">
                  <c:v>194.92309387964812</c:v>
                </c:pt>
                <c:pt idx="216">
                  <c:v>195.68379291947053</c:v>
                </c:pt>
                <c:pt idx="217">
                  <c:v>196.44640719245126</c:v>
                </c:pt>
                <c:pt idx="218">
                  <c:v>197.21092968517937</c:v>
                </c:pt>
                <c:pt idx="219">
                  <c:v>197.97735337646554</c:v>
                </c:pt>
                <c:pt idx="220">
                  <c:v>198.74567123745982</c:v>
                </c:pt>
                <c:pt idx="221">
                  <c:v>199.5158762317686</c:v>
                </c:pt>
                <c:pt idx="222">
                  <c:v>200.28796131557107</c:v>
                </c:pt>
                <c:pt idx="223">
                  <c:v>201.06191943773499</c:v>
                </c:pt>
                <c:pt idx="224">
                  <c:v>201.83774353993198</c:v>
                </c:pt>
                <c:pt idx="225">
                  <c:v>202.61542655675197</c:v>
                </c:pt>
                <c:pt idx="226">
                  <c:v>203.39496141581728</c:v>
                </c:pt>
                <c:pt idx="227">
                  <c:v>204.1763410378959</c:v>
                </c:pt>
                <c:pt idx="228">
                  <c:v>204.95955833701424</c:v>
                </c:pt>
                <c:pt idx="229">
                  <c:v>205.74460622056932</c:v>
                </c:pt>
                <c:pt idx="230">
                  <c:v>206.53147758944019</c:v>
                </c:pt>
                <c:pt idx="231">
                  <c:v>207.32016533809886</c:v>
                </c:pt>
                <c:pt idx="232">
                  <c:v>208.11066235472072</c:v>
                </c:pt>
                <c:pt idx="233">
                  <c:v>208.902961521294</c:v>
                </c:pt>
                <c:pt idx="234">
                  <c:v>209.69705571372904</c:v>
                </c:pt>
                <c:pt idx="235">
                  <c:v>210.49293780196663</c:v>
                </c:pt>
                <c:pt idx="236">
                  <c:v>211.29060065008599</c:v>
                </c:pt>
                <c:pt idx="237">
                  <c:v>212.09003711641188</c:v>
                </c:pt>
                <c:pt idx="238">
                  <c:v>212.89124005362135</c:v>
                </c:pt>
                <c:pt idx="239">
                  <c:v>213.69420230884973</c:v>
                </c:pt>
                <c:pt idx="240">
                  <c:v>214.49891672379604</c:v>
                </c:pt>
                <c:pt idx="241">
                  <c:v>215.30537613482792</c:v>
                </c:pt>
                <c:pt idx="242">
                  <c:v>216.11357337308576</c:v>
                </c:pt>
                <c:pt idx="243">
                  <c:v>216.92350126458629</c:v>
                </c:pt>
                <c:pt idx="244">
                  <c:v>217.73515263032567</c:v>
                </c:pt>
                <c:pt idx="245">
                  <c:v>218.54852028638186</c:v>
                </c:pt>
                <c:pt idx="246">
                  <c:v>219.36359704401644</c:v>
                </c:pt>
                <c:pt idx="247">
                  <c:v>220.18037570977583</c:v>
                </c:pt>
                <c:pt idx="248">
                  <c:v>220.99884908559184</c:v>
                </c:pt>
                <c:pt idx="249">
                  <c:v>221.81900996888177</c:v>
                </c:pt>
                <c:pt idx="250">
                  <c:v>222.64085115264768</c:v>
                </c:pt>
                <c:pt idx="251">
                  <c:v>223.46436477511122</c:v>
                </c:pt>
                <c:pt idx="252">
                  <c:v>224.28954166877503</c:v>
                </c:pt>
                <c:pt idx="253">
                  <c:v>225.11637201078548</c:v>
                </c:pt>
                <c:pt idx="254">
                  <c:v>225.94484597388853</c:v>
                </c:pt>
                <c:pt idx="255">
                  <c:v>226.77495372656762</c:v>
                </c:pt>
                <c:pt idx="256">
                  <c:v>227.60668543318064</c:v>
                </c:pt>
                <c:pt idx="257">
                  <c:v>228.440031254096</c:v>
                </c:pt>
                <c:pt idx="258">
                  <c:v>229.27498134582746</c:v>
                </c:pt>
                <c:pt idx="259">
                  <c:v>230.11152586116816</c:v>
                </c:pt>
                <c:pt idx="260">
                  <c:v>230.94965494932362</c:v>
                </c:pt>
                <c:pt idx="261">
                  <c:v>231.78935875604361</c:v>
                </c:pt>
                <c:pt idx="262">
                  <c:v>232.63062742375331</c:v>
                </c:pt>
                <c:pt idx="263">
                  <c:v>233.47345109168316</c:v>
                </c:pt>
                <c:pt idx="264">
                  <c:v>234.31781989599793</c:v>
                </c:pt>
                <c:pt idx="265">
                  <c:v>235.16372396992472</c:v>
                </c:pt>
                <c:pt idx="266">
                  <c:v>236.01115344388</c:v>
                </c:pt>
                <c:pt idx="267">
                  <c:v>236.86009844559567</c:v>
                </c:pt>
                <c:pt idx="268">
                  <c:v>237.71054910024407</c:v>
                </c:pt>
                <c:pt idx="269">
                  <c:v>238.5624955305621</c:v>
                </c:pt>
                <c:pt idx="270">
                  <c:v>239.41592785697435</c:v>
                </c:pt>
                <c:pt idx="271">
                  <c:v>240.27083619771511</c:v>
                </c:pt>
                <c:pt idx="272">
                  <c:v>241.12721066894963</c:v>
                </c:pt>
                <c:pt idx="273">
                  <c:v>241.98504138489415</c:v>
                </c:pt>
                <c:pt idx="274">
                  <c:v>242.84431845793517</c:v>
                </c:pt>
                <c:pt idx="275">
                  <c:v>243.70503199874767</c:v>
                </c:pt>
                <c:pt idx="276">
                  <c:v>244.56717211641225</c:v>
                </c:pt>
                <c:pt idx="277">
                  <c:v>245.43072891853151</c:v>
                </c:pt>
                <c:pt idx="278">
                  <c:v>246.29569251134527</c:v>
                </c:pt>
                <c:pt idx="279">
                  <c:v>247.16205299984489</c:v>
                </c:pt>
                <c:pt idx="280">
                  <c:v>248.02980048788672</c:v>
                </c:pt>
                <c:pt idx="281">
                  <c:v>248.89892507830436</c:v>
                </c:pt>
                <c:pt idx="282">
                  <c:v>249.76941687302016</c:v>
                </c:pt>
                <c:pt idx="283">
                  <c:v>250.64126597315575</c:v>
                </c:pt>
                <c:pt idx="284">
                  <c:v>251.51446247914143</c:v>
                </c:pt>
                <c:pt idx="285">
                  <c:v>252.38899649082481</c:v>
                </c:pt>
                <c:pt idx="286">
                  <c:v>253.26485810757833</c:v>
                </c:pt>
                <c:pt idx="287">
                  <c:v>254.14203742840601</c:v>
                </c:pt>
                <c:pt idx="288">
                  <c:v>255.02052455204901</c:v>
                </c:pt>
                <c:pt idx="289">
                  <c:v>255.90030957709041</c:v>
                </c:pt>
                <c:pt idx="290">
                  <c:v>256.78138260205907</c:v>
                </c:pt>
                <c:pt idx="291">
                  <c:v>257.66373372553238</c:v>
                </c:pt>
                <c:pt idx="292">
                  <c:v>258.54735304623819</c:v>
                </c:pt>
                <c:pt idx="293">
                  <c:v>259.43223066315574</c:v>
                </c:pt>
                <c:pt idx="294">
                  <c:v>260.31835667561569</c:v>
                </c:pt>
                <c:pt idx="295">
                  <c:v>261.20572118339919</c:v>
                </c:pt>
                <c:pt idx="296">
                  <c:v>262.09431428683598</c:v>
                </c:pt>
                <c:pt idx="297">
                  <c:v>262.9841260869016</c:v>
                </c:pt>
                <c:pt idx="298">
                  <c:v>263.87513941829764</c:v>
                </c:pt>
                <c:pt idx="299">
                  <c:v>264.7673225792891</c:v>
                </c:pt>
                <c:pt idx="300">
                  <c:v>265.66063660174251</c:v>
                </c:pt>
                <c:pt idx="301">
                  <c:v>266.55504252476919</c:v>
                </c:pt>
                <c:pt idx="302">
                  <c:v>267.45050139554007</c:v>
                </c:pt>
                <c:pt idx="303">
                  <c:v>268.34697427008877</c:v>
                </c:pt>
                <c:pt idx="304">
                  <c:v>269.24442221410237</c:v>
                </c:pt>
                <c:pt idx="305">
                  <c:v>270.14280630370047</c:v>
                </c:pt>
                <c:pt idx="306">
                  <c:v>271.04208762620203</c:v>
                </c:pt>
                <c:pt idx="307">
                  <c:v>271.94222728088016</c:v>
                </c:pt>
                <c:pt idx="308">
                  <c:v>272.84318637970512</c:v>
                </c:pt>
                <c:pt idx="309">
                  <c:v>273.74492604807517</c:v>
                </c:pt>
                <c:pt idx="310">
                  <c:v>274.64740742553556</c:v>
                </c:pt>
                <c:pt idx="311">
                  <c:v>275.5505916664855</c:v>
                </c:pt>
                <c:pt idx="312">
                  <c:v>276.45443994087327</c:v>
                </c:pt>
                <c:pt idx="313">
                  <c:v>277.3589134348793</c:v>
                </c:pt>
                <c:pt idx="314">
                  <c:v>278.26397335158754</c:v>
                </c:pt>
                <c:pt idx="315">
                  <c:v>279.16958091164469</c:v>
                </c:pt>
                <c:pt idx="316">
                  <c:v>280.07569735390786</c:v>
                </c:pt>
                <c:pt idx="317">
                  <c:v>280.98228393608002</c:v>
                </c:pt>
                <c:pt idx="318">
                  <c:v>281.88930193533406</c:v>
                </c:pt>
                <c:pt idx="319">
                  <c:v>282.79671264892465</c:v>
                </c:pt>
                <c:pt idx="320">
                  <c:v>283.70447739478857</c:v>
                </c:pt>
                <c:pt idx="321">
                  <c:v>284.61256042619584</c:v>
                </c:pt>
                <c:pt idx="322">
                  <c:v>285.52093184612346</c:v>
                </c:pt>
                <c:pt idx="323">
                  <c:v>286.42956469021374</c:v>
                </c:pt>
                <c:pt idx="324">
                  <c:v>287.33843200984035</c:v>
                </c:pt>
                <c:pt idx="325">
                  <c:v>288.24750687235962</c:v>
                </c:pt>
                <c:pt idx="326">
                  <c:v>289.1567623613563</c:v>
                </c:pt>
                <c:pt idx="327">
                  <c:v>290.06617157688345</c:v>
                </c:pt>
                <c:pt idx="328">
                  <c:v>290.97570763569706</c:v>
                </c:pt>
                <c:pt idx="329">
                  <c:v>291.88534367148463</c:v>
                </c:pt>
                <c:pt idx="330">
                  <c:v>292.79505283508865</c:v>
                </c:pt>
                <c:pt idx="331">
                  <c:v>293.70480829472399</c:v>
                </c:pt>
                <c:pt idx="332">
                  <c:v>294.61458323619013</c:v>
                </c:pt>
                <c:pt idx="333">
                  <c:v>295.52435086307787</c:v>
                </c:pt>
                <c:pt idx="334">
                  <c:v>296.43408439697009</c:v>
                </c:pt>
                <c:pt idx="335">
                  <c:v>297.34375707763752</c:v>
                </c:pt>
                <c:pt idx="336">
                  <c:v>298.25334216322875</c:v>
                </c:pt>
                <c:pt idx="337">
                  <c:v>299.16281293045472</c:v>
                </c:pt>
                <c:pt idx="338">
                  <c:v>300.07214267476803</c:v>
                </c:pt>
                <c:pt idx="339">
                  <c:v>300.98130471053656</c:v>
                </c:pt>
                <c:pt idx="340">
                  <c:v>301.89027237121172</c:v>
                </c:pt>
                <c:pt idx="341">
                  <c:v>302.79901900949153</c:v>
                </c:pt>
                <c:pt idx="342">
                  <c:v>303.70751799747796</c:v>
                </c:pt>
                <c:pt idx="343">
                  <c:v>304.61574272682924</c:v>
                </c:pt>
                <c:pt idx="344">
                  <c:v>305.52366660890652</c:v>
                </c:pt>
                <c:pt idx="345">
                  <c:v>306.43126307491553</c:v>
                </c:pt>
                <c:pt idx="346">
                  <c:v>307.33850557604256</c:v>
                </c:pt>
                <c:pt idx="347">
                  <c:v>308.24536758358562</c:v>
                </c:pt>
                <c:pt idx="348">
                  <c:v>309.15182290641422</c:v>
                </c:pt>
                <c:pt idx="349">
                  <c:v>310.05784600827997</c:v>
                </c:pt>
                <c:pt idx="350">
                  <c:v>310.96341169004637</c:v>
                </c:pt>
                <c:pt idx="351">
                  <c:v>311.86849477204953</c:v>
                </c:pt>
                <c:pt idx="352">
                  <c:v>312.77307009418507</c:v>
                </c:pt>
                <c:pt idx="353">
                  <c:v>313.67711251599053</c:v>
                </c:pt>
                <c:pt idx="354">
                  <c:v>314.5805969167231</c:v>
                </c:pt>
                <c:pt idx="355">
                  <c:v>315.48349819543267</c:v>
                </c:pt>
                <c:pt idx="356">
                  <c:v>316.3857912710302</c:v>
                </c:pt>
                <c:pt idx="357">
                  <c:v>317.28745108235148</c:v>
                </c:pt>
                <c:pt idx="358">
                  <c:v>318.18845258821653</c:v>
                </c:pt>
                <c:pt idx="359">
                  <c:v>319.08877076748388</c:v>
                </c:pt>
                <c:pt idx="360">
                  <c:v>319.9883872477879</c:v>
                </c:pt>
                <c:pt idx="361">
                  <c:v>320.88729693045815</c:v>
                </c:pt>
                <c:pt idx="362">
                  <c:v>321.78550134938541</c:v>
                </c:pt>
                <c:pt idx="363">
                  <c:v>322.68300203368904</c:v>
                </c:pt>
                <c:pt idx="364">
                  <c:v>323.57980050773722</c:v>
                </c:pt>
                <c:pt idx="365">
                  <c:v>324.47589829116703</c:v>
                </c:pt>
                <c:pt idx="366">
                  <c:v>325.37129689890457</c:v>
                </c:pt>
                <c:pt idx="367">
                  <c:v>326.2659978411848</c:v>
                </c:pt>
                <c:pt idx="368">
                  <c:v>327.16000262357124</c:v>
                </c:pt>
                <c:pt idx="369">
                  <c:v>328.05331274697579</c:v>
                </c:pt>
                <c:pt idx="370">
                  <c:v>328.94592970767832</c:v>
                </c:pt>
                <c:pt idx="371">
                  <c:v>329.83785499734603</c:v>
                </c:pt>
                <c:pt idx="372">
                  <c:v>330.7290901030529</c:v>
                </c:pt>
                <c:pt idx="373">
                  <c:v>331.61963650729899</c:v>
                </c:pt>
                <c:pt idx="374">
                  <c:v>332.50949568802963</c:v>
                </c:pt>
                <c:pt idx="375">
                  <c:v>333.39866911865442</c:v>
                </c:pt>
                <c:pt idx="376">
                  <c:v>334.28715826806621</c:v>
                </c:pt>
                <c:pt idx="377">
                  <c:v>335.17496460066002</c:v>
                </c:pt>
                <c:pt idx="378">
                  <c:v>336.06208957635187</c:v>
                </c:pt>
                <c:pt idx="379">
                  <c:v>336.94853465059731</c:v>
                </c:pt>
                <c:pt idx="380">
                  <c:v>337.83430127441005</c:v>
                </c:pt>
                <c:pt idx="381">
                  <c:v>338.71939089438052</c:v>
                </c:pt>
                <c:pt idx="382">
                  <c:v>339.60380495269413</c:v>
                </c:pt>
                <c:pt idx="383">
                  <c:v>340.48754488714974</c:v>
                </c:pt>
                <c:pt idx="384">
                  <c:v>341.37061213117761</c:v>
                </c:pt>
                <c:pt idx="385">
                  <c:v>342.25300811385762</c:v>
                </c:pt>
                <c:pt idx="386">
                  <c:v>343.13473425993737</c:v>
                </c:pt>
                <c:pt idx="387">
                  <c:v>344.01579198984996</c:v>
                </c:pt>
                <c:pt idx="388">
                  <c:v>344.89618271973177</c:v>
                </c:pt>
                <c:pt idx="389">
                  <c:v>345.77590786144037</c:v>
                </c:pt>
                <c:pt idx="390">
                  <c:v>346.6549688225719</c:v>
                </c:pt>
                <c:pt idx="391">
                  <c:v>347.53336700647884</c:v>
                </c:pt>
                <c:pt idx="392">
                  <c:v>348.41110381228737</c:v>
                </c:pt>
                <c:pt idx="393">
                  <c:v>349.28818063491462</c:v>
                </c:pt>
                <c:pt idx="394">
                  <c:v>350.16459886508619</c:v>
                </c:pt>
                <c:pt idx="395">
                  <c:v>351.04035988935306</c:v>
                </c:pt>
                <c:pt idx="396">
                  <c:v>351.91546509010885</c:v>
                </c:pt>
                <c:pt idx="397">
                  <c:v>352.7899158456068</c:v>
                </c:pt>
                <c:pt idx="398">
                  <c:v>353.66371352997658</c:v>
                </c:pt>
                <c:pt idx="399">
                  <c:v>354.53685951324132</c:v>
                </c:pt>
                <c:pt idx="400">
                  <c:v>355.40935516133413</c:v>
                </c:pt>
                <c:pt idx="401">
                  <c:v>364.09864870621942</c:v>
                </c:pt>
                <c:pt idx="402">
                  <c:v>372.72378668153806</c:v>
                </c:pt>
                <c:pt idx="403">
                  <c:v>381.28609685577868</c:v>
                </c:pt>
                <c:pt idx="404">
                  <c:v>389.78686823915706</c:v>
                </c:pt>
                <c:pt idx="405">
                  <c:v>398.22735261623421</c:v>
                </c:pt>
                <c:pt idx="406">
                  <c:v>406.60876600288464</c:v>
                </c:pt>
                <c:pt idx="407">
                  <c:v>414.93229003207631</c:v>
                </c:pt>
                <c:pt idx="408">
                  <c:v>423.19907327261819</c:v>
                </c:pt>
                <c:pt idx="409">
                  <c:v>431.41023248474932</c:v>
                </c:pt>
                <c:pt idx="410">
                  <c:v>439.56685381618337</c:v>
                </c:pt>
                <c:pt idx="411">
                  <c:v>447.66999394198234</c:v>
                </c:pt>
                <c:pt idx="412">
                  <c:v>455.72068115141087</c:v>
                </c:pt>
                <c:pt idx="413">
                  <c:v>463.71991638471695</c:v>
                </c:pt>
                <c:pt idx="414">
                  <c:v>471.66867422259486</c:v>
                </c:pt>
                <c:pt idx="415">
                  <c:v>479.56790383090947</c:v>
                </c:pt>
                <c:pt idx="416">
                  <c:v>487.41852986309783</c:v>
                </c:pt>
                <c:pt idx="417">
                  <c:v>495.22145332251159</c:v>
                </c:pt>
                <c:pt idx="418">
                  <c:v>502.97755238682367</c:v>
                </c:pt>
                <c:pt idx="419">
                  <c:v>510.68768319649121</c:v>
                </c:pt>
                <c:pt idx="420">
                  <c:v>518.35268060914461</c:v>
                </c:pt>
                <c:pt idx="421">
                  <c:v>525.97335892166029</c:v>
                </c:pt>
                <c:pt idx="422">
                  <c:v>533.55051256156764</c:v>
                </c:pt>
                <c:pt idx="423">
                  <c:v>541.0849167493443</c:v>
                </c:pt>
                <c:pt idx="424">
                  <c:v>548.57732813305961</c:v>
                </c:pt>
                <c:pt idx="425">
                  <c:v>556.02848539674324</c:v>
                </c:pt>
                <c:pt idx="426">
                  <c:v>563.4391098437743</c:v>
                </c:pt>
                <c:pt idx="427">
                  <c:v>570.80990595651235</c:v>
                </c:pt>
                <c:pt idx="428">
                  <c:v>578.14156193332155</c:v>
                </c:pt>
                <c:pt idx="429">
                  <c:v>585.43475020407448</c:v>
                </c:pt>
                <c:pt idx="430">
                  <c:v>592.69012792516082</c:v>
                </c:pt>
                <c:pt idx="431">
                  <c:v>599.90833745496923</c:v>
                </c:pt>
                <c:pt idx="432">
                  <c:v>607.09000681075622</c:v>
                </c:pt>
                <c:pt idx="433">
                  <c:v>614.23575010776733</c:v>
                </c:pt>
                <c:pt idx="434">
                  <c:v>621.34616798142758</c:v>
                </c:pt>
                <c:pt idx="435">
                  <c:v>628.42184799337349</c:v>
                </c:pt>
                <c:pt idx="436">
                  <c:v>635.46336502205986</c:v>
                </c:pt>
                <c:pt idx="437">
                  <c:v>642.47128163863249</c:v>
                </c:pt>
                <c:pt idx="438">
                  <c:v>649.44614846872423</c:v>
                </c:pt>
                <c:pt idx="439">
                  <c:v>656.38850454079466</c:v>
                </c:pt>
                <c:pt idx="440">
                  <c:v>663.29887762160376</c:v>
                </c:pt>
                <c:pt idx="441">
                  <c:v>670.17778453937763</c:v>
                </c:pt>
                <c:pt idx="442">
                  <c:v>677.02573149519662</c:v>
                </c:pt>
                <c:pt idx="443">
                  <c:v>683.84321436310881</c:v>
                </c:pt>
                <c:pt idx="444">
                  <c:v>690.63071897944599</c:v>
                </c:pt>
                <c:pt idx="445">
                  <c:v>697.38872142179582</c:v>
                </c:pt>
                <c:pt idx="446">
                  <c:v>704.11768827806077</c:v>
                </c:pt>
                <c:pt idx="447">
                  <c:v>710.81807690601306</c:v>
                </c:pt>
                <c:pt idx="448">
                  <c:v>717.49033568373477</c:v>
                </c:pt>
                <c:pt idx="449">
                  <c:v>724.13490425131272</c:v>
                </c:pt>
                <c:pt idx="450">
                  <c:v>730.75221374413991</c:v>
                </c:pt>
                <c:pt idx="451">
                  <c:v>737.34268701815859</c:v>
                </c:pt>
                <c:pt idx="452">
                  <c:v>743.9067388673634</c:v>
                </c:pt>
                <c:pt idx="453">
                  <c:v>750.44477623386683</c:v>
                </c:pt>
                <c:pt idx="454">
                  <c:v>756.95719841081711</c:v>
                </c:pt>
                <c:pt idx="455">
                  <c:v>763.44439723844266</c:v>
                </c:pt>
                <c:pt idx="456">
                  <c:v>769.90675729348447</c:v>
                </c:pt>
                <c:pt idx="457">
                  <c:v>776.34465607226696</c:v>
                </c:pt>
                <c:pt idx="458">
                  <c:v>782.75846416764466</c:v>
                </c:pt>
                <c:pt idx="459">
                  <c:v>789.14854544005095</c:v>
                </c:pt>
                <c:pt idx="460">
                  <c:v>795.51525718286541</c:v>
                </c:pt>
                <c:pt idx="461">
                  <c:v>801.8589502823055</c:v>
                </c:pt>
                <c:pt idx="462">
                  <c:v>808.17996937203918</c:v>
                </c:pt>
                <c:pt idx="463">
                  <c:v>814.47865298270574</c:v>
                </c:pt>
                <c:pt idx="464">
                  <c:v>820.75533368652316</c:v>
                </c:pt>
                <c:pt idx="465">
                  <c:v>827.01033823715352</c:v>
                </c:pt>
                <c:pt idx="466">
                  <c:v>833.24398770498726</c:v>
                </c:pt>
                <c:pt idx="467">
                  <c:v>839.45659760800368</c:v>
                </c:pt>
                <c:pt idx="468">
                  <c:v>845.64847803835346</c:v>
                </c:pt>
                <c:pt idx="469">
                  <c:v>851.81993378480604</c:v>
                </c:pt>
                <c:pt idx="470">
                  <c:v>857.97126445119568</c:v>
                </c:pt>
                <c:pt idx="471">
                  <c:v>864.10276457099508</c:v>
                </c:pt>
                <c:pt idx="472">
                  <c:v>870.214723718139</c:v>
                </c:pt>
                <c:pt idx="473">
                  <c:v>876.30742661421493</c:v>
                </c:pt>
                <c:pt idx="474">
                  <c:v>882.38115323213196</c:v>
                </c:pt>
                <c:pt idx="475">
                  <c:v>888.43617889637494</c:v>
                </c:pt>
                <c:pt idx="476">
                  <c:v>894.47277437994467</c:v>
                </c:pt>
                <c:pt idx="477">
                  <c:v>900.49120599808089</c:v>
                </c:pt>
                <c:pt idx="478">
                  <c:v>906.49173569886057</c:v>
                </c:pt>
                <c:pt idx="479">
                  <c:v>912.47462115075871</c:v>
                </c:pt>
                <c:pt idx="480">
                  <c:v>918.44011582725545</c:v>
                </c:pt>
                <c:pt idx="481">
                  <c:v>924.38846908856942</c:v>
                </c:pt>
                <c:pt idx="482">
                  <c:v>930.31992626059264</c:v>
                </c:pt>
                <c:pt idx="483">
                  <c:v>936.23472871109914</c:v>
                </c:pt>
                <c:pt idx="484">
                  <c:v>942.13311392329592</c:v>
                </c:pt>
                <c:pt idx="485">
                  <c:v>948.0153155667814</c:v>
                </c:pt>
                <c:pt idx="486">
                  <c:v>953.88156356597312</c:v>
                </c:pt>
                <c:pt idx="487">
                  <c:v>959.73208416606349</c:v>
                </c:pt>
                <c:pt idx="488">
                  <c:v>965.56709999655993</c:v>
                </c:pt>
                <c:pt idx="489">
                  <c:v>971.386830132461</c:v>
                </c:pt>
                <c:pt idx="490">
                  <c:v>977.1914901531203</c:v>
                </c:pt>
                <c:pt idx="491">
                  <c:v>982.98129219884424</c:v>
                </c:pt>
                <c:pt idx="492">
                  <c:v>988.75644502526995</c:v>
                </c:pt>
                <c:pt idx="493">
                  <c:v>994.51715405556467</c:v>
                </c:pt>
                <c:pt idx="494">
                  <c:v>1000.2636214304881</c:v>
                </c:pt>
                <c:pt idx="495">
                  <c:v>1005.9960460563551</c:v>
                </c:pt>
                <c:pt idx="496">
                  <c:v>1011.7146236509352</c:v>
                </c:pt>
                <c:pt idx="497">
                  <c:v>1017.4195467873226</c:v>
                </c:pt>
                <c:pt idx="498">
                  <c:v>1023.1110049358095</c:v>
                </c:pt>
                <c:pt idx="499">
                  <c:v>1028.7891845037934</c:v>
                </c:pt>
                <c:pt idx="500">
                  <c:v>1034.4542688737456</c:v>
                </c:pt>
                <c:pt idx="501">
                  <c:v>1040.1064384392716</c:v>
                </c:pt>
                <c:pt idx="502">
                  <c:v>1045.7458706392861</c:v>
                </c:pt>
                <c:pt idx="503">
                  <c:v>1051.3727399903294</c:v>
                </c:pt>
                <c:pt idx="504">
                  <c:v>1056.9872181170492</c:v>
                </c:pt>
                <c:pt idx="505">
                  <c:v>1062.589473780869</c:v>
                </c:pt>
                <c:pt idx="506">
                  <c:v>1068.1796729068669</c:v>
                </c:pt>
                <c:pt idx="507">
                  <c:v>1073.7579786088854</c:v>
                </c:pt>
                <c:pt idx="508">
                  <c:v>1079.3245512128922</c:v>
                </c:pt>
                <c:pt idx="509">
                  <c:v>1084.8795482786149</c:v>
                </c:pt>
                <c:pt idx="510">
                  <c:v>1090.4231246194684</c:v>
                </c:pt>
                <c:pt idx="511">
                  <c:v>1095.9554323207951</c:v>
                </c:pt>
                <c:pt idx="512">
                  <c:v>1101.4766207564412</c:v>
                </c:pt>
                <c:pt idx="513">
                  <c:v>1106.9868366036881</c:v>
                </c:pt>
                <c:pt idx="514">
                  <c:v>1112.4862238565618</c:v>
                </c:pt>
                <c:pt idx="515">
                  <c:v>1117.9749238375443</c:v>
                </c:pt>
                <c:pt idx="516">
                  <c:v>1123.4530752077103</c:v>
                </c:pt>
                <c:pt idx="517">
                  <c:v>1128.9208139753155</c:v>
                </c:pt>
                <c:pt idx="518">
                  <c:v>1134.3782735028637</c:v>
                </c:pt>
                <c:pt idx="519">
                  <c:v>1139.8255845126839</c:v>
                </c:pt>
                <c:pt idx="520">
                  <c:v>1145.2628750910474</c:v>
                </c:pt>
                <c:pt idx="521">
                  <c:v>1150.6902706908613</c:v>
                </c:pt>
                <c:pt idx="522">
                  <c:v>1156.1078941329758</c:v>
                </c:pt>
                <c:pt idx="523">
                  <c:v>1161.5158656061462</c:v>
                </c:pt>
                <c:pt idx="524">
                  <c:v>1166.9143026656945</c:v>
                </c:pt>
                <c:pt idx="525">
                  <c:v>1172.30332023092</c:v>
                </c:pt>
                <c:pt idx="526">
                  <c:v>1177.68303058131</c:v>
                </c:pt>
                <c:pt idx="527">
                  <c:v>1183.0535433516122</c:v>
                </c:pt>
                <c:pt idx="528">
                  <c:v>1188.4149655258259</c:v>
                </c:pt>
                <c:pt idx="529">
                  <c:v>1193.7674014301851</c:v>
                </c:pt>
                <c:pt idx="530">
                  <c:v>1199.1109527252045</c:v>
                </c:pt>
                <c:pt idx="531">
                  <c:v>1204.4457183968659</c:v>
                </c:pt>
                <c:pt idx="532">
                  <c:v>1209.7717947470328</c:v>
                </c:pt>
                <c:pt idx="533">
                  <c:v>1215.0892753831829</c:v>
                </c:pt>
                <c:pt idx="534">
                  <c:v>1220.398251207554</c:v>
                </c:pt>
                <c:pt idx="535">
                  <c:v>1225.6988104058105</c:v>
                </c:pt>
                <c:pt idx="536">
                  <c:v>1230.9910384353352</c:v>
                </c:pt>
                <c:pt idx="537">
                  <c:v>1236.2750180132655</c:v>
                </c:pt>
                <c:pt idx="538">
                  <c:v>1241.5508291043946</c:v>
                </c:pt>
                <c:pt idx="539">
                  <c:v>1246.8185489090633</c:v>
                </c:pt>
                <c:pt idx="540">
                  <c:v>1252.0782518511771</c:v>
                </c:pt>
                <c:pt idx="541">
                  <c:v>1257.3300095664824</c:v>
                </c:pt>
                <c:pt idx="542">
                  <c:v>1262.5738908912479</c:v>
                </c:pt>
                <c:pt idx="543">
                  <c:v>1267.8099618514902</c:v>
                </c:pt>
                <c:pt idx="544">
                  <c:v>1273.038285652897</c:v>
                </c:pt>
                <c:pt idx="545">
                  <c:v>1278.2589226715927</c:v>
                </c:pt>
                <c:pt idx="546">
                  <c:v>1283.4719304458993</c:v>
                </c:pt>
                <c:pt idx="547">
                  <c:v>1288.6773636692421</c:v>
                </c:pt>
                <c:pt idx="548">
                  <c:v>1293.87527418435</c:v>
                </c:pt>
                <c:pt idx="549">
                  <c:v>1299.0657109788938</c:v>
                </c:pt>
                <c:pt idx="550">
                  <c:v>1304.248720182708</c:v>
                </c:pt>
                <c:pt idx="551">
                  <c:v>1309.4243450667316</c:v>
                </c:pt>
                <c:pt idx="552">
                  <c:v>1314.5926260437998</c:v>
                </c:pt>
                <c:pt idx="553">
                  <c:v>1319.753600671407</c:v>
                </c:pt>
                <c:pt idx="554">
                  <c:v>1324.9073036565578</c:v>
                </c:pt>
                <c:pt idx="555">
                  <c:v>1330.0537668628072</c:v>
                </c:pt>
                <c:pt idx="556">
                  <c:v>1335.1930193195819</c:v>
                </c:pt>
                <c:pt idx="557">
                  <c:v>1340.3250872338645</c:v>
                </c:pt>
                <c:pt idx="558">
                  <c:v>1345.4499940043008</c:v>
                </c:pt>
                <c:pt idx="559">
                  <c:v>1350.5677602377889</c:v>
                </c:pt>
                <c:pt idx="560">
                  <c:v>1355.6784037685784</c:v>
                </c:pt>
                <c:pt idx="561">
                  <c:v>1360.7819396799082</c:v>
                </c:pt>
                <c:pt idx="562">
                  <c:v>1365.8783803281833</c:v>
                </c:pt>
                <c:pt idx="563">
                  <c:v>1370.9677353696818</c:v>
                </c:pt>
                <c:pt idx="564">
                  <c:v>1376.0500117897677</c:v>
                </c:pt>
                <c:pt idx="565">
                  <c:v>1381.1252139345663</c:v>
                </c:pt>
                <c:pt idx="566">
                  <c:v>1386.1933435450487</c:v>
                </c:pt>
                <c:pt idx="567">
                  <c:v>1391.254399793454</c:v>
                </c:pt>
                <c:pt idx="568">
                  <c:v>1396.3083793219678</c:v>
                </c:pt>
                <c:pt idx="569">
                  <c:v>1401.3552762835616</c:v>
                </c:pt>
                <c:pt idx="570">
                  <c:v>1406.3950823848888</c:v>
                </c:pt>
                <c:pt idx="571">
                  <c:v>1411.4277869311202</c:v>
                </c:pt>
                <c:pt idx="572">
                  <c:v>1416.4533768725967</c:v>
                </c:pt>
                <c:pt idx="573">
                  <c:v>1421.4718368531676</c:v>
                </c:pt>
                <c:pt idx="574">
                  <c:v>1426.4831492600799</c:v>
                </c:pt>
                <c:pt idx="575">
                  <c:v>1431.4872942752761</c:v>
                </c:pt>
                <c:pt idx="576">
                  <c:v>1436.484249927958</c:v>
                </c:pt>
                <c:pt idx="577">
                  <c:v>1441.4739921482724</c:v>
                </c:pt>
                <c:pt idx="578">
                  <c:v>1446.4564948219727</c:v>
                </c:pt>
                <c:pt idx="579">
                  <c:v>1451.4317298459118</c:v>
                </c:pt>
                <c:pt idx="580">
                  <c:v>1456.3996671842249</c:v>
                </c:pt>
                <c:pt idx="581">
                  <c:v>1461.3602749250626</c:v>
                </c:pt>
                <c:pt idx="582">
                  <c:v>1466.3135193377395</c:v>
                </c:pt>
                <c:pt idx="583">
                  <c:v>1471.2593649301662</c:v>
                </c:pt>
                <c:pt idx="584">
                  <c:v>1476.1977745064401</c:v>
                </c:pt>
                <c:pt idx="585">
                  <c:v>1481.128709224477</c:v>
                </c:pt>
                <c:pt idx="586">
                  <c:v>1486.0521286535684</c:v>
                </c:pt>
                <c:pt idx="587">
                  <c:v>1490.9679908317576</c:v>
                </c:pt>
                <c:pt idx="588">
                  <c:v>1495.8762523229375</c:v>
                </c:pt>
                <c:pt idx="589">
                  <c:v>1500.7768682735759</c:v>
                </c:pt>
                <c:pt idx="590">
                  <c:v>1505.6697924689827</c:v>
                </c:pt>
                <c:pt idx="591">
                  <c:v>1510.5549773890416</c:v>
                </c:pt>
                <c:pt idx="592">
                  <c:v>1515.4323742633349</c:v>
                </c:pt>
                <c:pt idx="593">
                  <c:v>1520.3019331255964</c:v>
                </c:pt>
                <c:pt idx="594">
                  <c:v>1525.1636028674359</c:v>
                </c:pt>
                <c:pt idx="595">
                  <c:v>1530.0173312912825</c:v>
                </c:pt>
                <c:pt idx="596">
                  <c:v>1534.8630651625037</c:v>
                </c:pt>
                <c:pt idx="597">
                  <c:v>1539.7007502606596</c:v>
                </c:pt>
                <c:pt idx="598">
                  <c:v>1544.5303314298592</c:v>
                </c:pt>
                <c:pt idx="599">
                  <c:v>1549.3517526281917</c:v>
                </c:pt>
                <c:pt idx="600">
                  <c:v>1554.1649569762078</c:v>
                </c:pt>
                <c:pt idx="601">
                  <c:v>1558.9698868044338</c:v>
                </c:pt>
                <c:pt idx="602">
                  <c:v>1563.7664836999036</c:v>
                </c:pt>
                <c:pt idx="603">
                  <c:v>1568.5546885516974</c:v>
                </c:pt>
                <c:pt idx="604">
                  <c:v>1573.3344415954825</c:v>
                </c:pt>
                <c:pt idx="605">
                  <c:v>1578.1056824570508</c:v>
                </c:pt>
                <c:pt idx="606">
                  <c:v>1582.8683501948517</c:v>
                </c:pt>
                <c:pt idx="607">
                  <c:v>1587.6223833415268</c:v>
                </c:pt>
                <c:pt idx="608">
                  <c:v>1592.3677199444446</c:v>
                </c:pt>
                <c:pt idx="609">
                  <c:v>1597.1042976052488</c:v>
                </c:pt>
                <c:pt idx="610">
                  <c:v>1601.8320535184232</c:v>
                </c:pt>
                <c:pt idx="611">
                  <c:v>1606.550924508887</c:v>
                </c:pt>
                <c:pt idx="612">
                  <c:v>1611.2608470686309</c:v>
                </c:pt>
                <c:pt idx="613">
                  <c:v>1615.9617573924079</c:v>
                </c:pt>
                <c:pt idx="614">
                  <c:v>1620.653591412492</c:v>
                </c:pt>
                <c:pt idx="615">
                  <c:v>1625.3362848325207</c:v>
                </c:pt>
                <c:pt idx="616">
                  <c:v>1630.0097731604374</c:v>
                </c:pt>
                <c:pt idx="617">
                  <c:v>1634.6739917405487</c:v>
                </c:pt>
                <c:pt idx="618">
                  <c:v>1639.3288757847154</c:v>
                </c:pt>
                <c:pt idx="619">
                  <c:v>1643.9743604026933</c:v>
                </c:pt>
                <c:pt idx="620">
                  <c:v>1648.6103806316419</c:v>
                </c:pt>
                <c:pt idx="621">
                  <c:v>1653.2368714648189</c:v>
                </c:pt>
                <c:pt idx="622">
                  <c:v>1657.8537678794783</c:v>
                </c:pt>
                <c:pt idx="623">
                  <c:v>1662.4610048639884</c:v>
                </c:pt>
                <c:pt idx="624">
                  <c:v>1667.0585174441921</c:v>
                </c:pt>
                <c:pt idx="625">
                  <c:v>1671.6462407090214</c:v>
                </c:pt>
                <c:pt idx="626">
                  <c:v>1676.2241098353875</c:v>
                </c:pt>
                <c:pt idx="627">
                  <c:v>1680.7920601123631</c:v>
                </c:pt>
                <c:pt idx="628">
                  <c:v>1685.350026964674</c:v>
                </c:pt>
                <c:pt idx="629">
                  <c:v>1689.897945975516</c:v>
                </c:pt>
                <c:pt idx="630">
                  <c:v>1694.4357529087149</c:v>
                </c:pt>
                <c:pt idx="631">
                  <c:v>1698.9633837302461</c:v>
                </c:pt>
                <c:pt idx="632">
                  <c:v>1703.4807746291274</c:v>
                </c:pt>
                <c:pt idx="633">
                  <c:v>1707.9878620377044</c:v>
                </c:pt>
                <c:pt idx="634">
                  <c:v>1712.4845826513397</c:v>
                </c:pt>
                <c:pt idx="635">
                  <c:v>1716.9708734475239</c:v>
                </c:pt>
                <c:pt idx="636">
                  <c:v>1721.4466717044213</c:v>
                </c:pt>
                <c:pt idx="637">
                  <c:v>1725.9119150188644</c:v>
                </c:pt>
                <c:pt idx="638">
                  <c:v>1730.3665413238118</c:v>
                </c:pt>
                <c:pt idx="639">
                  <c:v>1734.8104889052822</c:v>
                </c:pt>
                <c:pt idx="640">
                  <c:v>1739.2436964187775</c:v>
                </c:pt>
                <c:pt idx="641">
                  <c:v>1743.6661029052082</c:v>
                </c:pt>
                <c:pt idx="642">
                  <c:v>1748.0776478063317</c:v>
                </c:pt>
                <c:pt idx="643">
                  <c:v>1752.4782709797182</c:v>
                </c:pt>
                <c:pt idx="644">
                  <c:v>1756.8679127132523</c:v>
                </c:pt>
                <c:pt idx="645">
                  <c:v>1761.2465137391841</c:v>
                </c:pt>
                <c:pt idx="646">
                  <c:v>1765.6140152477394</c:v>
                </c:pt>
                <c:pt idx="647">
                  <c:v>1769.9703589003002</c:v>
                </c:pt>
                <c:pt idx="648">
                  <c:v>1774.3154868421641</c:v>
                </c:pt>
                <c:pt idx="649">
                  <c:v>1778.6493417148947</c:v>
                </c:pt>
                <c:pt idx="650">
                  <c:v>1782.9718666682706</c:v>
                </c:pt>
                <c:pt idx="651">
                  <c:v>1787.283005371843</c:v>
                </c:pt>
                <c:pt idx="652">
                  <c:v>1791.5827020261108</c:v>
                </c:pt>
                <c:pt idx="653">
                  <c:v>1795.8709013733217</c:v>
                </c:pt>
                <c:pt idx="654">
                  <c:v>1800.1475487079083</c:v>
                </c:pt>
                <c:pt idx="655">
                  <c:v>1804.4125898865661</c:v>
                </c:pt>
                <c:pt idx="656">
                  <c:v>1808.6659713379822</c:v>
                </c:pt>
                <c:pt idx="657">
                  <c:v>1812.9076400722217</c:v>
                </c:pt>
                <c:pt idx="658">
                  <c:v>1817.1375436897799</c:v>
                </c:pt>
                <c:pt idx="659">
                  <c:v>1821.3556303903069</c:v>
                </c:pt>
                <c:pt idx="660">
                  <c:v>1825.5618489810115</c:v>
                </c:pt>
                <c:pt idx="661">
                  <c:v>1829.7561488847514</c:v>
                </c:pt>
                <c:pt idx="662">
                  <c:v>1833.9384801478161</c:v>
                </c:pt>
                <c:pt idx="663">
                  <c:v>1838.1087934474085</c:v>
                </c:pt>
                <c:pt idx="664">
                  <c:v>1842.2670400988318</c:v>
                </c:pt>
                <c:pt idx="665">
                  <c:v>1846.4131720623875</c:v>
                </c:pt>
                <c:pt idx="666">
                  <c:v>1850.54714194999</c:v>
                </c:pt>
                <c:pt idx="667">
                  <c:v>1854.6689030315035</c:v>
                </c:pt>
                <c:pt idx="668">
                  <c:v>1858.7784092408078</c:v>
                </c:pt>
                <c:pt idx="669">
                  <c:v>1862.8756151815958</c:v>
                </c:pt>
                <c:pt idx="670">
                  <c:v>1866.9604761329099</c:v>
                </c:pt>
                <c:pt idx="671">
                  <c:v>1871.0329480544226</c:v>
                </c:pt>
                <c:pt idx="672">
                  <c:v>1875.0929875914635</c:v>
                </c:pt>
                <c:pt idx="673">
                  <c:v>1879.1405520798014</c:v>
                </c:pt>
                <c:pt idx="674">
                  <c:v>1883.1755995501819</c:v>
                </c:pt>
                <c:pt idx="675">
                  <c:v>1887.198088732629</c:v>
                </c:pt>
                <c:pt idx="676">
                  <c:v>1891.2079790605119</c:v>
                </c:pt>
                <c:pt idx="677">
                  <c:v>1895.2052306743828</c:v>
                </c:pt>
                <c:pt idx="678">
                  <c:v>1899.1898044255909</c:v>
                </c:pt>
                <c:pt idx="679">
                  <c:v>1903.1616618796734</c:v>
                </c:pt>
                <c:pt idx="680">
                  <c:v>1907.1207653195315</c:v>
                </c:pt>
                <c:pt idx="681">
                  <c:v>1911.0670777483924</c:v>
                </c:pt>
                <c:pt idx="682">
                  <c:v>1915.0005628925626</c:v>
                </c:pt>
                <c:pt idx="683">
                  <c:v>1918.9211852039753</c:v>
                </c:pt>
                <c:pt idx="684">
                  <c:v>1922.8289098625369</c:v>
                </c:pt>
                <c:pt idx="685">
                  <c:v>1926.7237027782742</c:v>
                </c:pt>
                <c:pt idx="686">
                  <c:v>1930.6055305932878</c:v>
                </c:pt>
                <c:pt idx="687">
                  <c:v>1934.4743606835145</c:v>
                </c:pt>
                <c:pt idx="688">
                  <c:v>1938.330161160301</c:v>
                </c:pt>
                <c:pt idx="689">
                  <c:v>1942.1729008717939</c:v>
                </c:pt>
                <c:pt idx="690">
                  <c:v>1946.0025494041481</c:v>
                </c:pt>
                <c:pt idx="691">
                  <c:v>1949.8190770825581</c:v>
                </c:pt>
                <c:pt idx="692">
                  <c:v>1953.6224549721128</c:v>
                </c:pt>
                <c:pt idx="693">
                  <c:v>1957.4126548784802</c:v>
                </c:pt>
                <c:pt idx="694">
                  <c:v>1961.189649348423</c:v>
                </c:pt>
                <c:pt idx="695">
                  <c:v>1964.9534116701475</c:v>
                </c:pt>
                <c:pt idx="696">
                  <c:v>1968.7039158734917</c:v>
                </c:pt>
                <c:pt idx="697">
                  <c:v>1972.4411367299517</c:v>
                </c:pt>
                <c:pt idx="698">
                  <c:v>1976.1650497525527</c:v>
                </c:pt>
                <c:pt idx="699">
                  <c:v>1979.8756311955649</c:v>
                </c:pt>
                <c:pt idx="700">
                  <c:v>1983.572858054069</c:v>
                </c:pt>
                <c:pt idx="701">
                  <c:v>1987.2567080633719</c:v>
                </c:pt>
                <c:pt idx="702">
                  <c:v>1990.9271596982785</c:v>
                </c:pt>
                <c:pt idx="703">
                  <c:v>1994.5841921722183</c:v>
                </c:pt>
                <c:pt idx="704">
                  <c:v>1998.227785436233</c:v>
                </c:pt>
                <c:pt idx="705">
                  <c:v>2001.8579201778259</c:v>
                </c:pt>
                <c:pt idx="706">
                  <c:v>2005.4745778196759</c:v>
                </c:pt>
                <c:pt idx="707">
                  <c:v>2009.0777405182187</c:v>
                </c:pt>
                <c:pt idx="708">
                  <c:v>2012.6673911620978</c:v>
                </c:pt>
                <c:pt idx="709">
                  <c:v>2016.2435133704894</c:v>
                </c:pt>
                <c:pt idx="710">
                  <c:v>2019.806091491299</c:v>
                </c:pt>
                <c:pt idx="711">
                  <c:v>2023.3551105992383</c:v>
                </c:pt>
                <c:pt idx="712">
                  <c:v>2026.8905564937804</c:v>
                </c:pt>
                <c:pt idx="713">
                  <c:v>2030.4124156969972</c:v>
                </c:pt>
                <c:pt idx="714">
                  <c:v>2033.9206754512813</c:v>
                </c:pt>
                <c:pt idx="715">
                  <c:v>2037.4153237169555</c:v>
                </c:pt>
                <c:pt idx="716">
                  <c:v>2040.89634916977</c:v>
                </c:pt>
                <c:pt idx="717">
                  <c:v>2044.3637411982922</c:v>
                </c:pt>
                <c:pt idx="718">
                  <c:v>2047.8174899011906</c:v>
                </c:pt>
                <c:pt idx="719">
                  <c:v>2051.2575860844136</c:v>
                </c:pt>
                <c:pt idx="720">
                  <c:v>2054.6840212582665</c:v>
                </c:pt>
                <c:pt idx="721">
                  <c:v>2058.0967876343916</c:v>
                </c:pt>
                <c:pt idx="722">
                  <c:v>2061.4958781226474</c:v>
                </c:pt>
                <c:pt idx="723">
                  <c:v>2064.8812863278945</c:v>
                </c:pt>
                <c:pt idx="724">
                  <c:v>2068.253006546689</c:v>
                </c:pt>
                <c:pt idx="725">
                  <c:v>2071.6110337638843</c:v>
                </c:pt>
                <c:pt idx="726">
                  <c:v>2074.9553636491451</c:v>
                </c:pt>
                <c:pt idx="727">
                  <c:v>2078.2859925533735</c:v>
                </c:pt>
                <c:pt idx="728">
                  <c:v>2081.6029175050517</c:v>
                </c:pt>
                <c:pt idx="729">
                  <c:v>2084.9061362065017</c:v>
                </c:pt>
                <c:pt idx="730">
                  <c:v>2088.1956470300665</c:v>
                </c:pt>
                <c:pt idx="731">
                  <c:v>2091.4714490142096</c:v>
                </c:pt>
                <c:pt idx="732">
                  <c:v>2094.7335418595417</c:v>
                </c:pt>
                <c:pt idx="733">
                  <c:v>2097.9819259247711</c:v>
                </c:pt>
                <c:pt idx="734">
                  <c:v>2101.216602222582</c:v>
                </c:pt>
                <c:pt idx="735">
                  <c:v>2104.4375724154434</c:v>
                </c:pt>
                <c:pt idx="736">
                  <c:v>2107.6448388113495</c:v>
                </c:pt>
                <c:pt idx="737">
                  <c:v>2110.838404359492</c:v>
                </c:pt>
                <c:pt idx="738">
                  <c:v>2114.0182726458711</c:v>
                </c:pt>
                <c:pt idx="739">
                  <c:v>2117.1844478888402</c:v>
                </c:pt>
                <c:pt idx="740">
                  <c:v>2120.3369349345926</c:v>
                </c:pt>
                <c:pt idx="741">
                  <c:v>2123.4757392525885</c:v>
                </c:pt>
                <c:pt idx="742">
                  <c:v>2126.6008669309249</c:v>
                </c:pt>
                <c:pt idx="743">
                  <c:v>2129.7123246716496</c:v>
                </c:pt>
                <c:pt idx="744">
                  <c:v>2132.8101197860237</c:v>
                </c:pt>
                <c:pt idx="745">
                  <c:v>2135.8942601897302</c:v>
                </c:pt>
                <c:pt idx="746">
                  <c:v>2138.9647543980345</c:v>
                </c:pt>
                <c:pt idx="747">
                  <c:v>2142.0216115208977</c:v>
                </c:pt>
                <c:pt idx="748">
                  <c:v>2145.0648412580395</c:v>
                </c:pt>
                <c:pt idx="749">
                  <c:v>2148.0944538939616</c:v>
                </c:pt>
                <c:pt idx="750">
                  <c:v>2151.1104602929249</c:v>
                </c:pt>
                <c:pt idx="751">
                  <c:v>2154.1128718938871</c:v>
                </c:pt>
                <c:pt idx="752">
                  <c:v>2157.1017007053997</c:v>
                </c:pt>
                <c:pt idx="753">
                  <c:v>2160.0769593004675</c:v>
                </c:pt>
                <c:pt idx="754">
                  <c:v>2163.0386608113731</c:v>
                </c:pt>
                <c:pt idx="755">
                  <c:v>2165.9868189244653</c:v>
                </c:pt>
                <c:pt idx="756">
                  <c:v>2168.921447874915</c:v>
                </c:pt>
                <c:pt idx="757">
                  <c:v>2171.842562441439</c:v>
                </c:pt>
                <c:pt idx="758">
                  <c:v>2174.7501779409963</c:v>
                </c:pt>
                <c:pt idx="759">
                  <c:v>2177.644310223453</c:v>
                </c:pt>
                <c:pt idx="760">
                  <c:v>2180.5249756662229</c:v>
                </c:pt>
                <c:pt idx="761">
                  <c:v>2183.3921911688813</c:v>
                </c:pt>
                <c:pt idx="762">
                  <c:v>2186.245974147756</c:v>
                </c:pt>
                <c:pt idx="763">
                  <c:v>2189.0863425304956</c:v>
                </c:pt>
                <c:pt idx="764">
                  <c:v>2191.9133147506163</c:v>
                </c:pt>
                <c:pt idx="765">
                  <c:v>2194.7269097420312</c:v>
                </c:pt>
                <c:pt idx="766">
                  <c:v>2197.5271469335598</c:v>
                </c:pt>
                <c:pt idx="767">
                  <c:v>2200.3140462434217</c:v>
                </c:pt>
                <c:pt idx="768">
                  <c:v>2203.0876280737148</c:v>
                </c:pt>
                <c:pt idx="769">
                  <c:v>2205.8479133048809</c:v>
                </c:pt>
                <c:pt idx="770">
                  <c:v>2208.5949232901562</c:v>
                </c:pt>
                <c:pt idx="771">
                  <c:v>2211.328679850013</c:v>
                </c:pt>
                <c:pt idx="772">
                  <c:v>2214.0492052665918</c:v>
                </c:pt>
                <c:pt idx="773">
                  <c:v>2216.7565222781227</c:v>
                </c:pt>
                <c:pt idx="774">
                  <c:v>2219.4506540733405</c:v>
                </c:pt>
                <c:pt idx="775">
                  <c:v>2222.1316242858948</c:v>
                </c:pt>
                <c:pt idx="776">
                  <c:v>2224.7994569887546</c:v>
                </c:pt>
                <c:pt idx="777">
                  <c:v>2227.4541766886082</c:v>
                </c:pt>
                <c:pt idx="778">
                  <c:v>2230.0958083202627</c:v>
                </c:pt>
                <c:pt idx="779">
                  <c:v>2232.7243772410402</c:v>
                </c:pt>
                <c:pt idx="780">
                  <c:v>2235.3399092251766</c:v>
                </c:pt>
                <c:pt idx="781">
                  <c:v>2237.942430458218</c:v>
                </c:pt>
                <c:pt idx="782">
                  <c:v>2240.5319675314236</c:v>
                </c:pt>
                <c:pt idx="783">
                  <c:v>2243.1085474361671</c:v>
                </c:pt>
                <c:pt idx="784">
                  <c:v>2245.6721975583464</c:v>
                </c:pt>
                <c:pt idx="785">
                  <c:v>2248.2229456727973</c:v>
                </c:pt>
                <c:pt idx="786">
                  <c:v>2250.7608199377132</c:v>
                </c:pt>
                <c:pt idx="787">
                  <c:v>2253.2858488890729</c:v>
                </c:pt>
                <c:pt idx="788">
                  <c:v>2255.7980614350768</c:v>
                </c:pt>
                <c:pt idx="789">
                  <c:v>2258.2974868505935</c:v>
                </c:pt>
                <c:pt idx="790">
                  <c:v>2260.7841547716152</c:v>
                </c:pt>
                <c:pt idx="791">
                  <c:v>2263.2580951897253</c:v>
                </c:pt>
                <c:pt idx="792">
                  <c:v>2265.7193384465795</c:v>
                </c:pt>
                <c:pt idx="793">
                  <c:v>2268.1679152283978</c:v>
                </c:pt>
                <c:pt idx="794">
                  <c:v>2270.603856560474</c:v>
                </c:pt>
                <c:pt idx="795">
                  <c:v>2273.0271938016963</c:v>
                </c:pt>
                <c:pt idx="796">
                  <c:v>2275.4379586390874</c:v>
                </c:pt>
                <c:pt idx="797">
                  <c:v>2277.8361830823592</c:v>
                </c:pt>
                <c:pt idx="798">
                  <c:v>2280.2218994584864</c:v>
                </c:pt>
                <c:pt idx="799">
                  <c:v>2282.5951404062967</c:v>
                </c:pt>
                <c:pt idx="800">
                  <c:v>2284.9559388710823</c:v>
                </c:pt>
                <c:pt idx="801">
                  <c:v>2287.304328099231</c:v>
                </c:pt>
                <c:pt idx="802">
                  <c:v>2289.6403416328758</c:v>
                </c:pt>
                <c:pt idx="803">
                  <c:v>2291.9640133045687</c:v>
                </c:pt>
                <c:pt idx="804">
                  <c:v>2294.2753772319757</c:v>
                </c:pt>
                <c:pt idx="805">
                  <c:v>2296.5744678125934</c:v>
                </c:pt>
                <c:pt idx="806">
                  <c:v>2298.8613197184923</c:v>
                </c:pt>
                <c:pt idx="807">
                  <c:v>2301.1359678910799</c:v>
                </c:pt>
                <c:pt idx="808">
                  <c:v>2303.398447535893</c:v>
                </c:pt>
                <c:pt idx="809">
                  <c:v>2305.6487941174128</c:v>
                </c:pt>
                <c:pt idx="810">
                  <c:v>2307.8870433539064</c:v>
                </c:pt>
                <c:pt idx="811">
                  <c:v>2310.1132312122959</c:v>
                </c:pt>
                <c:pt idx="812">
                  <c:v>2312.3273939030546</c:v>
                </c:pt>
                <c:pt idx="813">
                  <c:v>2314.5295678751309</c:v>
                </c:pt>
                <c:pt idx="814">
                  <c:v>2316.7197898108993</c:v>
                </c:pt>
                <c:pt idx="815">
                  <c:v>2318.8980966211434</c:v>
                </c:pt>
                <c:pt idx="816">
                  <c:v>2321.0645254400652</c:v>
                </c:pt>
                <c:pt idx="817">
                  <c:v>2323.2191136203255</c:v>
                </c:pt>
                <c:pt idx="818">
                  <c:v>2323.2191136203255</c:v>
                </c:pt>
                <c:pt idx="819">
                  <c:v>2323.2191136203255</c:v>
                </c:pt>
                <c:pt idx="820">
                  <c:v>2323.2191136203255</c:v>
                </c:pt>
                <c:pt idx="821">
                  <c:v>2323.2191136203255</c:v>
                </c:pt>
                <c:pt idx="822">
                  <c:v>2323.2191136203255</c:v>
                </c:pt>
                <c:pt idx="823">
                  <c:v>2323.2191136203255</c:v>
                </c:pt>
                <c:pt idx="824">
                  <c:v>2323.2191136203255</c:v>
                </c:pt>
                <c:pt idx="825">
                  <c:v>2323.2191136203255</c:v>
                </c:pt>
                <c:pt idx="826">
                  <c:v>2323.2191136203255</c:v>
                </c:pt>
                <c:pt idx="827">
                  <c:v>2323.2191136203255</c:v>
                </c:pt>
                <c:pt idx="828">
                  <c:v>2323.2191136203255</c:v>
                </c:pt>
                <c:pt idx="829">
                  <c:v>2323.2191136203255</c:v>
                </c:pt>
                <c:pt idx="830">
                  <c:v>2323.2191136203255</c:v>
                </c:pt>
                <c:pt idx="831">
                  <c:v>2323.2191136203255</c:v>
                </c:pt>
                <c:pt idx="832">
                  <c:v>2323.2191136203255</c:v>
                </c:pt>
                <c:pt idx="833">
                  <c:v>2323.2191136203255</c:v>
                </c:pt>
                <c:pt idx="834">
                  <c:v>2323.2191136203255</c:v>
                </c:pt>
                <c:pt idx="835">
                  <c:v>2323.2191136203255</c:v>
                </c:pt>
                <c:pt idx="836">
                  <c:v>2323.2191136203255</c:v>
                </c:pt>
                <c:pt idx="837">
                  <c:v>2323.2191136203255</c:v>
                </c:pt>
                <c:pt idx="838">
                  <c:v>2323.2191136203255</c:v>
                </c:pt>
                <c:pt idx="839">
                  <c:v>2323.2191136203255</c:v>
                </c:pt>
                <c:pt idx="840">
                  <c:v>2323.2191136203255</c:v>
                </c:pt>
                <c:pt idx="841">
                  <c:v>2323.2191136203255</c:v>
                </c:pt>
                <c:pt idx="842">
                  <c:v>2323.2191136203255</c:v>
                </c:pt>
                <c:pt idx="843">
                  <c:v>2323.2191136203255</c:v>
                </c:pt>
                <c:pt idx="844">
                  <c:v>2323.2191136203255</c:v>
                </c:pt>
                <c:pt idx="845">
                  <c:v>2323.2191136203255</c:v>
                </c:pt>
                <c:pt idx="846">
                  <c:v>2323.2191136203255</c:v>
                </c:pt>
                <c:pt idx="847">
                  <c:v>2323.2191136203255</c:v>
                </c:pt>
                <c:pt idx="848">
                  <c:v>2323.2191136203255</c:v>
                </c:pt>
                <c:pt idx="849">
                  <c:v>2323.2191136203255</c:v>
                </c:pt>
                <c:pt idx="850">
                  <c:v>2323.2191136203255</c:v>
                </c:pt>
                <c:pt idx="851">
                  <c:v>2323.2191136203255</c:v>
                </c:pt>
                <c:pt idx="852">
                  <c:v>2323.2191136203255</c:v>
                </c:pt>
                <c:pt idx="853">
                  <c:v>2323.2191136203255</c:v>
                </c:pt>
                <c:pt idx="854">
                  <c:v>2323.2191136203255</c:v>
                </c:pt>
                <c:pt idx="855">
                  <c:v>2323.2191136203255</c:v>
                </c:pt>
                <c:pt idx="856">
                  <c:v>2323.2191136203255</c:v>
                </c:pt>
                <c:pt idx="857">
                  <c:v>2323.2191136203255</c:v>
                </c:pt>
                <c:pt idx="858">
                  <c:v>2323.2191136203255</c:v>
                </c:pt>
                <c:pt idx="859">
                  <c:v>2323.2191136203255</c:v>
                </c:pt>
                <c:pt idx="860">
                  <c:v>2323.2191136203255</c:v>
                </c:pt>
                <c:pt idx="861">
                  <c:v>2323.2191136203255</c:v>
                </c:pt>
                <c:pt idx="862">
                  <c:v>2323.2191136203255</c:v>
                </c:pt>
                <c:pt idx="863">
                  <c:v>2323.2191136203255</c:v>
                </c:pt>
                <c:pt idx="864">
                  <c:v>2323.2191136203255</c:v>
                </c:pt>
                <c:pt idx="865">
                  <c:v>2323.2191136203255</c:v>
                </c:pt>
                <c:pt idx="866">
                  <c:v>2323.2191136203255</c:v>
                </c:pt>
                <c:pt idx="867">
                  <c:v>2323.2191136203255</c:v>
                </c:pt>
                <c:pt idx="868">
                  <c:v>2323.2191136203255</c:v>
                </c:pt>
                <c:pt idx="869">
                  <c:v>2323.2191136203255</c:v>
                </c:pt>
                <c:pt idx="870">
                  <c:v>2323.2191136203255</c:v>
                </c:pt>
                <c:pt idx="871">
                  <c:v>2323.2191136203255</c:v>
                </c:pt>
                <c:pt idx="872">
                  <c:v>2323.2191136203255</c:v>
                </c:pt>
                <c:pt idx="873">
                  <c:v>2323.2191136203255</c:v>
                </c:pt>
                <c:pt idx="874">
                  <c:v>2323.2191136203255</c:v>
                </c:pt>
                <c:pt idx="875">
                  <c:v>2323.2191136203255</c:v>
                </c:pt>
                <c:pt idx="876">
                  <c:v>2323.2191136203255</c:v>
                </c:pt>
                <c:pt idx="877">
                  <c:v>2323.2191136203255</c:v>
                </c:pt>
                <c:pt idx="878">
                  <c:v>2323.2191136203255</c:v>
                </c:pt>
                <c:pt idx="879">
                  <c:v>2323.2191136203255</c:v>
                </c:pt>
                <c:pt idx="880">
                  <c:v>2323.2191136203255</c:v>
                </c:pt>
                <c:pt idx="881">
                  <c:v>2323.2191136203255</c:v>
                </c:pt>
                <c:pt idx="882">
                  <c:v>2323.2191136203255</c:v>
                </c:pt>
                <c:pt idx="883">
                  <c:v>2323.2191136203255</c:v>
                </c:pt>
                <c:pt idx="884">
                  <c:v>2323.2191136203255</c:v>
                </c:pt>
                <c:pt idx="885">
                  <c:v>2323.2191136203255</c:v>
                </c:pt>
                <c:pt idx="886">
                  <c:v>2323.2191136203255</c:v>
                </c:pt>
                <c:pt idx="887">
                  <c:v>2323.2191136203255</c:v>
                </c:pt>
                <c:pt idx="888">
                  <c:v>2323.2191136203255</c:v>
                </c:pt>
                <c:pt idx="889">
                  <c:v>2323.2191136203255</c:v>
                </c:pt>
                <c:pt idx="890">
                  <c:v>2323.2191136203255</c:v>
                </c:pt>
                <c:pt idx="891">
                  <c:v>2323.2191136203255</c:v>
                </c:pt>
                <c:pt idx="892">
                  <c:v>2323.2191136203255</c:v>
                </c:pt>
                <c:pt idx="893">
                  <c:v>2323.2191136203255</c:v>
                </c:pt>
                <c:pt idx="894">
                  <c:v>2323.2191136203255</c:v>
                </c:pt>
                <c:pt idx="895">
                  <c:v>2323.2191136203255</c:v>
                </c:pt>
                <c:pt idx="896">
                  <c:v>2323.2191136203255</c:v>
                </c:pt>
                <c:pt idx="897">
                  <c:v>2323.2191136203255</c:v>
                </c:pt>
                <c:pt idx="898">
                  <c:v>2323.2191136203255</c:v>
                </c:pt>
                <c:pt idx="899">
                  <c:v>2323.2191136203255</c:v>
                </c:pt>
                <c:pt idx="900">
                  <c:v>2323.2191136203255</c:v>
                </c:pt>
                <c:pt idx="901">
                  <c:v>2323.2191136203255</c:v>
                </c:pt>
                <c:pt idx="902">
                  <c:v>2323.2191136203255</c:v>
                </c:pt>
                <c:pt idx="903">
                  <c:v>2323.2191136203255</c:v>
                </c:pt>
                <c:pt idx="904">
                  <c:v>2323.2191136203255</c:v>
                </c:pt>
                <c:pt idx="905">
                  <c:v>2323.2191136203255</c:v>
                </c:pt>
                <c:pt idx="906">
                  <c:v>2323.2191136203255</c:v>
                </c:pt>
                <c:pt idx="907">
                  <c:v>2323.2191136203255</c:v>
                </c:pt>
                <c:pt idx="908">
                  <c:v>2323.2191136203255</c:v>
                </c:pt>
                <c:pt idx="909">
                  <c:v>2323.2191136203255</c:v>
                </c:pt>
                <c:pt idx="910">
                  <c:v>2323.2191136203255</c:v>
                </c:pt>
                <c:pt idx="911">
                  <c:v>2323.2191136203255</c:v>
                </c:pt>
                <c:pt idx="912">
                  <c:v>2323.2191136203255</c:v>
                </c:pt>
                <c:pt idx="913">
                  <c:v>2323.2191136203255</c:v>
                </c:pt>
                <c:pt idx="914">
                  <c:v>2323.2191136203255</c:v>
                </c:pt>
                <c:pt idx="915">
                  <c:v>2323.2191136203255</c:v>
                </c:pt>
                <c:pt idx="916">
                  <c:v>2323.2191136203255</c:v>
                </c:pt>
                <c:pt idx="917">
                  <c:v>2323.2191136203255</c:v>
                </c:pt>
                <c:pt idx="918">
                  <c:v>2323.2191136203255</c:v>
                </c:pt>
                <c:pt idx="919">
                  <c:v>2323.2191136203255</c:v>
                </c:pt>
                <c:pt idx="920">
                  <c:v>2323.2191136203255</c:v>
                </c:pt>
                <c:pt idx="921">
                  <c:v>2323.2191136203255</c:v>
                </c:pt>
                <c:pt idx="922">
                  <c:v>2323.2191136203255</c:v>
                </c:pt>
                <c:pt idx="923">
                  <c:v>2323.2191136203255</c:v>
                </c:pt>
                <c:pt idx="924">
                  <c:v>2323.2191136203255</c:v>
                </c:pt>
                <c:pt idx="925">
                  <c:v>2323.2191136203255</c:v>
                </c:pt>
                <c:pt idx="926">
                  <c:v>2323.2191136203255</c:v>
                </c:pt>
                <c:pt idx="927">
                  <c:v>2323.2191136203255</c:v>
                </c:pt>
                <c:pt idx="928">
                  <c:v>2323.2191136203255</c:v>
                </c:pt>
                <c:pt idx="929">
                  <c:v>2323.2191136203255</c:v>
                </c:pt>
                <c:pt idx="930">
                  <c:v>2323.2191136203255</c:v>
                </c:pt>
                <c:pt idx="931">
                  <c:v>2323.2191136203255</c:v>
                </c:pt>
                <c:pt idx="932">
                  <c:v>2323.2191136203255</c:v>
                </c:pt>
                <c:pt idx="933">
                  <c:v>2323.2191136203255</c:v>
                </c:pt>
                <c:pt idx="934">
                  <c:v>2323.2191136203255</c:v>
                </c:pt>
                <c:pt idx="935">
                  <c:v>2323.2191136203255</c:v>
                </c:pt>
                <c:pt idx="936">
                  <c:v>2323.2191136203255</c:v>
                </c:pt>
                <c:pt idx="937">
                  <c:v>2323.2191136203255</c:v>
                </c:pt>
                <c:pt idx="938">
                  <c:v>2323.2191136203255</c:v>
                </c:pt>
                <c:pt idx="939">
                  <c:v>2323.2191136203255</c:v>
                </c:pt>
                <c:pt idx="940">
                  <c:v>2323.2191136203255</c:v>
                </c:pt>
                <c:pt idx="941">
                  <c:v>2323.2191136203255</c:v>
                </c:pt>
                <c:pt idx="942">
                  <c:v>2323.2191136203255</c:v>
                </c:pt>
                <c:pt idx="943">
                  <c:v>2323.2191136203255</c:v>
                </c:pt>
                <c:pt idx="944">
                  <c:v>2323.2191136203255</c:v>
                </c:pt>
                <c:pt idx="945">
                  <c:v>2323.2191136203255</c:v>
                </c:pt>
                <c:pt idx="946">
                  <c:v>2323.2191136203255</c:v>
                </c:pt>
                <c:pt idx="947">
                  <c:v>2323.2191136203255</c:v>
                </c:pt>
                <c:pt idx="948">
                  <c:v>2323.2191136203255</c:v>
                </c:pt>
                <c:pt idx="949">
                  <c:v>2323.2191136203255</c:v>
                </c:pt>
                <c:pt idx="950">
                  <c:v>2323.2191136203255</c:v>
                </c:pt>
                <c:pt idx="951">
                  <c:v>2323.2191136203255</c:v>
                </c:pt>
                <c:pt idx="952">
                  <c:v>2323.2191136203255</c:v>
                </c:pt>
                <c:pt idx="953">
                  <c:v>2323.2191136203255</c:v>
                </c:pt>
                <c:pt idx="954">
                  <c:v>2323.2191136203255</c:v>
                </c:pt>
                <c:pt idx="955">
                  <c:v>2323.2191136203255</c:v>
                </c:pt>
                <c:pt idx="956">
                  <c:v>2323.2191136203255</c:v>
                </c:pt>
                <c:pt idx="957">
                  <c:v>2323.2191136203255</c:v>
                </c:pt>
                <c:pt idx="958">
                  <c:v>2323.2191136203255</c:v>
                </c:pt>
                <c:pt idx="959">
                  <c:v>2323.2191136203255</c:v>
                </c:pt>
                <c:pt idx="960">
                  <c:v>2323.2191136203255</c:v>
                </c:pt>
                <c:pt idx="961">
                  <c:v>2323.2191136203255</c:v>
                </c:pt>
                <c:pt idx="962">
                  <c:v>2323.2191136203255</c:v>
                </c:pt>
                <c:pt idx="963">
                  <c:v>2323.2191136203255</c:v>
                </c:pt>
                <c:pt idx="964">
                  <c:v>2323.2191136203255</c:v>
                </c:pt>
                <c:pt idx="965">
                  <c:v>2323.2191136203255</c:v>
                </c:pt>
                <c:pt idx="966">
                  <c:v>2323.2191136203255</c:v>
                </c:pt>
                <c:pt idx="967">
                  <c:v>2323.2191136203255</c:v>
                </c:pt>
                <c:pt idx="968">
                  <c:v>2323.2191136203255</c:v>
                </c:pt>
                <c:pt idx="969">
                  <c:v>2323.2191136203255</c:v>
                </c:pt>
                <c:pt idx="970">
                  <c:v>2323.2191136203255</c:v>
                </c:pt>
                <c:pt idx="971">
                  <c:v>2323.2191136203255</c:v>
                </c:pt>
                <c:pt idx="972">
                  <c:v>2323.2191136203255</c:v>
                </c:pt>
                <c:pt idx="973">
                  <c:v>2323.2191136203255</c:v>
                </c:pt>
                <c:pt idx="974">
                  <c:v>2323.2191136203255</c:v>
                </c:pt>
                <c:pt idx="975">
                  <c:v>2323.2191136203255</c:v>
                </c:pt>
                <c:pt idx="976">
                  <c:v>2323.2191136203255</c:v>
                </c:pt>
                <c:pt idx="977">
                  <c:v>2323.2191136203255</c:v>
                </c:pt>
                <c:pt idx="978">
                  <c:v>2323.2191136203255</c:v>
                </c:pt>
                <c:pt idx="979">
                  <c:v>2323.2191136203255</c:v>
                </c:pt>
                <c:pt idx="980">
                  <c:v>2323.2191136203255</c:v>
                </c:pt>
                <c:pt idx="981">
                  <c:v>2323.2191136203255</c:v>
                </c:pt>
                <c:pt idx="982">
                  <c:v>2323.2191136203255</c:v>
                </c:pt>
                <c:pt idx="983">
                  <c:v>2323.2191136203255</c:v>
                </c:pt>
                <c:pt idx="984">
                  <c:v>2323.2191136203255</c:v>
                </c:pt>
                <c:pt idx="985">
                  <c:v>2323.2191136203255</c:v>
                </c:pt>
                <c:pt idx="986">
                  <c:v>2323.2191136203255</c:v>
                </c:pt>
                <c:pt idx="987">
                  <c:v>2323.2191136203255</c:v>
                </c:pt>
                <c:pt idx="988">
                  <c:v>2323.2191136203255</c:v>
                </c:pt>
                <c:pt idx="989">
                  <c:v>2323.2191136203255</c:v>
                </c:pt>
                <c:pt idx="990">
                  <c:v>2323.2191136203255</c:v>
                </c:pt>
                <c:pt idx="991">
                  <c:v>2323.2191136203255</c:v>
                </c:pt>
                <c:pt idx="992">
                  <c:v>2323.2191136203255</c:v>
                </c:pt>
                <c:pt idx="993">
                  <c:v>2323.2191136203255</c:v>
                </c:pt>
                <c:pt idx="994">
                  <c:v>2323.2191136203255</c:v>
                </c:pt>
                <c:pt idx="995">
                  <c:v>2323.2191136203255</c:v>
                </c:pt>
                <c:pt idx="996">
                  <c:v>2323.2191136203255</c:v>
                </c:pt>
                <c:pt idx="997">
                  <c:v>2323.2191136203255</c:v>
                </c:pt>
                <c:pt idx="998">
                  <c:v>2323.2191136203255</c:v>
                </c:pt>
                <c:pt idx="999">
                  <c:v>2323.2191136203255</c:v>
                </c:pt>
                <c:pt idx="1000">
                  <c:v>2323.2191136203255</c:v>
                </c:pt>
              </c:numCache>
            </c:numRef>
          </c:xVal>
          <c:yVal>
            <c:numRef>
              <c:f>Calculs!$AE$4:$AE$1004</c:f>
              <c:numCache>
                <c:formatCode>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313.01956296279428</c:v>
                </c:pt>
              </c:numCache>
            </c:numRef>
          </c:xVal>
          <c:yVal>
            <c:numRef>
              <c:f>Trajecto!$C$158</c:f>
              <c:numCache>
                <c:formatCode>0</c:formatCode>
                <c:ptCount val="1"/>
                <c:pt idx="0">
                  <c:v>1258.8893244367048</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1995.587771491505</c:v>
                </c:pt>
              </c:numCache>
            </c:numRef>
          </c:xVal>
          <c:yVal>
            <c:numRef>
              <c:f>Trajecto!$C$159</c:f>
              <c:numCache>
                <c:formatCode>0</c:formatCode>
                <c:ptCount val="1"/>
                <c:pt idx="0">
                  <c:v>1266.2402520292758</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{5ACED5E3-5322-42E2-BCC7-00EF89FBA8E7}</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1340.3250872338645</c:v>
                </c:pt>
                <c:pt idx="1">
                  <c:v>1363.3250872338645</c:v>
                </c:pt>
                <c:pt idx="2">
                  <c:v>1363.3250872338645</c:v>
                </c:pt>
                <c:pt idx="3">
                  <c:v>1340.3250872338645</c:v>
                </c:pt>
                <c:pt idx="4">
                  <c:v>1363.3250872338645</c:v>
                </c:pt>
                <c:pt idx="5">
                  <c:v>1363.3250872338645</c:v>
                </c:pt>
                <c:pt idx="6">
                  <c:v>1348.3250872338645</c:v>
                </c:pt>
                <c:pt idx="7">
                  <c:v>1348.3250872338645</c:v>
                </c:pt>
                <c:pt idx="8">
                  <c:v>1363.3250872338645</c:v>
                </c:pt>
                <c:pt idx="9">
                  <c:v>1348.3250872338645</c:v>
                </c:pt>
                <c:pt idx="10">
                  <c:v>1347.9250872338644</c:v>
                </c:pt>
                <c:pt idx="11">
                  <c:v>1347.1250872338644</c:v>
                </c:pt>
                <c:pt idx="12">
                  <c:v>1346.3250872338645</c:v>
                </c:pt>
                <c:pt idx="13">
                  <c:v>1345.3250872338645</c:v>
                </c:pt>
                <c:pt idx="14">
                  <c:v>1344.1250872338644</c:v>
                </c:pt>
                <c:pt idx="15">
                  <c:v>1340.3250872338645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1340.3250872338645</c:v>
                </c:pt>
                <c:pt idx="1">
                  <c:v>1317.3250872338645</c:v>
                </c:pt>
                <c:pt idx="2">
                  <c:v>1317.3250872338645</c:v>
                </c:pt>
                <c:pt idx="3">
                  <c:v>1340.3250872338645</c:v>
                </c:pt>
                <c:pt idx="4">
                  <c:v>1317.3250872338645</c:v>
                </c:pt>
                <c:pt idx="5">
                  <c:v>1317.3250872338645</c:v>
                </c:pt>
                <c:pt idx="6">
                  <c:v>1332.3250872338645</c:v>
                </c:pt>
                <c:pt idx="7">
                  <c:v>1332.3250872338645</c:v>
                </c:pt>
                <c:pt idx="8">
                  <c:v>1317.3250872338645</c:v>
                </c:pt>
                <c:pt idx="9">
                  <c:v>1332.3250872338645</c:v>
                </c:pt>
                <c:pt idx="10">
                  <c:v>1332.7250872338645</c:v>
                </c:pt>
                <c:pt idx="11">
                  <c:v>1333.5250872338645</c:v>
                </c:pt>
                <c:pt idx="12">
                  <c:v>1334.3250872338645</c:v>
                </c:pt>
                <c:pt idx="13">
                  <c:v>1335.3250872338645</c:v>
                </c:pt>
                <c:pt idx="14">
                  <c:v>1336.5250872338645</c:v>
                </c:pt>
                <c:pt idx="15">
                  <c:v>1340.3250872338645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{667425B1-C950-422E-82A7-6793148DB7A4}</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1340.3250872338645</c:v>
                </c:pt>
                <c:pt idx="1">
                  <c:v>1340.3250872338645</c:v>
                </c:pt>
                <c:pt idx="2">
                  <c:v>1350.3250872338645</c:v>
                </c:pt>
                <c:pt idx="3">
                  <c:v>1340.3250872338645</c:v>
                </c:pt>
                <c:pt idx="4">
                  <c:v>1350.3250872338645</c:v>
                </c:pt>
                <c:pt idx="5">
                  <c:v>1353.3250872338645</c:v>
                </c:pt>
                <c:pt idx="6">
                  <c:v>1357.3250872338645</c:v>
                </c:pt>
                <c:pt idx="7">
                  <c:v>1360.3250872338645</c:v>
                </c:pt>
                <c:pt idx="8">
                  <c:v>1365.3250872338645</c:v>
                </c:pt>
                <c:pt idx="9">
                  <c:v>1370.3250872338645</c:v>
                </c:pt>
                <c:pt idx="10">
                  <c:v>1376.3250872338645</c:v>
                </c:pt>
                <c:pt idx="11">
                  <c:v>1388.3250872338645</c:v>
                </c:pt>
                <c:pt idx="12">
                  <c:v>1402.3250872338645</c:v>
                </c:pt>
                <c:pt idx="13">
                  <c:v>1377.3250872338645</c:v>
                </c:pt>
                <c:pt idx="14">
                  <c:v>1370.3250872338645</c:v>
                </c:pt>
                <c:pt idx="15">
                  <c:v>1355.3250872338645</c:v>
                </c:pt>
                <c:pt idx="16">
                  <c:v>1340.3250872338645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1340.3250872338645</c:v>
                </c:pt>
                <c:pt idx="1">
                  <c:v>1340.3250872338645</c:v>
                </c:pt>
                <c:pt idx="2">
                  <c:v>1330.3250872338645</c:v>
                </c:pt>
                <c:pt idx="3">
                  <c:v>1340.3250872338645</c:v>
                </c:pt>
                <c:pt idx="4">
                  <c:v>1330.3250872338645</c:v>
                </c:pt>
                <c:pt idx="5">
                  <c:v>1327.3250872338645</c:v>
                </c:pt>
                <c:pt idx="6">
                  <c:v>1323.3250872338645</c:v>
                </c:pt>
                <c:pt idx="7">
                  <c:v>1320.3250872338645</c:v>
                </c:pt>
                <c:pt idx="8">
                  <c:v>1315.3250872338645</c:v>
                </c:pt>
                <c:pt idx="9">
                  <c:v>1310.3250872338645</c:v>
                </c:pt>
                <c:pt idx="10">
                  <c:v>1304.3250872338645</c:v>
                </c:pt>
                <c:pt idx="11">
                  <c:v>1292.3250872338645</c:v>
                </c:pt>
                <c:pt idx="12">
                  <c:v>1278.3250872338645</c:v>
                </c:pt>
                <c:pt idx="13">
                  <c:v>1303.3250872338645</c:v>
                </c:pt>
                <c:pt idx="14">
                  <c:v>1310.3250872338645</c:v>
                </c:pt>
                <c:pt idx="15">
                  <c:v>1325.3250872338645</c:v>
                </c:pt>
                <c:pt idx="16">
                  <c:v>1340.3250872338645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1340.3250872338645</c:v>
                </c:pt>
                <c:pt idx="1">
                  <c:v>1357.3250872338645</c:v>
                </c:pt>
                <c:pt idx="2">
                  <c:v>1351.3250872338645</c:v>
                </c:pt>
                <c:pt idx="3">
                  <c:v>1340.3250872338645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1340.3250872338645</c:v>
                </c:pt>
                <c:pt idx="1">
                  <c:v>1323.3250872338645</c:v>
                </c:pt>
                <c:pt idx="2">
                  <c:v>1329.3250872338645</c:v>
                </c:pt>
                <c:pt idx="3">
                  <c:v>1340.3250872338645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{FF72506B-5A2B-43CB-91DC-691D3E90283F}</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1252.0782518511771</c:v>
                </c:pt>
                <c:pt idx="1">
                  <c:v>1252.0782518511771</c:v>
                </c:pt>
                <c:pt idx="2">
                  <c:v>1252.0782518511771</c:v>
                </c:pt>
                <c:pt idx="3">
                  <c:v>1315.0227180730124</c:v>
                </c:pt>
                <c:pt idx="4">
                  <c:v>1252.0782518511771</c:v>
                </c:pt>
                <c:pt idx="5">
                  <c:v>1189.1337856293419</c:v>
                </c:pt>
                <c:pt idx="6">
                  <c:v>1252.0782518511771</c:v>
                </c:pt>
              </c:numCache>
            </c:numRef>
          </c:xVal>
          <c:yVal>
            <c:numRef>
              <c:f>Trajecto!$C$124:$C$130</c:f>
              <c:numCache>
                <c:formatCode>0</c:formatCode>
                <c:ptCount val="7"/>
                <c:pt idx="0">
                  <c:v>2517.7786488734096</c:v>
                </c:pt>
                <c:pt idx="1">
                  <c:v>1258.8893244367048</c:v>
                </c:pt>
                <c:pt idx="2">
                  <c:v>0</c:v>
                </c:pt>
                <c:pt idx="3">
                  <c:v>125.88893244367048</c:v>
                </c:pt>
                <c:pt idx="4">
                  <c:v>0</c:v>
                </c:pt>
                <c:pt idx="5">
                  <c:v>125.88893244367048</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2532.4805040585516</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3.9999999999999938</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4.9999999999999725</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5.9999999999999512</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6.9999999999999298</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7.9999999999999138</c:v>
                </c:pt>
                <c:pt idx="404">
                  <c:v>#N/A</c:v>
                </c:pt>
                <c:pt idx="405">
                  <c:v>#N/A</c:v>
                </c:pt>
                <c:pt idx="406">
                  <c:v>#N/A</c:v>
                </c:pt>
                <c:pt idx="407">
                  <c:v>#N/A</c:v>
                </c:pt>
                <c:pt idx="408">
                  <c:v>#N/A</c:v>
                </c:pt>
                <c:pt idx="409">
                  <c:v>#N/A</c:v>
                </c:pt>
                <c:pt idx="410">
                  <c:v>#N/A</c:v>
                </c:pt>
                <c:pt idx="411">
                  <c:v>#N/A</c:v>
                </c:pt>
                <c:pt idx="412">
                  <c:v>#N/A</c:v>
                </c:pt>
                <c:pt idx="413">
                  <c:v>8.9999999999999112</c:v>
                </c:pt>
                <c:pt idx="414">
                  <c:v>#N/A</c:v>
                </c:pt>
                <c:pt idx="415">
                  <c:v>#N/A</c:v>
                </c:pt>
                <c:pt idx="416">
                  <c:v>#N/A</c:v>
                </c:pt>
                <c:pt idx="417">
                  <c:v>#N/A</c:v>
                </c:pt>
                <c:pt idx="418">
                  <c:v>#N/A</c:v>
                </c:pt>
                <c:pt idx="419">
                  <c:v>#N/A</c:v>
                </c:pt>
                <c:pt idx="420">
                  <c:v>#N/A</c:v>
                </c:pt>
                <c:pt idx="421">
                  <c:v>#N/A</c:v>
                </c:pt>
                <c:pt idx="422">
                  <c:v>#N/A</c:v>
                </c:pt>
                <c:pt idx="423">
                  <c:v>9.9999999999999076</c:v>
                </c:pt>
                <c:pt idx="424">
                  <c:v>#N/A</c:v>
                </c:pt>
                <c:pt idx="425">
                  <c:v>#N/A</c:v>
                </c:pt>
                <c:pt idx="426">
                  <c:v>#N/A</c:v>
                </c:pt>
                <c:pt idx="427">
                  <c:v>#N/A</c:v>
                </c:pt>
                <c:pt idx="428">
                  <c:v>#N/A</c:v>
                </c:pt>
                <c:pt idx="429">
                  <c:v>#N/A</c:v>
                </c:pt>
                <c:pt idx="430">
                  <c:v>#N/A</c:v>
                </c:pt>
                <c:pt idx="431">
                  <c:v>#N/A</c:v>
                </c:pt>
                <c:pt idx="432">
                  <c:v>#N/A</c:v>
                </c:pt>
                <c:pt idx="433">
                  <c:v>10.999999999999904</c:v>
                </c:pt>
                <c:pt idx="434">
                  <c:v>#N/A</c:v>
                </c:pt>
                <c:pt idx="435">
                  <c:v>#N/A</c:v>
                </c:pt>
                <c:pt idx="436">
                  <c:v>#N/A</c:v>
                </c:pt>
                <c:pt idx="437">
                  <c:v>#N/A</c:v>
                </c:pt>
                <c:pt idx="438">
                  <c:v>#N/A</c:v>
                </c:pt>
                <c:pt idx="439">
                  <c:v>#N/A</c:v>
                </c:pt>
                <c:pt idx="440">
                  <c:v>#N/A</c:v>
                </c:pt>
                <c:pt idx="441">
                  <c:v>#N/A</c:v>
                </c:pt>
                <c:pt idx="442">
                  <c:v>#N/A</c:v>
                </c:pt>
                <c:pt idx="443">
                  <c:v>11.999999999999901</c:v>
                </c:pt>
                <c:pt idx="444">
                  <c:v>#N/A</c:v>
                </c:pt>
                <c:pt idx="445">
                  <c:v>#N/A</c:v>
                </c:pt>
                <c:pt idx="446">
                  <c:v>#N/A</c:v>
                </c:pt>
                <c:pt idx="447">
                  <c:v>#N/A</c:v>
                </c:pt>
                <c:pt idx="448">
                  <c:v>#N/A</c:v>
                </c:pt>
                <c:pt idx="449">
                  <c:v>#N/A</c:v>
                </c:pt>
                <c:pt idx="450">
                  <c:v>#N/A</c:v>
                </c:pt>
                <c:pt idx="451">
                  <c:v>#N/A</c:v>
                </c:pt>
                <c:pt idx="452">
                  <c:v>#N/A</c:v>
                </c:pt>
                <c:pt idx="453">
                  <c:v>12.999999999999897</c:v>
                </c:pt>
                <c:pt idx="454">
                  <c:v>#N/A</c:v>
                </c:pt>
                <c:pt idx="455">
                  <c:v>#N/A</c:v>
                </c:pt>
                <c:pt idx="456">
                  <c:v>#N/A</c:v>
                </c:pt>
                <c:pt idx="457">
                  <c:v>#N/A</c:v>
                </c:pt>
                <c:pt idx="458">
                  <c:v>#N/A</c:v>
                </c:pt>
                <c:pt idx="459">
                  <c:v>#N/A</c:v>
                </c:pt>
                <c:pt idx="460">
                  <c:v>#N/A</c:v>
                </c:pt>
                <c:pt idx="461">
                  <c:v>#N/A</c:v>
                </c:pt>
                <c:pt idx="462">
                  <c:v>#N/A</c:v>
                </c:pt>
                <c:pt idx="463">
                  <c:v>13.999999999999893</c:v>
                </c:pt>
                <c:pt idx="464">
                  <c:v>#N/A</c:v>
                </c:pt>
                <c:pt idx="465">
                  <c:v>#N/A</c:v>
                </c:pt>
                <c:pt idx="466">
                  <c:v>#N/A</c:v>
                </c:pt>
                <c:pt idx="467">
                  <c:v>#N/A</c:v>
                </c:pt>
                <c:pt idx="468">
                  <c:v>#N/A</c:v>
                </c:pt>
                <c:pt idx="469">
                  <c:v>#N/A</c:v>
                </c:pt>
                <c:pt idx="470">
                  <c:v>#N/A</c:v>
                </c:pt>
                <c:pt idx="471">
                  <c:v>#N/A</c:v>
                </c:pt>
                <c:pt idx="472">
                  <c:v>#N/A</c:v>
                </c:pt>
                <c:pt idx="473">
                  <c:v>14.99999999999989</c:v>
                </c:pt>
                <c:pt idx="474">
                  <c:v>#N/A</c:v>
                </c:pt>
                <c:pt idx="475">
                  <c:v>#N/A</c:v>
                </c:pt>
                <c:pt idx="476">
                  <c:v>#N/A</c:v>
                </c:pt>
                <c:pt idx="477">
                  <c:v>#N/A</c:v>
                </c:pt>
                <c:pt idx="478">
                  <c:v>#N/A</c:v>
                </c:pt>
                <c:pt idx="479">
                  <c:v>#N/A</c:v>
                </c:pt>
                <c:pt idx="480">
                  <c:v>#N/A</c:v>
                </c:pt>
                <c:pt idx="481">
                  <c:v>#N/A</c:v>
                </c:pt>
                <c:pt idx="482">
                  <c:v>#N/A</c:v>
                </c:pt>
                <c:pt idx="483">
                  <c:v>15.999999999999886</c:v>
                </c:pt>
                <c:pt idx="484">
                  <c:v>#N/A</c:v>
                </c:pt>
                <c:pt idx="485">
                  <c:v>#N/A</c:v>
                </c:pt>
                <c:pt idx="486">
                  <c:v>#N/A</c:v>
                </c:pt>
                <c:pt idx="487">
                  <c:v>#N/A</c:v>
                </c:pt>
                <c:pt idx="488">
                  <c:v>#N/A</c:v>
                </c:pt>
                <c:pt idx="489">
                  <c:v>#N/A</c:v>
                </c:pt>
                <c:pt idx="490">
                  <c:v>#N/A</c:v>
                </c:pt>
                <c:pt idx="491">
                  <c:v>#N/A</c:v>
                </c:pt>
                <c:pt idx="492">
                  <c:v>#N/A</c:v>
                </c:pt>
                <c:pt idx="493">
                  <c:v>16.999999999999901</c:v>
                </c:pt>
                <c:pt idx="494">
                  <c:v>#N/A</c:v>
                </c:pt>
                <c:pt idx="495">
                  <c:v>#N/A</c:v>
                </c:pt>
                <c:pt idx="496">
                  <c:v>#N/A</c:v>
                </c:pt>
                <c:pt idx="497">
                  <c:v>#N/A</c:v>
                </c:pt>
                <c:pt idx="498">
                  <c:v>#N/A</c:v>
                </c:pt>
                <c:pt idx="499">
                  <c:v>#N/A</c:v>
                </c:pt>
                <c:pt idx="500">
                  <c:v>#N/A</c:v>
                </c:pt>
                <c:pt idx="501">
                  <c:v>#N/A</c:v>
                </c:pt>
                <c:pt idx="502">
                  <c:v>#N/A</c:v>
                </c:pt>
                <c:pt idx="503">
                  <c:v>17.999999999999915</c:v>
                </c:pt>
                <c:pt idx="504">
                  <c:v>#N/A</c:v>
                </c:pt>
                <c:pt idx="505">
                  <c:v>#N/A</c:v>
                </c:pt>
                <c:pt idx="506">
                  <c:v>#N/A</c:v>
                </c:pt>
                <c:pt idx="507">
                  <c:v>#N/A</c:v>
                </c:pt>
                <c:pt idx="508">
                  <c:v>#N/A</c:v>
                </c:pt>
                <c:pt idx="509">
                  <c:v>#N/A</c:v>
                </c:pt>
                <c:pt idx="510">
                  <c:v>#N/A</c:v>
                </c:pt>
                <c:pt idx="511">
                  <c:v>#N/A</c:v>
                </c:pt>
                <c:pt idx="512">
                  <c:v>#N/A</c:v>
                </c:pt>
                <c:pt idx="513">
                  <c:v>18.999999999999929</c:v>
                </c:pt>
                <c:pt idx="514">
                  <c:v>#N/A</c:v>
                </c:pt>
                <c:pt idx="515">
                  <c:v>#N/A</c:v>
                </c:pt>
                <c:pt idx="516">
                  <c:v>#N/A</c:v>
                </c:pt>
                <c:pt idx="517">
                  <c:v>#N/A</c:v>
                </c:pt>
                <c:pt idx="518">
                  <c:v>#N/A</c:v>
                </c:pt>
                <c:pt idx="519">
                  <c:v>#N/A</c:v>
                </c:pt>
                <c:pt idx="520">
                  <c:v>#N/A</c:v>
                </c:pt>
                <c:pt idx="521">
                  <c:v>#N/A</c:v>
                </c:pt>
                <c:pt idx="522">
                  <c:v>#N/A</c:v>
                </c:pt>
                <c:pt idx="523">
                  <c:v>19.999999999999943</c:v>
                </c:pt>
                <c:pt idx="524">
                  <c:v>#N/A</c:v>
                </c:pt>
                <c:pt idx="525">
                  <c:v>#N/A</c:v>
                </c:pt>
                <c:pt idx="526">
                  <c:v>#N/A</c:v>
                </c:pt>
                <c:pt idx="527">
                  <c:v>#N/A</c:v>
                </c:pt>
                <c:pt idx="528">
                  <c:v>#N/A</c:v>
                </c:pt>
                <c:pt idx="529">
                  <c:v>#N/A</c:v>
                </c:pt>
                <c:pt idx="530">
                  <c:v>#N/A</c:v>
                </c:pt>
                <c:pt idx="531">
                  <c:v>#N/A</c:v>
                </c:pt>
                <c:pt idx="532">
                  <c:v>#N/A</c:v>
                </c:pt>
                <c:pt idx="533">
                  <c:v>20.999999999999957</c:v>
                </c:pt>
                <c:pt idx="534">
                  <c:v>#N/A</c:v>
                </c:pt>
                <c:pt idx="535">
                  <c:v>#N/A</c:v>
                </c:pt>
                <c:pt idx="536">
                  <c:v>#N/A</c:v>
                </c:pt>
                <c:pt idx="537">
                  <c:v>#N/A</c:v>
                </c:pt>
                <c:pt idx="538">
                  <c:v>#N/A</c:v>
                </c:pt>
                <c:pt idx="539">
                  <c:v>#N/A</c:v>
                </c:pt>
                <c:pt idx="540">
                  <c:v>#N/A</c:v>
                </c:pt>
                <c:pt idx="541">
                  <c:v>#N/A</c:v>
                </c:pt>
                <c:pt idx="542">
                  <c:v>#N/A</c:v>
                </c:pt>
                <c:pt idx="543">
                  <c:v>21.999999999999972</c:v>
                </c:pt>
                <c:pt idx="544">
                  <c:v>#N/A</c:v>
                </c:pt>
                <c:pt idx="545">
                  <c:v>#N/A</c:v>
                </c:pt>
                <c:pt idx="546">
                  <c:v>#N/A</c:v>
                </c:pt>
                <c:pt idx="547">
                  <c:v>#N/A</c:v>
                </c:pt>
                <c:pt idx="548">
                  <c:v>#N/A</c:v>
                </c:pt>
                <c:pt idx="549">
                  <c:v>#N/A</c:v>
                </c:pt>
                <c:pt idx="550">
                  <c:v>#N/A</c:v>
                </c:pt>
                <c:pt idx="551">
                  <c:v>#N/A</c:v>
                </c:pt>
                <c:pt idx="552">
                  <c:v>#N/A</c:v>
                </c:pt>
                <c:pt idx="553">
                  <c:v>22.999999999999986</c:v>
                </c:pt>
                <c:pt idx="554">
                  <c:v>#N/A</c:v>
                </c:pt>
                <c:pt idx="555">
                  <c:v>#N/A</c:v>
                </c:pt>
                <c:pt idx="556">
                  <c:v>#N/A</c:v>
                </c:pt>
                <c:pt idx="557">
                  <c:v>#N/A</c:v>
                </c:pt>
                <c:pt idx="558">
                  <c:v>#N/A</c:v>
                </c:pt>
                <c:pt idx="559">
                  <c:v>#N/A</c:v>
                </c:pt>
                <c:pt idx="560">
                  <c:v>#N/A</c:v>
                </c:pt>
                <c:pt idx="561">
                  <c:v>#N/A</c:v>
                </c:pt>
                <c:pt idx="562">
                  <c:v>#N/A</c:v>
                </c:pt>
                <c:pt idx="563">
                  <c:v>24</c:v>
                </c:pt>
                <c:pt idx="564">
                  <c:v>#N/A</c:v>
                </c:pt>
                <c:pt idx="565">
                  <c:v>#N/A</c:v>
                </c:pt>
                <c:pt idx="566">
                  <c:v>#N/A</c:v>
                </c:pt>
                <c:pt idx="567">
                  <c:v>#N/A</c:v>
                </c:pt>
                <c:pt idx="568">
                  <c:v>#N/A</c:v>
                </c:pt>
                <c:pt idx="569">
                  <c:v>#N/A</c:v>
                </c:pt>
                <c:pt idx="570">
                  <c:v>#N/A</c:v>
                </c:pt>
                <c:pt idx="571">
                  <c:v>#N/A</c:v>
                </c:pt>
                <c:pt idx="572">
                  <c:v>#N/A</c:v>
                </c:pt>
                <c:pt idx="573">
                  <c:v>25.000000000000014</c:v>
                </c:pt>
                <c:pt idx="574">
                  <c:v>#N/A</c:v>
                </c:pt>
                <c:pt idx="575">
                  <c:v>#N/A</c:v>
                </c:pt>
                <c:pt idx="576">
                  <c:v>#N/A</c:v>
                </c:pt>
                <c:pt idx="577">
                  <c:v>#N/A</c:v>
                </c:pt>
                <c:pt idx="578">
                  <c:v>#N/A</c:v>
                </c:pt>
                <c:pt idx="579">
                  <c:v>#N/A</c:v>
                </c:pt>
                <c:pt idx="580">
                  <c:v>#N/A</c:v>
                </c:pt>
                <c:pt idx="581">
                  <c:v>#N/A</c:v>
                </c:pt>
                <c:pt idx="582">
                  <c:v>#N/A</c:v>
                </c:pt>
                <c:pt idx="583">
                  <c:v>26.000000000000028</c:v>
                </c:pt>
                <c:pt idx="584">
                  <c:v>#N/A</c:v>
                </c:pt>
                <c:pt idx="585">
                  <c:v>#N/A</c:v>
                </c:pt>
                <c:pt idx="586">
                  <c:v>#N/A</c:v>
                </c:pt>
                <c:pt idx="587">
                  <c:v>#N/A</c:v>
                </c:pt>
                <c:pt idx="588">
                  <c:v>#N/A</c:v>
                </c:pt>
                <c:pt idx="589">
                  <c:v>#N/A</c:v>
                </c:pt>
                <c:pt idx="590">
                  <c:v>#N/A</c:v>
                </c:pt>
                <c:pt idx="591">
                  <c:v>#N/A</c:v>
                </c:pt>
                <c:pt idx="592">
                  <c:v>#N/A</c:v>
                </c:pt>
                <c:pt idx="593">
                  <c:v>27.000000000000043</c:v>
                </c:pt>
                <c:pt idx="594">
                  <c:v>#N/A</c:v>
                </c:pt>
                <c:pt idx="595">
                  <c:v>#N/A</c:v>
                </c:pt>
                <c:pt idx="596">
                  <c:v>#N/A</c:v>
                </c:pt>
                <c:pt idx="597">
                  <c:v>#N/A</c:v>
                </c:pt>
                <c:pt idx="598">
                  <c:v>#N/A</c:v>
                </c:pt>
                <c:pt idx="599">
                  <c:v>#N/A</c:v>
                </c:pt>
                <c:pt idx="600">
                  <c:v>#N/A</c:v>
                </c:pt>
                <c:pt idx="601">
                  <c:v>#N/A</c:v>
                </c:pt>
                <c:pt idx="602">
                  <c:v>#N/A</c:v>
                </c:pt>
                <c:pt idx="603">
                  <c:v>28.000000000000057</c:v>
                </c:pt>
                <c:pt idx="604">
                  <c:v>#N/A</c:v>
                </c:pt>
                <c:pt idx="605">
                  <c:v>#N/A</c:v>
                </c:pt>
                <c:pt idx="606">
                  <c:v>#N/A</c:v>
                </c:pt>
                <c:pt idx="607">
                  <c:v>#N/A</c:v>
                </c:pt>
                <c:pt idx="608">
                  <c:v>#N/A</c:v>
                </c:pt>
                <c:pt idx="609">
                  <c:v>#N/A</c:v>
                </c:pt>
                <c:pt idx="610">
                  <c:v>#N/A</c:v>
                </c:pt>
                <c:pt idx="611">
                  <c:v>#N/A</c:v>
                </c:pt>
                <c:pt idx="612">
                  <c:v>#N/A</c:v>
                </c:pt>
                <c:pt idx="613">
                  <c:v>29.000000000000071</c:v>
                </c:pt>
                <c:pt idx="614">
                  <c:v>#N/A</c:v>
                </c:pt>
                <c:pt idx="615">
                  <c:v>#N/A</c:v>
                </c:pt>
                <c:pt idx="616">
                  <c:v>#N/A</c:v>
                </c:pt>
                <c:pt idx="617">
                  <c:v>#N/A</c:v>
                </c:pt>
                <c:pt idx="618">
                  <c:v>#N/A</c:v>
                </c:pt>
                <c:pt idx="619">
                  <c:v>#N/A</c:v>
                </c:pt>
                <c:pt idx="620">
                  <c:v>#N/A</c:v>
                </c:pt>
                <c:pt idx="621">
                  <c:v>#N/A</c:v>
                </c:pt>
                <c:pt idx="622">
                  <c:v>#N/A</c:v>
                </c:pt>
                <c:pt idx="623">
                  <c:v>30.000000000000085</c:v>
                </c:pt>
                <c:pt idx="624">
                  <c:v>#N/A</c:v>
                </c:pt>
                <c:pt idx="625">
                  <c:v>#N/A</c:v>
                </c:pt>
                <c:pt idx="626">
                  <c:v>#N/A</c:v>
                </c:pt>
                <c:pt idx="627">
                  <c:v>#N/A</c:v>
                </c:pt>
                <c:pt idx="628">
                  <c:v>#N/A</c:v>
                </c:pt>
                <c:pt idx="629">
                  <c:v>#N/A</c:v>
                </c:pt>
                <c:pt idx="630">
                  <c:v>#N/A</c:v>
                </c:pt>
                <c:pt idx="631">
                  <c:v>#N/A</c:v>
                </c:pt>
                <c:pt idx="632">
                  <c:v>#N/A</c:v>
                </c:pt>
                <c:pt idx="633">
                  <c:v>31.000000000000099</c:v>
                </c:pt>
                <c:pt idx="634">
                  <c:v>#N/A</c:v>
                </c:pt>
                <c:pt idx="635">
                  <c:v>#N/A</c:v>
                </c:pt>
                <c:pt idx="636">
                  <c:v>#N/A</c:v>
                </c:pt>
                <c:pt idx="637">
                  <c:v>#N/A</c:v>
                </c:pt>
                <c:pt idx="638">
                  <c:v>#N/A</c:v>
                </c:pt>
                <c:pt idx="639">
                  <c:v>#N/A</c:v>
                </c:pt>
                <c:pt idx="640">
                  <c:v>#N/A</c:v>
                </c:pt>
                <c:pt idx="641">
                  <c:v>#N/A</c:v>
                </c:pt>
                <c:pt idx="642">
                  <c:v>#N/A</c:v>
                </c:pt>
                <c:pt idx="643">
                  <c:v>32.000000000000114</c:v>
                </c:pt>
                <c:pt idx="644">
                  <c:v>#N/A</c:v>
                </c:pt>
                <c:pt idx="645">
                  <c:v>#N/A</c:v>
                </c:pt>
                <c:pt idx="646">
                  <c:v>#N/A</c:v>
                </c:pt>
                <c:pt idx="647">
                  <c:v>#N/A</c:v>
                </c:pt>
                <c:pt idx="648">
                  <c:v>#N/A</c:v>
                </c:pt>
                <c:pt idx="649">
                  <c:v>#N/A</c:v>
                </c:pt>
                <c:pt idx="650">
                  <c:v>#N/A</c:v>
                </c:pt>
                <c:pt idx="651">
                  <c:v>#N/A</c:v>
                </c:pt>
                <c:pt idx="652">
                  <c:v>#N/A</c:v>
                </c:pt>
                <c:pt idx="653">
                  <c:v>33.000000000000128</c:v>
                </c:pt>
                <c:pt idx="654">
                  <c:v>#N/A</c:v>
                </c:pt>
                <c:pt idx="655">
                  <c:v>#N/A</c:v>
                </c:pt>
                <c:pt idx="656">
                  <c:v>#N/A</c:v>
                </c:pt>
                <c:pt idx="657">
                  <c:v>#N/A</c:v>
                </c:pt>
                <c:pt idx="658">
                  <c:v>#N/A</c:v>
                </c:pt>
                <c:pt idx="659">
                  <c:v>#N/A</c:v>
                </c:pt>
                <c:pt idx="660">
                  <c:v>#N/A</c:v>
                </c:pt>
                <c:pt idx="661">
                  <c:v>#N/A</c:v>
                </c:pt>
                <c:pt idx="662">
                  <c:v>#N/A</c:v>
                </c:pt>
                <c:pt idx="663">
                  <c:v>34.000000000000142</c:v>
                </c:pt>
                <c:pt idx="664">
                  <c:v>#N/A</c:v>
                </c:pt>
                <c:pt idx="665">
                  <c:v>#N/A</c:v>
                </c:pt>
                <c:pt idx="666">
                  <c:v>#N/A</c:v>
                </c:pt>
                <c:pt idx="667">
                  <c:v>#N/A</c:v>
                </c:pt>
                <c:pt idx="668">
                  <c:v>#N/A</c:v>
                </c:pt>
                <c:pt idx="669">
                  <c:v>#N/A</c:v>
                </c:pt>
                <c:pt idx="670">
                  <c:v>#N/A</c:v>
                </c:pt>
                <c:pt idx="671">
                  <c:v>#N/A</c:v>
                </c:pt>
                <c:pt idx="672">
                  <c:v>#N/A</c:v>
                </c:pt>
                <c:pt idx="673">
                  <c:v>35.000000000000156</c:v>
                </c:pt>
                <c:pt idx="674">
                  <c:v>#N/A</c:v>
                </c:pt>
                <c:pt idx="675">
                  <c:v>#N/A</c:v>
                </c:pt>
                <c:pt idx="676">
                  <c:v>#N/A</c:v>
                </c:pt>
                <c:pt idx="677">
                  <c:v>#N/A</c:v>
                </c:pt>
                <c:pt idx="678">
                  <c:v>#N/A</c:v>
                </c:pt>
                <c:pt idx="679">
                  <c:v>#N/A</c:v>
                </c:pt>
                <c:pt idx="680">
                  <c:v>#N/A</c:v>
                </c:pt>
                <c:pt idx="681">
                  <c:v>#N/A</c:v>
                </c:pt>
                <c:pt idx="682">
                  <c:v>#N/A</c:v>
                </c:pt>
                <c:pt idx="683">
                  <c:v>36.000000000000171</c:v>
                </c:pt>
                <c:pt idx="684">
                  <c:v>#N/A</c:v>
                </c:pt>
                <c:pt idx="685">
                  <c:v>#N/A</c:v>
                </c:pt>
                <c:pt idx="686">
                  <c:v>#N/A</c:v>
                </c:pt>
                <c:pt idx="687">
                  <c:v>#N/A</c:v>
                </c:pt>
                <c:pt idx="688">
                  <c:v>#N/A</c:v>
                </c:pt>
                <c:pt idx="689">
                  <c:v>#N/A</c:v>
                </c:pt>
                <c:pt idx="690">
                  <c:v>#N/A</c:v>
                </c:pt>
                <c:pt idx="691">
                  <c:v>#N/A</c:v>
                </c:pt>
                <c:pt idx="692">
                  <c:v>#N/A</c:v>
                </c:pt>
                <c:pt idx="693">
                  <c:v>37.000000000000185</c:v>
                </c:pt>
                <c:pt idx="694">
                  <c:v>#N/A</c:v>
                </c:pt>
                <c:pt idx="695">
                  <c:v>#N/A</c:v>
                </c:pt>
                <c:pt idx="696">
                  <c:v>#N/A</c:v>
                </c:pt>
                <c:pt idx="697">
                  <c:v>#N/A</c:v>
                </c:pt>
                <c:pt idx="698">
                  <c:v>#N/A</c:v>
                </c:pt>
                <c:pt idx="699">
                  <c:v>#N/A</c:v>
                </c:pt>
                <c:pt idx="700">
                  <c:v>#N/A</c:v>
                </c:pt>
                <c:pt idx="701">
                  <c:v>#N/A</c:v>
                </c:pt>
                <c:pt idx="702">
                  <c:v>#N/A</c:v>
                </c:pt>
                <c:pt idx="703">
                  <c:v>38.000000000000199</c:v>
                </c:pt>
                <c:pt idx="704">
                  <c:v>#N/A</c:v>
                </c:pt>
                <c:pt idx="705">
                  <c:v>#N/A</c:v>
                </c:pt>
                <c:pt idx="706">
                  <c:v>#N/A</c:v>
                </c:pt>
                <c:pt idx="707">
                  <c:v>#N/A</c:v>
                </c:pt>
                <c:pt idx="708">
                  <c:v>#N/A</c:v>
                </c:pt>
                <c:pt idx="709">
                  <c:v>#N/A</c:v>
                </c:pt>
                <c:pt idx="710">
                  <c:v>#N/A</c:v>
                </c:pt>
                <c:pt idx="711">
                  <c:v>#N/A</c:v>
                </c:pt>
                <c:pt idx="712">
                  <c:v>#N/A</c:v>
                </c:pt>
                <c:pt idx="713">
                  <c:v>39.000000000000213</c:v>
                </c:pt>
                <c:pt idx="714">
                  <c:v>#N/A</c:v>
                </c:pt>
                <c:pt idx="715">
                  <c:v>#N/A</c:v>
                </c:pt>
                <c:pt idx="716">
                  <c:v>#N/A</c:v>
                </c:pt>
                <c:pt idx="717">
                  <c:v>#N/A</c:v>
                </c:pt>
                <c:pt idx="718">
                  <c:v>#N/A</c:v>
                </c:pt>
                <c:pt idx="719">
                  <c:v>#N/A</c:v>
                </c:pt>
                <c:pt idx="720">
                  <c:v>#N/A</c:v>
                </c:pt>
                <c:pt idx="721">
                  <c:v>#N/A</c:v>
                </c:pt>
                <c:pt idx="722">
                  <c:v>#N/A</c:v>
                </c:pt>
                <c:pt idx="723">
                  <c:v>40.000000000000227</c:v>
                </c:pt>
                <c:pt idx="724">
                  <c:v>#N/A</c:v>
                </c:pt>
                <c:pt idx="725">
                  <c:v>#N/A</c:v>
                </c:pt>
                <c:pt idx="726">
                  <c:v>#N/A</c:v>
                </c:pt>
                <c:pt idx="727">
                  <c:v>#N/A</c:v>
                </c:pt>
                <c:pt idx="728">
                  <c:v>#N/A</c:v>
                </c:pt>
                <c:pt idx="729">
                  <c:v>#N/A</c:v>
                </c:pt>
                <c:pt idx="730">
                  <c:v>#N/A</c:v>
                </c:pt>
                <c:pt idx="731">
                  <c:v>#N/A</c:v>
                </c:pt>
                <c:pt idx="732">
                  <c:v>#N/A</c:v>
                </c:pt>
                <c:pt idx="733">
                  <c:v>41.000000000000242</c:v>
                </c:pt>
                <c:pt idx="734">
                  <c:v>#N/A</c:v>
                </c:pt>
                <c:pt idx="735">
                  <c:v>#N/A</c:v>
                </c:pt>
                <c:pt idx="736">
                  <c:v>#N/A</c:v>
                </c:pt>
                <c:pt idx="737">
                  <c:v>#N/A</c:v>
                </c:pt>
                <c:pt idx="738">
                  <c:v>#N/A</c:v>
                </c:pt>
                <c:pt idx="739">
                  <c:v>#N/A</c:v>
                </c:pt>
                <c:pt idx="740">
                  <c:v>#N/A</c:v>
                </c:pt>
                <c:pt idx="741">
                  <c:v>#N/A</c:v>
                </c:pt>
                <c:pt idx="742">
                  <c:v>#N/A</c:v>
                </c:pt>
                <c:pt idx="743">
                  <c:v>42.000000000000256</c:v>
                </c:pt>
                <c:pt idx="744">
                  <c:v>#N/A</c:v>
                </c:pt>
                <c:pt idx="745">
                  <c:v>#N/A</c:v>
                </c:pt>
                <c:pt idx="746">
                  <c:v>#N/A</c:v>
                </c:pt>
                <c:pt idx="747">
                  <c:v>#N/A</c:v>
                </c:pt>
                <c:pt idx="748">
                  <c:v>#N/A</c:v>
                </c:pt>
                <c:pt idx="749">
                  <c:v>#N/A</c:v>
                </c:pt>
                <c:pt idx="750">
                  <c:v>#N/A</c:v>
                </c:pt>
                <c:pt idx="751">
                  <c:v>#N/A</c:v>
                </c:pt>
                <c:pt idx="752">
                  <c:v>#N/A</c:v>
                </c:pt>
                <c:pt idx="753">
                  <c:v>43.00000000000027</c:v>
                </c:pt>
                <c:pt idx="754">
                  <c:v>#N/A</c:v>
                </c:pt>
                <c:pt idx="755">
                  <c:v>#N/A</c:v>
                </c:pt>
                <c:pt idx="756">
                  <c:v>#N/A</c:v>
                </c:pt>
                <c:pt idx="757">
                  <c:v>#N/A</c:v>
                </c:pt>
                <c:pt idx="758">
                  <c:v>#N/A</c:v>
                </c:pt>
                <c:pt idx="759">
                  <c:v>#N/A</c:v>
                </c:pt>
                <c:pt idx="760">
                  <c:v>#N/A</c:v>
                </c:pt>
                <c:pt idx="761">
                  <c:v>#N/A</c:v>
                </c:pt>
                <c:pt idx="762">
                  <c:v>#N/A</c:v>
                </c:pt>
                <c:pt idx="763">
                  <c:v>44.000000000000284</c:v>
                </c:pt>
                <c:pt idx="764">
                  <c:v>#N/A</c:v>
                </c:pt>
                <c:pt idx="765">
                  <c:v>#N/A</c:v>
                </c:pt>
                <c:pt idx="766">
                  <c:v>#N/A</c:v>
                </c:pt>
                <c:pt idx="767">
                  <c:v>#N/A</c:v>
                </c:pt>
                <c:pt idx="768">
                  <c:v>#N/A</c:v>
                </c:pt>
                <c:pt idx="769">
                  <c:v>#N/A</c:v>
                </c:pt>
                <c:pt idx="770">
                  <c:v>#N/A</c:v>
                </c:pt>
                <c:pt idx="771">
                  <c:v>#N/A</c:v>
                </c:pt>
                <c:pt idx="772">
                  <c:v>#N/A</c:v>
                </c:pt>
                <c:pt idx="773">
                  <c:v>45.000000000000298</c:v>
                </c:pt>
                <c:pt idx="774">
                  <c:v>#N/A</c:v>
                </c:pt>
                <c:pt idx="775">
                  <c:v>#N/A</c:v>
                </c:pt>
                <c:pt idx="776">
                  <c:v>#N/A</c:v>
                </c:pt>
                <c:pt idx="777">
                  <c:v>#N/A</c:v>
                </c:pt>
                <c:pt idx="778">
                  <c:v>#N/A</c:v>
                </c:pt>
                <c:pt idx="779">
                  <c:v>#N/A</c:v>
                </c:pt>
                <c:pt idx="780">
                  <c:v>#N/A</c:v>
                </c:pt>
                <c:pt idx="781">
                  <c:v>#N/A</c:v>
                </c:pt>
                <c:pt idx="782">
                  <c:v>#N/A</c:v>
                </c:pt>
                <c:pt idx="783">
                  <c:v>46.000000000000313</c:v>
                </c:pt>
                <c:pt idx="784">
                  <c:v>#N/A</c:v>
                </c:pt>
                <c:pt idx="785">
                  <c:v>#N/A</c:v>
                </c:pt>
                <c:pt idx="786">
                  <c:v>#N/A</c:v>
                </c:pt>
                <c:pt idx="787">
                  <c:v>#N/A</c:v>
                </c:pt>
                <c:pt idx="788">
                  <c:v>#N/A</c:v>
                </c:pt>
                <c:pt idx="789">
                  <c:v>#N/A</c:v>
                </c:pt>
                <c:pt idx="790">
                  <c:v>#N/A</c:v>
                </c:pt>
                <c:pt idx="791">
                  <c:v>#N/A</c:v>
                </c:pt>
                <c:pt idx="792">
                  <c:v>#N/A</c:v>
                </c:pt>
                <c:pt idx="793">
                  <c:v>47.000000000000327</c:v>
                </c:pt>
                <c:pt idx="794">
                  <c:v>#N/A</c:v>
                </c:pt>
                <c:pt idx="795">
                  <c:v>#N/A</c:v>
                </c:pt>
                <c:pt idx="796">
                  <c:v>#N/A</c:v>
                </c:pt>
                <c:pt idx="797">
                  <c:v>#N/A</c:v>
                </c:pt>
                <c:pt idx="798">
                  <c:v>#N/A</c:v>
                </c:pt>
                <c:pt idx="799">
                  <c:v>#N/A</c:v>
                </c:pt>
                <c:pt idx="800">
                  <c:v>#N/A</c:v>
                </c:pt>
                <c:pt idx="801">
                  <c:v>#N/A</c:v>
                </c:pt>
                <c:pt idx="802">
                  <c:v>#N/A</c:v>
                </c:pt>
                <c:pt idx="803">
                  <c:v>48.000000000000341</c:v>
                </c:pt>
                <c:pt idx="804">
                  <c:v>#N/A</c:v>
                </c:pt>
                <c:pt idx="805">
                  <c:v>#N/A</c:v>
                </c:pt>
                <c:pt idx="806">
                  <c:v>#N/A</c:v>
                </c:pt>
                <c:pt idx="807">
                  <c:v>#N/A</c:v>
                </c:pt>
                <c:pt idx="808">
                  <c:v>#N/A</c:v>
                </c:pt>
                <c:pt idx="809">
                  <c:v>#N/A</c:v>
                </c:pt>
                <c:pt idx="810">
                  <c:v>#N/A</c:v>
                </c:pt>
                <c:pt idx="811">
                  <c:v>#N/A</c:v>
                </c:pt>
                <c:pt idx="812">
                  <c:v>#N/A</c:v>
                </c:pt>
                <c:pt idx="813">
                  <c:v>49.000000000000355</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2517.7786488734096</c:v>
                </c:pt>
                <c:pt idx="541">
                  <c:v>2519.4419108745569</c:v>
                </c:pt>
                <c:pt idx="542">
                  <c:v>2521.0045781176264</c:v>
                </c:pt>
                <c:pt idx="543">
                  <c:v>2522.4668176382897</c:v>
                </c:pt>
                <c:pt idx="544">
                  <c:v>2523.8287934304512</c:v>
                </c:pt>
                <c:pt idx="545">
                  <c:v>2525.0906665959624</c:v>
                </c:pt>
                <c:pt idx="546">
                  <c:v>2526.2525954958433</c:v>
                </c:pt>
                <c:pt idx="547">
                  <c:v>2527.3147359029449</c:v>
                </c:pt>
                <c:pt idx="548">
                  <c:v>2528.2772411559713</c:v>
                </c:pt>
                <c:pt idx="549">
                  <c:v>2529.140262314766</c:v>
                </c:pt>
                <c:pt idx="550">
                  <c:v>2529.9039483167462</c:v>
                </c:pt>
                <c:pt idx="551">
                  <c:v>2530.5684461343535</c:v>
                </c:pt>
                <c:pt idx="552">
                  <c:v>2531.1339009333692</c:v>
                </c:pt>
                <c:pt idx="553">
                  <c:v>2531.6004562319326</c:v>
                </c:pt>
                <c:pt idx="554">
                  <c:v>2531.9682540600793</c:v>
                </c:pt>
                <c:pt idx="555">
                  <c:v>2532.2374351196031</c:v>
                </c:pt>
                <c:pt idx="556">
                  <c:v>2532.4081389440407</c:v>
                </c:pt>
                <c:pt idx="557">
                  <c:v>2532.4805040585516</c:v>
                </c:pt>
                <c:pt idx="558">
                  <c:v>2532.4546681394681</c:v>
                </c:pt>
                <c:pt idx="559">
                  <c:v>2532.3307681732813</c:v>
                </c:pt>
                <c:pt idx="560">
                  <c:v>2532.108940614813</c:v>
                </c:pt>
                <c:pt idx="561">
                  <c:v>2531.7893215443337</c:v>
                </c:pt>
                <c:pt idx="562">
                  <c:v>2531.3720468233705</c:v>
                </c:pt>
                <c:pt idx="563">
                  <c:v>2530.8572522489608</c:v>
                </c:pt>
                <c:pt idx="564">
                  <c:v>2530.2450737060999</c:v>
                </c:pt>
                <c:pt idx="565">
                  <c:v>2529.5356473181437</c:v>
                </c:pt>
                <c:pt idx="566">
                  <c:v>2528.7291095949236</c:v>
                </c:pt>
                <c:pt idx="567">
                  <c:v>2527.8255975783513</c:v>
                </c:pt>
                <c:pt idx="568">
                  <c:v>2526.8252489852871</c:v>
                </c:pt>
                <c:pt idx="569">
                  <c:v>2525.7282023474681</c:v>
                </c:pt>
                <c:pt idx="570">
                  <c:v>2524.5345971482998</c:v>
                </c:pt>
                <c:pt idx="571">
                  <c:v>2523.2445739563282</c:v>
                </c:pt>
                <c:pt idx="572">
                  <c:v>2521.8582745552267</c:v>
                </c:pt>
                <c:pt idx="573">
                  <c:v>2520.3758420701483</c:v>
                </c:pt>
                <c:pt idx="574">
                  <c:v>2518.797421090308</c:v>
                </c:pt>
                <c:pt idx="575">
                  <c:v>2517.1231577876761</c:v>
                </c:pt>
                <c:pt idx="576">
                  <c:v>2515.3532000316845</c:v>
                </c:pt>
                <c:pt idx="577">
                  <c:v>2513.487697499861</c:v>
                </c:pt>
                <c:pt idx="578">
                  <c:v>2511.5268017843246</c:v>
                </c:pt>
                <c:pt idx="579">
                  <c:v>2509.4706664940932</c:v>
                </c:pt>
                <c:pt idx="580">
                  <c:v>2507.3194473531644</c:v>
                </c:pt>
                <c:pt idx="581">
                  <c:v>2505.0733022943564</c:v>
                </c:pt>
                <c:pt idx="582">
                  <c:v>2502.7323915488982</c:v>
                </c:pt>
                <c:pt idx="583">
                  <c:v>2500.296877731781</c:v>
                </c:pt>
                <c:pt idx="584">
                  <c:v>2497.7669259228901</c:v>
                </c:pt>
                <c:pt idx="585">
                  <c:v>2495.142703743953</c:v>
                </c:pt>
                <c:pt idx="586">
                  <c:v>2492.4243814313445</c:v>
                </c:pt>
                <c:pt idx="587">
                  <c:v>2489.6121319048038</c:v>
                </c:pt>
                <c:pt idx="588">
                  <c:v>2486.7061308321254</c:v>
                </c:pt>
                <c:pt idx="589">
                  <c:v>2483.7065566898937</c:v>
                </c:pt>
                <c:pt idx="590">
                  <c:v>2480.6135908203373</c:v>
                </c:pt>
                <c:pt idx="591">
                  <c:v>2477.4274174843872</c:v>
                </c:pt>
                <c:pt idx="592">
                  <c:v>2474.1482239110237</c:v>
                </c:pt>
                <c:pt idx="593">
                  <c:v>2470.7762003430043</c:v>
                </c:pt>
                <c:pt idx="594">
                  <c:v>2467.3115400790675</c:v>
                </c:pt>
                <c:pt idx="595">
                  <c:v>2463.7544395127084</c:v>
                </c:pt>
                <c:pt idx="596">
                  <c:v>2460.1050981676258</c:v>
                </c:pt>
                <c:pt idx="597">
                  <c:v>2456.363718729941</c:v>
                </c:pt>
                <c:pt idx="598">
                  <c:v>2452.5305070772856</c:v>
                </c:pt>
                <c:pt idx="599">
                  <c:v>2448.6056723048637</c:v>
                </c:pt>
                <c:pt idx="600">
                  <c:v>2444.5894267485842</c:v>
                </c:pt>
                <c:pt idx="601">
                  <c:v>2440.4819860053644</c:v>
                </c:pt>
                <c:pt idx="602">
                  <c:v>2436.2835689507046</c:v>
                </c:pt>
                <c:pt idx="603">
                  <c:v>2431.9943977536263</c:v>
                </c:pt>
                <c:pt idx="604">
                  <c:v>2427.6146978890733</c:v>
                </c:pt>
                <c:pt idx="605">
                  <c:v>2423.1446981478653</c:v>
                </c:pt>
                <c:pt idx="606">
                  <c:v>2418.5846306442977</c:v>
                </c:pt>
                <c:pt idx="607">
                  <c:v>2413.9347308214742</c:v>
                </c:pt>
                <c:pt idx="608">
                  <c:v>2409.1952374544599</c:v>
                </c:pt>
                <c:pt idx="609">
                  <c:v>2404.3663926513373</c:v>
                </c:pt>
                <c:pt idx="610">
                  <c:v>2399.4484418522475</c:v>
                </c:pt>
                <c:pt idx="611">
                  <c:v>2394.4416338264955</c:v>
                </c:pt>
                <c:pt idx="612">
                  <c:v>2389.3462206677964</c:v>
                </c:pt>
                <c:pt idx="613">
                  <c:v>2384.1624577877324</c:v>
                </c:pt>
                <c:pt idx="614">
                  <c:v>2378.8906039074977</c:v>
                </c:pt>
                <c:pt idx="615">
                  <c:v>2373.5309210479945</c:v>
                </c:pt>
                <c:pt idx="616">
                  <c:v>2368.0836745183483</c:v>
                </c:pt>
                <c:pt idx="617">
                  <c:v>2362.5491329029073</c:v>
                </c:pt>
                <c:pt idx="618">
                  <c:v>2356.9275680467849</c:v>
                </c:pt>
                <c:pt idx="619">
                  <c:v>2351.2192550400055</c:v>
                </c:pt>
                <c:pt idx="620">
                  <c:v>2345.4244722003091</c:v>
                </c:pt>
                <c:pt idx="621">
                  <c:v>2339.5435010546726</c:v>
                </c:pt>
                <c:pt idx="622">
                  <c:v>2333.5766263195942</c:v>
                </c:pt>
                <c:pt idx="623">
                  <c:v>2327.5241358801964</c:v>
                </c:pt>
                <c:pt idx="624">
                  <c:v>2321.3863207681948</c:v>
                </c:pt>
                <c:pt idx="625">
                  <c:v>2315.1634751387769</c:v>
                </c:pt>
                <c:pt idx="626">
                  <c:v>2308.8558962464381</c:v>
                </c:pt>
                <c:pt idx="627">
                  <c:v>2302.4638844198175</c:v>
                </c:pt>
                <c:pt idx="628">
                  <c:v>2295.9877430355732</c:v>
                </c:pt>
                <c:pt idx="629">
                  <c:v>2289.4277784913393</c:v>
                </c:pt>
                <c:pt idx="630">
                  <c:v>2282.7843001777992</c:v>
                </c:pt>
                <c:pt idx="631">
                  <c:v>2276.0576204499166</c:v>
                </c:pt>
                <c:pt idx="632">
                  <c:v>2269.2480545973549</c:v>
                </c:pt>
                <c:pt idx="633">
                  <c:v>2262.3559208141237</c:v>
                </c:pt>
                <c:pt idx="634">
                  <c:v>2255.3815401674806</c:v>
                </c:pt>
                <c:pt idx="635">
                  <c:v>2248.3252365661228</c:v>
                </c:pt>
                <c:pt idx="636">
                  <c:v>2241.1873367276985</c:v>
                </c:pt>
                <c:pt idx="637">
                  <c:v>2233.9681701456675</c:v>
                </c:pt>
                <c:pt idx="638">
                  <c:v>2226.6680690555399</c:v>
                </c:pt>
                <c:pt idx="639">
                  <c:v>2219.2873684005176</c:v>
                </c:pt>
                <c:pt idx="640">
                  <c:v>2211.8264057965685</c:v>
                </c:pt>
                <c:pt idx="641">
                  <c:v>2204.2855214969591</c:v>
                </c:pt>
                <c:pt idx="642">
                  <c:v>2196.6650583562664</c:v>
                </c:pt>
                <c:pt idx="643">
                  <c:v>2188.9653617938975</c:v>
                </c:pt>
                <c:pt idx="644">
                  <c:v>2181.1867797571367</c:v>
                </c:pt>
                <c:pt idx="645">
                  <c:v>2173.3296626837473</c:v>
                </c:pt>
                <c:pt idx="646">
                  <c:v>2165.3943634641428</c:v>
                </c:pt>
                <c:pt idx="647">
                  <c:v>2157.3812374031563</c:v>
                </c:pt>
                <c:pt idx="648">
                  <c:v>2149.2906421814241</c:v>
                </c:pt>
                <c:pt idx="649">
                  <c:v>2141.1229378164053</c:v>
                </c:pt>
                <c:pt idx="650">
                  <c:v>2132.8784866230544</c:v>
                </c:pt>
                <c:pt idx="651">
                  <c:v>2124.5576531741708</c:v>
                </c:pt>
                <c:pt idx="652">
                  <c:v>2116.160804260438</c:v>
                </c:pt>
                <c:pt idx="653">
                  <c:v>2107.6883088501754</c:v>
                </c:pt>
                <c:pt idx="654">
                  <c:v>2099.1405380488163</c:v>
                </c:pt>
                <c:pt idx="655">
                  <c:v>2090.5178650581311</c:v>
                </c:pt>
                <c:pt idx="656">
                  <c:v>2081.8206651352129</c:v>
                </c:pt>
                <c:pt idx="657">
                  <c:v>2073.0493155512409</c:v>
                </c:pt>
                <c:pt idx="658">
                  <c:v>2064.2041955500354</c:v>
                </c:pt>
                <c:pt idx="659">
                  <c:v>2055.2856863064253</c:v>
                </c:pt>
                <c:pt idx="660">
                  <c:v>2046.2941708844385</c:v>
                </c:pt>
                <c:pt idx="661">
                  <c:v>2037.2300341953303</c:v>
                </c:pt>
                <c:pt idx="662">
                  <c:v>2028.0936629554678</c:v>
                </c:pt>
                <c:pt idx="663">
                  <c:v>2018.8854456440811</c:v>
                </c:pt>
                <c:pt idx="664">
                  <c:v>2009.6057724608961</c:v>
                </c:pt>
                <c:pt idx="665">
                  <c:v>2000.2550352836636</c:v>
                </c:pt>
                <c:pt idx="666">
                  <c:v>1990.8336276255966</c:v>
                </c:pt>
                <c:pt idx="667">
                  <c:v>1981.3419445927293</c:v>
                </c:pt>
                <c:pt idx="668">
                  <c:v>1971.7803828412116</c:v>
                </c:pt>
                <c:pt idx="669">
                  <c:v>1962.1493405345498</c:v>
                </c:pt>
                <c:pt idx="670">
                  <c:v>1952.4492173008073</c:v>
                </c:pt>
                <c:pt idx="671">
                  <c:v>1942.6804141897771</c:v>
                </c:pt>
                <c:pt idx="672">
                  <c:v>1932.8433336301373</c:v>
                </c:pt>
                <c:pt idx="673">
                  <c:v>1922.9383793866014</c:v>
                </c:pt>
                <c:pt idx="674">
                  <c:v>1912.9659565170759</c:v>
                </c:pt>
                <c:pt idx="675">
                  <c:v>1902.9264713298348</c:v>
                </c:pt>
                <c:pt idx="676">
                  <c:v>1892.8203313407228</c:v>
                </c:pt>
                <c:pt idx="677">
                  <c:v>1882.6479452303977</c:v>
                </c:pt>
                <c:pt idx="678">
                  <c:v>1872.4097228016235</c:v>
                </c:pt>
                <c:pt idx="679">
                  <c:v>1862.1060749366227</c:v>
                </c:pt>
                <c:pt idx="680">
                  <c:v>1851.7374135544992</c:v>
                </c:pt>
                <c:pt idx="681">
                  <c:v>1841.3041515687432</c:v>
                </c:pt>
                <c:pt idx="682">
                  <c:v>1830.806702844824</c:v>
                </c:pt>
                <c:pt idx="683">
                  <c:v>1820.2454821578845</c:v>
                </c:pt>
                <c:pt idx="684">
                  <c:v>1809.6209051505441</c:v>
                </c:pt>
                <c:pt idx="685">
                  <c:v>1798.9333882908211</c:v>
                </c:pt>
                <c:pt idx="686">
                  <c:v>1788.1833488301816</c:v>
                </c:pt>
                <c:pt idx="687">
                  <c:v>1777.3712047617259</c:v>
                </c:pt>
                <c:pt idx="688">
                  <c:v>1766.4973747785207</c:v>
                </c:pt>
                <c:pt idx="689">
                  <c:v>1755.5622782320834</c:v>
                </c:pt>
                <c:pt idx="690">
                  <c:v>1744.5663350910311</c:v>
                </c:pt>
                <c:pt idx="691">
                  <c:v>1733.5099658998984</c:v>
                </c:pt>
                <c:pt idx="692">
                  <c:v>1722.3935917381352</c:v>
                </c:pt>
                <c:pt idx="693">
                  <c:v>1711.2176341792901</c:v>
                </c:pt>
                <c:pt idx="694">
                  <c:v>1699.982515250389</c:v>
                </c:pt>
                <c:pt idx="695">
                  <c:v>1688.6886573915151</c:v>
                </c:pt>
                <c:pt idx="696">
                  <c:v>1677.3364834155991</c:v>
                </c:pt>
                <c:pt idx="697">
                  <c:v>1665.9264164684248</c:v>
                </c:pt>
                <c:pt idx="698">
                  <c:v>1654.4588799888604</c:v>
                </c:pt>
                <c:pt idx="699">
                  <c:v>1642.9342976693185</c:v>
                </c:pt>
                <c:pt idx="700">
                  <c:v>1631.353093416456</c:v>
                </c:pt>
                <c:pt idx="701">
                  <c:v>1619.715691312116</c:v>
                </c:pt>
                <c:pt idx="702">
                  <c:v>1608.0225155745222</c:v>
                </c:pt>
                <c:pt idx="703">
                  <c:v>1596.2739905197302</c:v>
                </c:pt>
                <c:pt idx="704">
                  <c:v>1584.470540523341</c:v>
                </c:pt>
                <c:pt idx="705">
                  <c:v>1572.6125899824856</c:v>
                </c:pt>
                <c:pt idx="706">
                  <c:v>1560.7005632780831</c:v>
                </c:pt>
                <c:pt idx="707">
                  <c:v>1548.7348847373817</c:v>
                </c:pt>
                <c:pt idx="708">
                  <c:v>1536.7159785967849</c:v>
                </c:pt>
                <c:pt idx="709">
                  <c:v>1524.6442689649705</c:v>
                </c:pt>
                <c:pt idx="710">
                  <c:v>1512.5201797863067</c:v>
                </c:pt>
                <c:pt idx="711">
                  <c:v>1500.3441348045715</c:v>
                </c:pt>
                <c:pt idx="712">
                  <c:v>1488.1165575269781</c:v>
                </c:pt>
                <c:pt idx="713">
                  <c:v>1475.8378711885146</c:v>
                </c:pt>
                <c:pt idx="714">
                  <c:v>1463.5084987165994</c:v>
                </c:pt>
                <c:pt idx="715">
                  <c:v>1451.1288626960593</c:v>
                </c:pt>
                <c:pt idx="716">
                  <c:v>1438.6993853344327</c:v>
                </c:pt>
                <c:pt idx="717">
                  <c:v>1426.2204884276048</c:v>
                </c:pt>
                <c:pt idx="718">
                  <c:v>1413.6925933257753</c:v>
                </c:pt>
                <c:pt idx="719">
                  <c:v>1401.1161208997669</c:v>
                </c:pt>
                <c:pt idx="720">
                  <c:v>1388.4914915076745</c:v>
                </c:pt>
                <c:pt idx="721">
                  <c:v>1375.819124961861</c:v>
                </c:pt>
                <c:pt idx="722">
                  <c:v>1363.0994404963035</c:v>
                </c:pt>
                <c:pt idx="723">
                  <c:v>1350.3328567342919</c:v>
                </c:pt>
                <c:pt idx="724">
                  <c:v>1337.5197916564841</c:v>
                </c:pt>
                <c:pt idx="725">
                  <c:v>1324.6606625693214</c:v>
                </c:pt>
                <c:pt idx="726">
                  <c:v>1311.7558860738054</c:v>
                </c:pt>
                <c:pt idx="727">
                  <c:v>1298.8058780346421</c:v>
                </c:pt>
                <c:pt idx="728">
                  <c:v>1285.8110535497522</c:v>
                </c:pt>
                <c:pt idx="729">
                  <c:v>1272.7718269201544</c:v>
                </c:pt>
                <c:pt idx="730">
                  <c:v>1259.6886116202206</c:v>
                </c:pt>
                <c:pt idx="731">
                  <c:v>1246.5618202683083</c:v>
                </c:pt>
                <c:pt idx="732">
                  <c:v>1233.3918645977692</c:v>
                </c:pt>
                <c:pt idx="733">
                  <c:v>1220.1791554283391</c:v>
                </c:pt>
                <c:pt idx="734">
                  <c:v>1206.92410263791</c:v>
                </c:pt>
                <c:pt idx="735">
                  <c:v>1193.6271151346855</c:v>
                </c:pt>
                <c:pt idx="736">
                  <c:v>1180.2886008297223</c:v>
                </c:pt>
                <c:pt idx="737">
                  <c:v>1166.9089666098587</c:v>
                </c:pt>
                <c:pt idx="738">
                  <c:v>1153.4886183110311</c:v>
                </c:pt>
                <c:pt idx="739">
                  <c:v>1140.0279606919823</c:v>
                </c:pt>
                <c:pt idx="740">
                  <c:v>1126.5273974083593</c:v>
                </c:pt>
                <c:pt idx="741">
                  <c:v>1112.9873309872041</c:v>
                </c:pt>
                <c:pt idx="742">
                  <c:v>1099.4081628018387</c:v>
                </c:pt>
                <c:pt idx="743">
                  <c:v>1085.7902930471421</c:v>
                </c:pt>
                <c:pt idx="744">
                  <c:v>1072.1341207152252</c:v>
                </c:pt>
                <c:pt idx="745">
                  <c:v>1058.4400435714986</c:v>
                </c:pt>
                <c:pt idx="746">
                  <c:v>1044.7084581311378</c:v>
                </c:pt>
                <c:pt idx="747">
                  <c:v>1030.9397596359456</c:v>
                </c:pt>
                <c:pt idx="748">
                  <c:v>1017.1343420316095</c:v>
                </c:pt>
                <c:pt idx="749">
                  <c:v>1003.2925979453578</c:v>
                </c:pt>
                <c:pt idx="750">
                  <c:v>989.41491866401134</c:v>
                </c:pt>
                <c:pt idx="751">
                  <c:v>975.50169411243382</c:v>
                </c:pt>
                <c:pt idx="752">
                  <c:v>961.55331283237774</c:v>
                </c:pt>
                <c:pt idx="753">
                  <c:v>947.57016196172754</c:v>
                </c:pt>
                <c:pt idx="754">
                  <c:v>933.55262721413942</c:v>
                </c:pt>
                <c:pt idx="755">
                  <c:v>919.50109285907649</c:v>
                </c:pt>
                <c:pt idx="756">
                  <c:v>905.41594170223948</c:v>
                </c:pt>
                <c:pt idx="757">
                  <c:v>891.29755506639242</c:v>
                </c:pt>
                <c:pt idx="758">
                  <c:v>877.14631277258206</c:v>
                </c:pt>
                <c:pt idx="759">
                  <c:v>862.9625931217505</c:v>
                </c:pt>
                <c:pt idx="760">
                  <c:v>848.74677287674035</c:v>
                </c:pt>
                <c:pt idx="761">
                  <c:v>834.49922724469081</c:v>
                </c:pt>
                <c:pt idx="762">
                  <c:v>820.22032985982401</c:v>
                </c:pt>
                <c:pt idx="763">
                  <c:v>805.91045276662032</c:v>
                </c:pt>
                <c:pt idx="764">
                  <c:v>791.56996640338161</c:v>
                </c:pt>
                <c:pt idx="765">
                  <c:v>777.19923958618028</c:v>
                </c:pt>
                <c:pt idx="766">
                  <c:v>762.79863949319383</c:v>
                </c:pt>
                <c:pt idx="767">
                  <c:v>748.36853164942249</c:v>
                </c:pt>
                <c:pt idx="768">
                  <c:v>733.90927991178864</c:v>
                </c:pt>
                <c:pt idx="769">
                  <c:v>719.42124645461615</c:v>
                </c:pt>
                <c:pt idx="770">
                  <c:v>704.90479175548865</c:v>
                </c:pt>
                <c:pt idx="771">
                  <c:v>690.36027458148374</c:v>
                </c:pt>
                <c:pt idx="772">
                  <c:v>675.78805197578197</c:v>
                </c:pt>
                <c:pt idx="773">
                  <c:v>661.18847924464887</c:v>
                </c:pt>
                <c:pt idx="774">
                  <c:v>646.56190994478686</c:v>
                </c:pt>
                <c:pt idx="775">
                  <c:v>631.90869587105635</c:v>
                </c:pt>
                <c:pt idx="776">
                  <c:v>617.22918704456288</c:v>
                </c:pt>
                <c:pt idx="777">
                  <c:v>602.52373170110809</c:v>
                </c:pt>
                <c:pt idx="778">
                  <c:v>587.79267628000309</c:v>
                </c:pt>
                <c:pt idx="779">
                  <c:v>573.03636541324067</c:v>
                </c:pt>
                <c:pt idx="780">
                  <c:v>558.25514191502498</c:v>
                </c:pt>
                <c:pt idx="781">
                  <c:v>543.4493467716552</c:v>
                </c:pt>
                <c:pt idx="782">
                  <c:v>528.61931913176181</c:v>
                </c:pt>
                <c:pt idx="783">
                  <c:v>513.76539629689194</c:v>
                </c:pt>
                <c:pt idx="784">
                  <c:v>498.8879137124415</c:v>
                </c:pt>
                <c:pt idx="785">
                  <c:v>483.98720495893127</c:v>
                </c:pt>
                <c:pt idx="786">
                  <c:v>469.06360174362476</c:v>
                </c:pt>
                <c:pt idx="787">
                  <c:v>454.11743389248409</c:v>
                </c:pt>
                <c:pt idx="788">
                  <c:v>439.14902934246197</c:v>
                </c:pt>
                <c:pt idx="789">
                  <c:v>424.15871413412646</c:v>
                </c:pt>
                <c:pt idx="790">
                  <c:v>409.14681240461539</c:v>
                </c:pt>
                <c:pt idx="791">
                  <c:v>394.11364638091806</c:v>
                </c:pt>
                <c:pt idx="792">
                  <c:v>379.0595363734808</c:v>
                </c:pt>
                <c:pt idx="793">
                  <c:v>363.98480077013329</c:v>
                </c:pt>
                <c:pt idx="794">
                  <c:v>348.88975603033299</c:v>
                </c:pt>
                <c:pt idx="795">
                  <c:v>333.77471667972429</c:v>
                </c:pt>
                <c:pt idx="796">
                  <c:v>318.63999530500894</c:v>
                </c:pt>
                <c:pt idx="797">
                  <c:v>303.48590254912529</c:v>
                </c:pt>
                <c:pt idx="798">
                  <c:v>288.31274710673267</c:v>
                </c:pt>
                <c:pt idx="799">
                  <c:v>273.12083571999761</c:v>
                </c:pt>
                <c:pt idx="800">
                  <c:v>257.91047317467894</c:v>
                </c:pt>
                <c:pt idx="801">
                  <c:v>242.68196229650837</c:v>
                </c:pt>
                <c:pt idx="802">
                  <c:v>227.43560394786314</c:v>
                </c:pt>
                <c:pt idx="803">
                  <c:v>212.17169702472754</c:v>
                </c:pt>
                <c:pt idx="804">
                  <c:v>196.89053845393983</c:v>
                </c:pt>
                <c:pt idx="805">
                  <c:v>181.59242319072146</c:v>
                </c:pt>
                <c:pt idx="806">
                  <c:v>166.27764421648479</c:v>
                </c:pt>
                <c:pt idx="807">
                  <c:v>150.94649253691622</c:v>
                </c:pt>
                <c:pt idx="808">
                  <c:v>135.59925718033125</c:v>
                </c:pt>
                <c:pt idx="809">
                  <c:v>120.23622519629784</c:v>
                </c:pt>
                <c:pt idx="810">
                  <c:v>104.85768165452501</c:v>
                </c:pt>
                <c:pt idx="811">
                  <c:v>89.463909644012773</c:v>
                </c:pt>
                <c:pt idx="812">
                  <c:v>74.055190272460308</c:v>
                </c:pt>
                <c:pt idx="813">
                  <c:v>58.63180266592861</c:v>
                </c:pt>
                <c:pt idx="814">
                  <c:v>43.194023968754337</c:v>
                </c:pt>
                <c:pt idx="815">
                  <c:v>27.742129343711262</c:v>
                </c:pt>
                <c:pt idx="816">
                  <c:v>12.276391972415817</c:v>
                </c:pt>
                <c:pt idx="817">
                  <c:v>-3.2029169440267005</c:v>
                </c:pt>
                <c:pt idx="818">
                  <c:v>-3.21840297774706</c:v>
                </c:pt>
                <c:pt idx="819">
                  <c:v>-3.2338890246354945</c:v>
                </c:pt>
                <c:pt idx="820">
                  <c:v>-3.2493750846917382</c:v>
                </c:pt>
                <c:pt idx="821">
                  <c:v>-3.2648611579155249</c:v>
                </c:pt>
                <c:pt idx="822">
                  <c:v>-3.2803472443065891</c:v>
                </c:pt>
                <c:pt idx="823">
                  <c:v>-3.2958333438646648</c:v>
                </c:pt>
                <c:pt idx="824">
                  <c:v>-3.3113194565894863</c:v>
                </c:pt>
                <c:pt idx="825">
                  <c:v>-3.3268055824807878</c:v>
                </c:pt>
                <c:pt idx="826">
                  <c:v>-3.3422917215383037</c:v>
                </c:pt>
                <c:pt idx="827">
                  <c:v>-3.3577778737617678</c:v>
                </c:pt>
                <c:pt idx="828">
                  <c:v>-3.3732640391509148</c:v>
                </c:pt>
                <c:pt idx="829">
                  <c:v>-3.3887502177054785</c:v>
                </c:pt>
                <c:pt idx="830">
                  <c:v>-3.4042364094251933</c:v>
                </c:pt>
                <c:pt idx="831">
                  <c:v>-3.4197226143097934</c:v>
                </c:pt>
                <c:pt idx="832">
                  <c:v>-3.4352088323590131</c:v>
                </c:pt>
                <c:pt idx="833">
                  <c:v>-3.4506950635725864</c:v>
                </c:pt>
                <c:pt idx="834">
                  <c:v>-3.4661813079502477</c:v>
                </c:pt>
                <c:pt idx="835">
                  <c:v>-3.4816675654917311</c:v>
                </c:pt>
                <c:pt idx="836">
                  <c:v>-3.4971538361967709</c:v>
                </c:pt>
                <c:pt idx="837">
                  <c:v>-3.5126401200651016</c:v>
                </c:pt>
                <c:pt idx="838">
                  <c:v>-3.5281264170964572</c:v>
                </c:pt>
                <c:pt idx="839">
                  <c:v>-3.5436127272905718</c:v>
                </c:pt>
                <c:pt idx="840">
                  <c:v>-3.5590990506471796</c:v>
                </c:pt>
                <c:pt idx="841">
                  <c:v>-3.5745853871660151</c:v>
                </c:pt>
                <c:pt idx="842">
                  <c:v>-3.5900717368468125</c:v>
                </c:pt>
                <c:pt idx="843">
                  <c:v>-3.605558099689306</c:v>
                </c:pt>
                <c:pt idx="844">
                  <c:v>-3.6210444756932296</c:v>
                </c:pt>
                <c:pt idx="845">
                  <c:v>-3.6365308648583179</c:v>
                </c:pt>
                <c:pt idx="846">
                  <c:v>-3.6520172671843052</c:v>
                </c:pt>
                <c:pt idx="847">
                  <c:v>-3.6675036826709255</c:v>
                </c:pt>
                <c:pt idx="848">
                  <c:v>-3.6829901113179133</c:v>
                </c:pt>
                <c:pt idx="849">
                  <c:v>-3.6984765531250026</c:v>
                </c:pt>
                <c:pt idx="850">
                  <c:v>-3.7139630080919277</c:v>
                </c:pt>
                <c:pt idx="851">
                  <c:v>-3.7294494762184227</c:v>
                </c:pt>
                <c:pt idx="852">
                  <c:v>-3.744935957504222</c:v>
                </c:pt>
                <c:pt idx="853">
                  <c:v>-3.7604224519490601</c:v>
                </c:pt>
                <c:pt idx="854">
                  <c:v>-3.7759089595526709</c:v>
                </c:pt>
                <c:pt idx="855">
                  <c:v>-3.7913954803147889</c:v>
                </c:pt>
                <c:pt idx="856">
                  <c:v>-3.8068820142351485</c:v>
                </c:pt>
                <c:pt idx="857">
                  <c:v>-3.8223685613134837</c:v>
                </c:pt>
                <c:pt idx="858">
                  <c:v>-3.8378551215495289</c:v>
                </c:pt>
                <c:pt idx="859">
                  <c:v>-3.8533416949430181</c:v>
                </c:pt>
                <c:pt idx="860">
                  <c:v>-3.8688282814936859</c:v>
                </c:pt>
                <c:pt idx="861">
                  <c:v>-3.8843148812012664</c:v>
                </c:pt>
                <c:pt idx="862">
                  <c:v>-3.8998014940654944</c:v>
                </c:pt>
                <c:pt idx="863">
                  <c:v>-3.9152881200861036</c:v>
                </c:pt>
                <c:pt idx="864">
                  <c:v>-3.9307747592628282</c:v>
                </c:pt>
                <c:pt idx="865">
                  <c:v>-3.9462614115954029</c:v>
                </c:pt>
                <c:pt idx="866">
                  <c:v>-3.9617480770835618</c:v>
                </c:pt>
                <c:pt idx="867">
                  <c:v>-3.9772347557270389</c:v>
                </c:pt>
                <c:pt idx="868">
                  <c:v>-3.992721447525569</c:v>
                </c:pt>
                <c:pt idx="869">
                  <c:v>-4.0082081524788862</c:v>
                </c:pt>
                <c:pt idx="870">
                  <c:v>-4.0236948705867244</c:v>
                </c:pt>
                <c:pt idx="871">
                  <c:v>-4.0391816018488189</c:v>
                </c:pt>
                <c:pt idx="872">
                  <c:v>-4.0546683462649034</c:v>
                </c:pt>
                <c:pt idx="873">
                  <c:v>-4.0701551038347121</c:v>
                </c:pt>
                <c:pt idx="874">
                  <c:v>-4.0856418745579788</c:v>
                </c:pt>
                <c:pt idx="875">
                  <c:v>-4.1011286584344386</c:v>
                </c:pt>
                <c:pt idx="876">
                  <c:v>-4.1166154554638252</c:v>
                </c:pt>
                <c:pt idx="877">
                  <c:v>-4.1321022656458739</c:v>
                </c:pt>
                <c:pt idx="878">
                  <c:v>-4.1475890889803182</c:v>
                </c:pt>
                <c:pt idx="879">
                  <c:v>-4.1630759254668925</c:v>
                </c:pt>
                <c:pt idx="880">
                  <c:v>-4.1785627751053314</c:v>
                </c:pt>
                <c:pt idx="881">
                  <c:v>-4.1940496378953691</c:v>
                </c:pt>
                <c:pt idx="882">
                  <c:v>-4.2095365138367393</c:v>
                </c:pt>
                <c:pt idx="883">
                  <c:v>-4.2250234029291773</c:v>
                </c:pt>
                <c:pt idx="884">
                  <c:v>-4.2405103051724167</c:v>
                </c:pt>
                <c:pt idx="885">
                  <c:v>-4.2559972205661927</c:v>
                </c:pt>
                <c:pt idx="886">
                  <c:v>-4.2714841491102389</c:v>
                </c:pt>
                <c:pt idx="887">
                  <c:v>-4.2869710908042897</c:v>
                </c:pt>
                <c:pt idx="888">
                  <c:v>-4.3024580456480797</c:v>
                </c:pt>
                <c:pt idx="889">
                  <c:v>-4.3179450136413431</c:v>
                </c:pt>
                <c:pt idx="890">
                  <c:v>-4.3334319947838136</c:v>
                </c:pt>
                <c:pt idx="891">
                  <c:v>-4.3489189890752264</c:v>
                </c:pt>
                <c:pt idx="892">
                  <c:v>-4.3644059965153152</c:v>
                </c:pt>
                <c:pt idx="893">
                  <c:v>-4.3798930171038153</c:v>
                </c:pt>
                <c:pt idx="894">
                  <c:v>-4.3953800508404601</c:v>
                </c:pt>
                <c:pt idx="895">
                  <c:v>-4.4108670977249842</c:v>
                </c:pt>
                <c:pt idx="896">
                  <c:v>-4.4263541577571219</c:v>
                </c:pt>
                <c:pt idx="897">
                  <c:v>-4.4418412309366078</c:v>
                </c:pt>
                <c:pt idx="898">
                  <c:v>-4.4573283172631761</c:v>
                </c:pt>
                <c:pt idx="899">
                  <c:v>-4.4728154167365615</c:v>
                </c:pt>
                <c:pt idx="900">
                  <c:v>-4.4883025293564982</c:v>
                </c:pt>
                <c:pt idx="901">
                  <c:v>-4.5037896551227199</c:v>
                </c:pt>
                <c:pt idx="902">
                  <c:v>-4.5192767940349619</c:v>
                </c:pt>
                <c:pt idx="903">
                  <c:v>-4.5347639460929576</c:v>
                </c:pt>
                <c:pt idx="904">
                  <c:v>-4.5502511112964417</c:v>
                </c:pt>
                <c:pt idx="905">
                  <c:v>-4.5657382896451493</c:v>
                </c:pt>
                <c:pt idx="906">
                  <c:v>-4.581225481138814</c:v>
                </c:pt>
                <c:pt idx="907">
                  <c:v>-4.5967126857771703</c:v>
                </c:pt>
                <c:pt idx="908">
                  <c:v>-4.6121999035599526</c:v>
                </c:pt>
                <c:pt idx="909">
                  <c:v>-4.6276871344868953</c:v>
                </c:pt>
                <c:pt idx="910">
                  <c:v>-4.6431743785577329</c:v>
                </c:pt>
                <c:pt idx="911">
                  <c:v>-4.6586616357721997</c:v>
                </c:pt>
                <c:pt idx="912">
                  <c:v>-4.6741489061300303</c:v>
                </c:pt>
                <c:pt idx="913">
                  <c:v>-4.6896361896309582</c:v>
                </c:pt>
                <c:pt idx="914">
                  <c:v>-4.7051234862747187</c:v>
                </c:pt>
                <c:pt idx="915">
                  <c:v>-4.7206107960610453</c:v>
                </c:pt>
                <c:pt idx="916">
                  <c:v>-4.7360981189896734</c:v>
                </c:pt>
                <c:pt idx="917">
                  <c:v>-4.7515854550603365</c:v>
                </c:pt>
                <c:pt idx="918">
                  <c:v>-4.7670728042727699</c:v>
                </c:pt>
                <c:pt idx="919">
                  <c:v>-4.7825601666267072</c:v>
                </c:pt>
                <c:pt idx="920">
                  <c:v>-4.7980475421218838</c:v>
                </c:pt>
                <c:pt idx="921">
                  <c:v>-4.8135349307580331</c:v>
                </c:pt>
                <c:pt idx="922">
                  <c:v>-4.8290223325348896</c:v>
                </c:pt>
                <c:pt idx="923">
                  <c:v>-4.8445097474521877</c:v>
                </c:pt>
                <c:pt idx="924">
                  <c:v>-4.8599971755096627</c:v>
                </c:pt>
                <c:pt idx="925">
                  <c:v>-4.8754846167070482</c:v>
                </c:pt>
                <c:pt idx="926">
                  <c:v>-4.8909720710440787</c:v>
                </c:pt>
                <c:pt idx="927">
                  <c:v>-4.9064595385204886</c:v>
                </c:pt>
                <c:pt idx="928">
                  <c:v>-4.9219470191360122</c:v>
                </c:pt>
                <c:pt idx="929">
                  <c:v>-4.937434512890384</c:v>
                </c:pt>
                <c:pt idx="930">
                  <c:v>-4.9529220197833386</c:v>
                </c:pt>
                <c:pt idx="931">
                  <c:v>-4.9684095398146102</c:v>
                </c:pt>
                <c:pt idx="932">
                  <c:v>-4.9838970729839334</c:v>
                </c:pt>
                <c:pt idx="933">
                  <c:v>-4.9993846192910425</c:v>
                </c:pt>
                <c:pt idx="934">
                  <c:v>-5.014872178735672</c:v>
                </c:pt>
                <c:pt idx="935">
                  <c:v>-5.0303597513175564</c:v>
                </c:pt>
                <c:pt idx="936">
                  <c:v>-5.0458473370364292</c:v>
                </c:pt>
                <c:pt idx="937">
                  <c:v>-5.0613349358920257</c:v>
                </c:pt>
                <c:pt idx="938">
                  <c:v>-5.0768225478840803</c:v>
                </c:pt>
                <c:pt idx="939">
                  <c:v>-5.0923101730123275</c:v>
                </c:pt>
                <c:pt idx="940">
                  <c:v>-5.1077978112765017</c:v>
                </c:pt>
                <c:pt idx="941">
                  <c:v>-5.1232854626763373</c:v>
                </c:pt>
                <c:pt idx="942">
                  <c:v>-5.1387731272115689</c:v>
                </c:pt>
                <c:pt idx="943">
                  <c:v>-5.1542608048819298</c:v>
                </c:pt>
                <c:pt idx="944">
                  <c:v>-5.1697484956871556</c:v>
                </c:pt>
                <c:pt idx="945">
                  <c:v>-5.1852361996269805</c:v>
                </c:pt>
                <c:pt idx="946">
                  <c:v>-5.200723916701139</c:v>
                </c:pt>
                <c:pt idx="947">
                  <c:v>-5.2162116469093656</c:v>
                </c:pt>
                <c:pt idx="948">
                  <c:v>-5.2316993902513946</c:v>
                </c:pt>
                <c:pt idx="949">
                  <c:v>-5.2471871467269606</c:v>
                </c:pt>
                <c:pt idx="950">
                  <c:v>-5.262674916335798</c:v>
                </c:pt>
                <c:pt idx="951">
                  <c:v>-5.2781626990776411</c:v>
                </c:pt>
                <c:pt idx="952">
                  <c:v>-5.2936504949522245</c:v>
                </c:pt>
                <c:pt idx="953">
                  <c:v>-5.3091383039592825</c:v>
                </c:pt>
                <c:pt idx="954">
                  <c:v>-5.3246261260985497</c:v>
                </c:pt>
                <c:pt idx="955">
                  <c:v>-5.3401139613697604</c:v>
                </c:pt>
                <c:pt idx="956">
                  <c:v>-5.355601809772649</c:v>
                </c:pt>
                <c:pt idx="957">
                  <c:v>-5.37108967130695</c:v>
                </c:pt>
                <c:pt idx="958">
                  <c:v>-5.3865775459723979</c:v>
                </c:pt>
                <c:pt idx="959">
                  <c:v>-5.4020654337687279</c:v>
                </c:pt>
                <c:pt idx="960">
                  <c:v>-5.4175533346956737</c:v>
                </c:pt>
                <c:pt idx="961">
                  <c:v>-5.4330412487529696</c:v>
                </c:pt>
                <c:pt idx="962">
                  <c:v>-5.4485291759403509</c:v>
                </c:pt>
                <c:pt idx="963">
                  <c:v>-5.4640171162575513</c:v>
                </c:pt>
                <c:pt idx="964">
                  <c:v>-5.479505069704306</c:v>
                </c:pt>
                <c:pt idx="965">
                  <c:v>-5.4949930362803485</c:v>
                </c:pt>
                <c:pt idx="966">
                  <c:v>-5.5104810159854143</c:v>
                </c:pt>
                <c:pt idx="967">
                  <c:v>-5.5259690088192368</c:v>
                </c:pt>
                <c:pt idx="968">
                  <c:v>-5.5414570147815514</c:v>
                </c:pt>
                <c:pt idx="969">
                  <c:v>-5.5569450338720925</c:v>
                </c:pt>
                <c:pt idx="970">
                  <c:v>-5.5724330660905936</c:v>
                </c:pt>
                <c:pt idx="971">
                  <c:v>-5.5879211114367902</c:v>
                </c:pt>
                <c:pt idx="972">
                  <c:v>-5.6034091699104165</c:v>
                </c:pt>
                <c:pt idx="973">
                  <c:v>-5.6188972415112071</c:v>
                </c:pt>
                <c:pt idx="974">
                  <c:v>-5.6343853262388963</c:v>
                </c:pt>
                <c:pt idx="975">
                  <c:v>-5.6498734240932196</c:v>
                </c:pt>
                <c:pt idx="976">
                  <c:v>-5.6653615350739104</c:v>
                </c:pt>
                <c:pt idx="977">
                  <c:v>-5.6808496591807032</c:v>
                </c:pt>
                <c:pt idx="978">
                  <c:v>-5.6963377964133324</c:v>
                </c:pt>
                <c:pt idx="979">
                  <c:v>-5.7118259467715333</c:v>
                </c:pt>
                <c:pt idx="980">
                  <c:v>-5.7273141102550404</c:v>
                </c:pt>
                <c:pt idx="981">
                  <c:v>-5.7428022868635873</c:v>
                </c:pt>
                <c:pt idx="982">
                  <c:v>-5.7582904765969092</c:v>
                </c:pt>
                <c:pt idx="983">
                  <c:v>-5.7737786794547405</c:v>
                </c:pt>
                <c:pt idx="984">
                  <c:v>-5.7892668954368158</c:v>
                </c:pt>
                <c:pt idx="985">
                  <c:v>-5.8047551245428695</c:v>
                </c:pt>
                <c:pt idx="986">
                  <c:v>-5.8202433667726359</c:v>
                </c:pt>
                <c:pt idx="987">
                  <c:v>-5.8357316221258495</c:v>
                </c:pt>
                <c:pt idx="988">
                  <c:v>-5.8512198906022448</c:v>
                </c:pt>
                <c:pt idx="989">
                  <c:v>-5.866708172201557</c:v>
                </c:pt>
                <c:pt idx="990">
                  <c:v>-5.8821964669235198</c:v>
                </c:pt>
                <c:pt idx="991">
                  <c:v>-5.8976847747678685</c:v>
                </c:pt>
                <c:pt idx="992">
                  <c:v>-5.9131730957343374</c:v>
                </c:pt>
                <c:pt idx="993">
                  <c:v>-5.928661429822661</c:v>
                </c:pt>
                <c:pt idx="994">
                  <c:v>-5.9441497770325737</c:v>
                </c:pt>
                <c:pt idx="995">
                  <c:v>-5.9596381373638101</c:v>
                </c:pt>
                <c:pt idx="996">
                  <c:v>-5.9751265108161045</c:v>
                </c:pt>
                <c:pt idx="997">
                  <c:v>-5.9906148973891913</c:v>
                </c:pt>
                <c:pt idx="998">
                  <c:v>-6.0061032970828059</c:v>
                </c:pt>
                <c:pt idx="999">
                  <c:v>-6.0215917098966818</c:v>
                </c:pt>
                <c:pt idx="1000">
                  <c:v>-6.0370801358305544</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Calculs!$K$4:$K$1004</c:f>
              <c:numCache>
                <c:formatCode>0.00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2517.7786488734096</c:v>
                </c:pt>
                <c:pt idx="541">
                  <c:v>2519.4419108745569</c:v>
                </c:pt>
                <c:pt idx="542">
                  <c:v>2521.0045781176264</c:v>
                </c:pt>
                <c:pt idx="543">
                  <c:v>2522.4668176382897</c:v>
                </c:pt>
                <c:pt idx="544">
                  <c:v>2523.8287934304512</c:v>
                </c:pt>
                <c:pt idx="545">
                  <c:v>2525.0906665959624</c:v>
                </c:pt>
                <c:pt idx="546">
                  <c:v>2526.2525954958433</c:v>
                </c:pt>
                <c:pt idx="547">
                  <c:v>2527.3147359029449</c:v>
                </c:pt>
                <c:pt idx="548">
                  <c:v>2528.2772411559713</c:v>
                </c:pt>
                <c:pt idx="549">
                  <c:v>2529.140262314766</c:v>
                </c:pt>
                <c:pt idx="550">
                  <c:v>2529.9039483167462</c:v>
                </c:pt>
                <c:pt idx="551">
                  <c:v>2530.5684461343535</c:v>
                </c:pt>
                <c:pt idx="552">
                  <c:v>2531.1339009333692</c:v>
                </c:pt>
                <c:pt idx="553">
                  <c:v>2531.6004562319326</c:v>
                </c:pt>
                <c:pt idx="554">
                  <c:v>2531.9682540600793</c:v>
                </c:pt>
                <c:pt idx="555">
                  <c:v>2532.2374351196031</c:v>
                </c:pt>
                <c:pt idx="556">
                  <c:v>2532.4081389440407</c:v>
                </c:pt>
                <c:pt idx="557">
                  <c:v>2532.4805040585516</c:v>
                </c:pt>
                <c:pt idx="558">
                  <c:v>2532.4546681394681</c:v>
                </c:pt>
                <c:pt idx="559">
                  <c:v>2532.3307681732813</c:v>
                </c:pt>
                <c:pt idx="560">
                  <c:v>2532.108940614813</c:v>
                </c:pt>
                <c:pt idx="561">
                  <c:v>2531.7893215443337</c:v>
                </c:pt>
                <c:pt idx="562">
                  <c:v>2531.3720468233705</c:v>
                </c:pt>
                <c:pt idx="563">
                  <c:v>2530.8572522489608</c:v>
                </c:pt>
                <c:pt idx="564">
                  <c:v>2530.2450737060999</c:v>
                </c:pt>
                <c:pt idx="565">
                  <c:v>2529.5356473181437</c:v>
                </c:pt>
                <c:pt idx="566">
                  <c:v>2528.7291095949236</c:v>
                </c:pt>
                <c:pt idx="567">
                  <c:v>2527.8255975783513</c:v>
                </c:pt>
                <c:pt idx="568">
                  <c:v>2526.8252489852871</c:v>
                </c:pt>
                <c:pt idx="569">
                  <c:v>2525.7282023474681</c:v>
                </c:pt>
                <c:pt idx="570">
                  <c:v>2524.5345971482998</c:v>
                </c:pt>
                <c:pt idx="571">
                  <c:v>2523.2445739563282</c:v>
                </c:pt>
                <c:pt idx="572">
                  <c:v>2521.8582745552267</c:v>
                </c:pt>
                <c:pt idx="573">
                  <c:v>2520.3758420701483</c:v>
                </c:pt>
                <c:pt idx="574">
                  <c:v>2518.797421090308</c:v>
                </c:pt>
                <c:pt idx="575">
                  <c:v>2517.1231577876761</c:v>
                </c:pt>
                <c:pt idx="576">
                  <c:v>2515.3532000316845</c:v>
                </c:pt>
                <c:pt idx="577">
                  <c:v>2513.487697499861</c:v>
                </c:pt>
                <c:pt idx="578">
                  <c:v>2511.5268017843246</c:v>
                </c:pt>
                <c:pt idx="579">
                  <c:v>2509.4706664940932</c:v>
                </c:pt>
                <c:pt idx="580">
                  <c:v>2507.3194473531644</c:v>
                </c:pt>
                <c:pt idx="581">
                  <c:v>2505.0733022943564</c:v>
                </c:pt>
                <c:pt idx="582">
                  <c:v>2502.7323915488982</c:v>
                </c:pt>
                <c:pt idx="583">
                  <c:v>2500.296877731781</c:v>
                </c:pt>
                <c:pt idx="584">
                  <c:v>2497.7669259228901</c:v>
                </c:pt>
                <c:pt idx="585">
                  <c:v>2495.142703743953</c:v>
                </c:pt>
                <c:pt idx="586">
                  <c:v>2492.4243814313445</c:v>
                </c:pt>
                <c:pt idx="587">
                  <c:v>2489.6121319048038</c:v>
                </c:pt>
                <c:pt idx="588">
                  <c:v>2486.7061308321254</c:v>
                </c:pt>
                <c:pt idx="589">
                  <c:v>2483.7065566898937</c:v>
                </c:pt>
                <c:pt idx="590">
                  <c:v>2480.6135908203373</c:v>
                </c:pt>
                <c:pt idx="591">
                  <c:v>2477.4274174843872</c:v>
                </c:pt>
                <c:pt idx="592">
                  <c:v>2474.1482239110237</c:v>
                </c:pt>
                <c:pt idx="593">
                  <c:v>2470.7762003430043</c:v>
                </c:pt>
                <c:pt idx="594">
                  <c:v>2467.3115400790675</c:v>
                </c:pt>
                <c:pt idx="595">
                  <c:v>2463.7544395127084</c:v>
                </c:pt>
                <c:pt idx="596">
                  <c:v>2460.1050981676258</c:v>
                </c:pt>
                <c:pt idx="597">
                  <c:v>2456.363718729941</c:v>
                </c:pt>
                <c:pt idx="598">
                  <c:v>2452.5305070772856</c:v>
                </c:pt>
                <c:pt idx="599">
                  <c:v>2448.6056723048637</c:v>
                </c:pt>
                <c:pt idx="600">
                  <c:v>2444.5894267485842</c:v>
                </c:pt>
                <c:pt idx="601">
                  <c:v>2440.4819860053644</c:v>
                </c:pt>
                <c:pt idx="602">
                  <c:v>2436.2835689507046</c:v>
                </c:pt>
                <c:pt idx="603">
                  <c:v>2431.9943977536263</c:v>
                </c:pt>
                <c:pt idx="604">
                  <c:v>2427.6146978890733</c:v>
                </c:pt>
                <c:pt idx="605">
                  <c:v>2423.1446981478653</c:v>
                </c:pt>
                <c:pt idx="606">
                  <c:v>2418.5846306442977</c:v>
                </c:pt>
                <c:pt idx="607">
                  <c:v>2413.9347308214742</c:v>
                </c:pt>
                <c:pt idx="608">
                  <c:v>2409.1952374544599</c:v>
                </c:pt>
                <c:pt idx="609">
                  <c:v>2404.3663926513373</c:v>
                </c:pt>
                <c:pt idx="610">
                  <c:v>2399.4484418522475</c:v>
                </c:pt>
                <c:pt idx="611">
                  <c:v>2394.4416338264955</c:v>
                </c:pt>
                <c:pt idx="612">
                  <c:v>2389.3462206677964</c:v>
                </c:pt>
                <c:pt idx="613">
                  <c:v>2384.1624577877324</c:v>
                </c:pt>
                <c:pt idx="614">
                  <c:v>2378.8906039074977</c:v>
                </c:pt>
                <c:pt idx="615">
                  <c:v>2373.5309210479945</c:v>
                </c:pt>
                <c:pt idx="616">
                  <c:v>2368.0836745183483</c:v>
                </c:pt>
                <c:pt idx="617">
                  <c:v>2362.5491329029073</c:v>
                </c:pt>
                <c:pt idx="618">
                  <c:v>2356.9275680467849</c:v>
                </c:pt>
                <c:pt idx="619">
                  <c:v>2351.2192550400055</c:v>
                </c:pt>
                <c:pt idx="620">
                  <c:v>2345.4244722003091</c:v>
                </c:pt>
                <c:pt idx="621">
                  <c:v>2339.5435010546726</c:v>
                </c:pt>
                <c:pt idx="622">
                  <c:v>2333.5766263195942</c:v>
                </c:pt>
                <c:pt idx="623">
                  <c:v>2327.5241358801964</c:v>
                </c:pt>
                <c:pt idx="624">
                  <c:v>2321.3863207681948</c:v>
                </c:pt>
                <c:pt idx="625">
                  <c:v>2315.1634751387769</c:v>
                </c:pt>
                <c:pt idx="626">
                  <c:v>2308.8558962464381</c:v>
                </c:pt>
                <c:pt idx="627">
                  <c:v>2302.4638844198175</c:v>
                </c:pt>
                <c:pt idx="628">
                  <c:v>2295.9877430355732</c:v>
                </c:pt>
                <c:pt idx="629">
                  <c:v>2289.4277784913393</c:v>
                </c:pt>
                <c:pt idx="630">
                  <c:v>2282.7843001777992</c:v>
                </c:pt>
                <c:pt idx="631">
                  <c:v>2276.0576204499166</c:v>
                </c:pt>
                <c:pt idx="632">
                  <c:v>2269.2480545973549</c:v>
                </c:pt>
                <c:pt idx="633">
                  <c:v>2262.3559208141237</c:v>
                </c:pt>
                <c:pt idx="634">
                  <c:v>2255.3815401674806</c:v>
                </c:pt>
                <c:pt idx="635">
                  <c:v>2248.3252365661228</c:v>
                </c:pt>
                <c:pt idx="636">
                  <c:v>2241.1873367276985</c:v>
                </c:pt>
                <c:pt idx="637">
                  <c:v>2233.9681701456675</c:v>
                </c:pt>
                <c:pt idx="638">
                  <c:v>2226.6680690555399</c:v>
                </c:pt>
                <c:pt idx="639">
                  <c:v>2219.2873684005176</c:v>
                </c:pt>
                <c:pt idx="640">
                  <c:v>2211.8264057965685</c:v>
                </c:pt>
                <c:pt idx="641">
                  <c:v>2204.2855214969591</c:v>
                </c:pt>
                <c:pt idx="642">
                  <c:v>2196.6650583562664</c:v>
                </c:pt>
                <c:pt idx="643">
                  <c:v>2188.9653617938975</c:v>
                </c:pt>
                <c:pt idx="644">
                  <c:v>2181.1867797571367</c:v>
                </c:pt>
                <c:pt idx="645">
                  <c:v>2173.3296626837473</c:v>
                </c:pt>
                <c:pt idx="646">
                  <c:v>2165.3943634641428</c:v>
                </c:pt>
                <c:pt idx="647">
                  <c:v>2157.3812374031563</c:v>
                </c:pt>
                <c:pt idx="648">
                  <c:v>2149.2906421814241</c:v>
                </c:pt>
                <c:pt idx="649">
                  <c:v>2141.1229378164053</c:v>
                </c:pt>
                <c:pt idx="650">
                  <c:v>2132.8784866230544</c:v>
                </c:pt>
                <c:pt idx="651">
                  <c:v>2124.5576531741708</c:v>
                </c:pt>
                <c:pt idx="652">
                  <c:v>2116.160804260438</c:v>
                </c:pt>
                <c:pt idx="653">
                  <c:v>2107.6883088501754</c:v>
                </c:pt>
                <c:pt idx="654">
                  <c:v>2099.1405380488163</c:v>
                </c:pt>
                <c:pt idx="655">
                  <c:v>2090.5178650581311</c:v>
                </c:pt>
                <c:pt idx="656">
                  <c:v>2081.8206651352129</c:v>
                </c:pt>
                <c:pt idx="657">
                  <c:v>2073.0493155512409</c:v>
                </c:pt>
                <c:pt idx="658">
                  <c:v>2064.2041955500354</c:v>
                </c:pt>
                <c:pt idx="659">
                  <c:v>2055.2856863064253</c:v>
                </c:pt>
                <c:pt idx="660">
                  <c:v>2046.2941708844385</c:v>
                </c:pt>
                <c:pt idx="661">
                  <c:v>2037.2300341953303</c:v>
                </c:pt>
                <c:pt idx="662">
                  <c:v>2028.0936629554678</c:v>
                </c:pt>
                <c:pt idx="663">
                  <c:v>2018.8854456440811</c:v>
                </c:pt>
                <c:pt idx="664">
                  <c:v>2009.6057724608961</c:v>
                </c:pt>
                <c:pt idx="665">
                  <c:v>2000.2550352836636</c:v>
                </c:pt>
                <c:pt idx="666">
                  <c:v>1990.8336276255966</c:v>
                </c:pt>
                <c:pt idx="667">
                  <c:v>1981.3419445927293</c:v>
                </c:pt>
                <c:pt idx="668">
                  <c:v>1971.7803828412116</c:v>
                </c:pt>
                <c:pt idx="669">
                  <c:v>1962.1493405345498</c:v>
                </c:pt>
                <c:pt idx="670">
                  <c:v>1952.4492173008073</c:v>
                </c:pt>
                <c:pt idx="671">
                  <c:v>1942.6804141897771</c:v>
                </c:pt>
                <c:pt idx="672">
                  <c:v>1932.8433336301373</c:v>
                </c:pt>
                <c:pt idx="673">
                  <c:v>1922.9383793866014</c:v>
                </c:pt>
                <c:pt idx="674">
                  <c:v>1912.9659565170759</c:v>
                </c:pt>
                <c:pt idx="675">
                  <c:v>1902.9264713298348</c:v>
                </c:pt>
                <c:pt idx="676">
                  <c:v>1892.8203313407228</c:v>
                </c:pt>
                <c:pt idx="677">
                  <c:v>1882.6479452303977</c:v>
                </c:pt>
                <c:pt idx="678">
                  <c:v>1872.4097228016235</c:v>
                </c:pt>
                <c:pt idx="679">
                  <c:v>1862.1060749366227</c:v>
                </c:pt>
                <c:pt idx="680">
                  <c:v>1851.7374135544992</c:v>
                </c:pt>
                <c:pt idx="681">
                  <c:v>1841.3041515687432</c:v>
                </c:pt>
                <c:pt idx="682">
                  <c:v>1830.806702844824</c:v>
                </c:pt>
                <c:pt idx="683">
                  <c:v>1820.2454821578845</c:v>
                </c:pt>
                <c:pt idx="684">
                  <c:v>1809.6209051505441</c:v>
                </c:pt>
                <c:pt idx="685">
                  <c:v>1798.9333882908211</c:v>
                </c:pt>
                <c:pt idx="686">
                  <c:v>1788.1833488301816</c:v>
                </c:pt>
                <c:pt idx="687">
                  <c:v>1777.3712047617259</c:v>
                </c:pt>
                <c:pt idx="688">
                  <c:v>1766.4973747785207</c:v>
                </c:pt>
                <c:pt idx="689">
                  <c:v>1755.5622782320834</c:v>
                </c:pt>
                <c:pt idx="690">
                  <c:v>1744.5663350910311</c:v>
                </c:pt>
                <c:pt idx="691">
                  <c:v>1733.5099658998984</c:v>
                </c:pt>
                <c:pt idx="692">
                  <c:v>1722.3935917381352</c:v>
                </c:pt>
                <c:pt idx="693">
                  <c:v>1711.2176341792901</c:v>
                </c:pt>
                <c:pt idx="694">
                  <c:v>1699.982515250389</c:v>
                </c:pt>
                <c:pt idx="695">
                  <c:v>1688.6886573915151</c:v>
                </c:pt>
                <c:pt idx="696">
                  <c:v>1677.3364834155991</c:v>
                </c:pt>
                <c:pt idx="697">
                  <c:v>1665.9264164684248</c:v>
                </c:pt>
                <c:pt idx="698">
                  <c:v>1654.4588799888604</c:v>
                </c:pt>
                <c:pt idx="699">
                  <c:v>1642.9342976693185</c:v>
                </c:pt>
                <c:pt idx="700">
                  <c:v>1631.353093416456</c:v>
                </c:pt>
                <c:pt idx="701">
                  <c:v>1619.715691312116</c:v>
                </c:pt>
                <c:pt idx="702">
                  <c:v>1608.0225155745222</c:v>
                </c:pt>
                <c:pt idx="703">
                  <c:v>1596.2739905197302</c:v>
                </c:pt>
                <c:pt idx="704">
                  <c:v>1584.470540523341</c:v>
                </c:pt>
                <c:pt idx="705">
                  <c:v>1572.6125899824856</c:v>
                </c:pt>
                <c:pt idx="706">
                  <c:v>1560.7005632780831</c:v>
                </c:pt>
                <c:pt idx="707">
                  <c:v>1548.7348847373817</c:v>
                </c:pt>
                <c:pt idx="708">
                  <c:v>1536.7159785967849</c:v>
                </c:pt>
                <c:pt idx="709">
                  <c:v>1524.6442689649705</c:v>
                </c:pt>
                <c:pt idx="710">
                  <c:v>1512.5201797863067</c:v>
                </c:pt>
                <c:pt idx="711">
                  <c:v>1500.3441348045715</c:v>
                </c:pt>
                <c:pt idx="712">
                  <c:v>1488.1165575269781</c:v>
                </c:pt>
                <c:pt idx="713">
                  <c:v>1475.8378711885146</c:v>
                </c:pt>
                <c:pt idx="714">
                  <c:v>1463.5084987165994</c:v>
                </c:pt>
                <c:pt idx="715">
                  <c:v>1451.1288626960593</c:v>
                </c:pt>
                <c:pt idx="716">
                  <c:v>1438.6993853344327</c:v>
                </c:pt>
                <c:pt idx="717">
                  <c:v>1426.2204884276048</c:v>
                </c:pt>
                <c:pt idx="718">
                  <c:v>1413.6925933257753</c:v>
                </c:pt>
                <c:pt idx="719">
                  <c:v>1401.1161208997669</c:v>
                </c:pt>
                <c:pt idx="720">
                  <c:v>1388.4914915076745</c:v>
                </c:pt>
                <c:pt idx="721">
                  <c:v>1375.819124961861</c:v>
                </c:pt>
                <c:pt idx="722">
                  <c:v>1363.0994404963035</c:v>
                </c:pt>
                <c:pt idx="723">
                  <c:v>1350.3328567342919</c:v>
                </c:pt>
                <c:pt idx="724">
                  <c:v>1337.5197916564841</c:v>
                </c:pt>
                <c:pt idx="725">
                  <c:v>1324.6606625693214</c:v>
                </c:pt>
                <c:pt idx="726">
                  <c:v>1311.7558860738054</c:v>
                </c:pt>
                <c:pt idx="727">
                  <c:v>1298.8058780346421</c:v>
                </c:pt>
                <c:pt idx="728">
                  <c:v>1285.8110535497522</c:v>
                </c:pt>
                <c:pt idx="729">
                  <c:v>1272.7718269201544</c:v>
                </c:pt>
                <c:pt idx="730">
                  <c:v>1259.6886116202206</c:v>
                </c:pt>
                <c:pt idx="731">
                  <c:v>1246.5618202683083</c:v>
                </c:pt>
                <c:pt idx="732">
                  <c:v>1233.3918645977692</c:v>
                </c:pt>
                <c:pt idx="733">
                  <c:v>1220.1791554283391</c:v>
                </c:pt>
                <c:pt idx="734">
                  <c:v>1206.92410263791</c:v>
                </c:pt>
                <c:pt idx="735">
                  <c:v>1193.6271151346855</c:v>
                </c:pt>
                <c:pt idx="736">
                  <c:v>1180.2886008297223</c:v>
                </c:pt>
                <c:pt idx="737">
                  <c:v>1166.9089666098587</c:v>
                </c:pt>
                <c:pt idx="738">
                  <c:v>1153.4886183110311</c:v>
                </c:pt>
                <c:pt idx="739">
                  <c:v>1140.0279606919823</c:v>
                </c:pt>
                <c:pt idx="740">
                  <c:v>1126.5273974083593</c:v>
                </c:pt>
                <c:pt idx="741">
                  <c:v>1112.9873309872041</c:v>
                </c:pt>
                <c:pt idx="742">
                  <c:v>1099.4081628018387</c:v>
                </c:pt>
                <c:pt idx="743">
                  <c:v>1085.7902930471421</c:v>
                </c:pt>
                <c:pt idx="744">
                  <c:v>1072.1341207152252</c:v>
                </c:pt>
                <c:pt idx="745">
                  <c:v>1058.4400435714986</c:v>
                </c:pt>
                <c:pt idx="746">
                  <c:v>1044.7084581311378</c:v>
                </c:pt>
                <c:pt idx="747">
                  <c:v>1030.9397596359456</c:v>
                </c:pt>
                <c:pt idx="748">
                  <c:v>1017.1343420316095</c:v>
                </c:pt>
                <c:pt idx="749">
                  <c:v>1003.2925979453578</c:v>
                </c:pt>
                <c:pt idx="750">
                  <c:v>989.41491866401134</c:v>
                </c:pt>
                <c:pt idx="751">
                  <c:v>975.50169411243382</c:v>
                </c:pt>
                <c:pt idx="752">
                  <c:v>961.55331283237774</c:v>
                </c:pt>
                <c:pt idx="753">
                  <c:v>947.57016196172754</c:v>
                </c:pt>
                <c:pt idx="754">
                  <c:v>933.55262721413942</c:v>
                </c:pt>
                <c:pt idx="755">
                  <c:v>919.50109285907649</c:v>
                </c:pt>
                <c:pt idx="756">
                  <c:v>905.41594170223948</c:v>
                </c:pt>
                <c:pt idx="757">
                  <c:v>891.29755506639242</c:v>
                </c:pt>
                <c:pt idx="758">
                  <c:v>877.14631277258206</c:v>
                </c:pt>
                <c:pt idx="759">
                  <c:v>862.9625931217505</c:v>
                </c:pt>
                <c:pt idx="760">
                  <c:v>848.74677287674035</c:v>
                </c:pt>
                <c:pt idx="761">
                  <c:v>834.49922724469081</c:v>
                </c:pt>
                <c:pt idx="762">
                  <c:v>820.22032985982401</c:v>
                </c:pt>
                <c:pt idx="763">
                  <c:v>805.91045276662032</c:v>
                </c:pt>
                <c:pt idx="764">
                  <c:v>791.56996640338161</c:v>
                </c:pt>
                <c:pt idx="765">
                  <c:v>777.19923958618028</c:v>
                </c:pt>
                <c:pt idx="766">
                  <c:v>762.79863949319383</c:v>
                </c:pt>
                <c:pt idx="767">
                  <c:v>748.36853164942249</c:v>
                </c:pt>
                <c:pt idx="768">
                  <c:v>733.90927991178864</c:v>
                </c:pt>
                <c:pt idx="769">
                  <c:v>719.42124645461615</c:v>
                </c:pt>
                <c:pt idx="770">
                  <c:v>704.90479175548865</c:v>
                </c:pt>
                <c:pt idx="771">
                  <c:v>690.36027458148374</c:v>
                </c:pt>
                <c:pt idx="772">
                  <c:v>675.78805197578197</c:v>
                </c:pt>
                <c:pt idx="773">
                  <c:v>661.18847924464887</c:v>
                </c:pt>
                <c:pt idx="774">
                  <c:v>646.56190994478686</c:v>
                </c:pt>
                <c:pt idx="775">
                  <c:v>631.90869587105635</c:v>
                </c:pt>
                <c:pt idx="776">
                  <c:v>617.22918704456288</c:v>
                </c:pt>
                <c:pt idx="777">
                  <c:v>602.52373170110809</c:v>
                </c:pt>
                <c:pt idx="778">
                  <c:v>587.79267628000309</c:v>
                </c:pt>
                <c:pt idx="779">
                  <c:v>573.03636541324067</c:v>
                </c:pt>
                <c:pt idx="780">
                  <c:v>558.25514191502498</c:v>
                </c:pt>
                <c:pt idx="781">
                  <c:v>543.4493467716552</c:v>
                </c:pt>
                <c:pt idx="782">
                  <c:v>528.61931913176181</c:v>
                </c:pt>
                <c:pt idx="783">
                  <c:v>513.76539629689194</c:v>
                </c:pt>
                <c:pt idx="784">
                  <c:v>498.8879137124415</c:v>
                </c:pt>
                <c:pt idx="785">
                  <c:v>483.98720495893127</c:v>
                </c:pt>
                <c:pt idx="786">
                  <c:v>469.06360174362476</c:v>
                </c:pt>
                <c:pt idx="787">
                  <c:v>454.11743389248409</c:v>
                </c:pt>
                <c:pt idx="788">
                  <c:v>439.14902934246197</c:v>
                </c:pt>
                <c:pt idx="789">
                  <c:v>424.15871413412646</c:v>
                </c:pt>
                <c:pt idx="790">
                  <c:v>409.14681240461539</c:v>
                </c:pt>
                <c:pt idx="791">
                  <c:v>394.11364638091806</c:v>
                </c:pt>
                <c:pt idx="792">
                  <c:v>379.0595363734808</c:v>
                </c:pt>
                <c:pt idx="793">
                  <c:v>363.98480077013329</c:v>
                </c:pt>
                <c:pt idx="794">
                  <c:v>348.88975603033299</c:v>
                </c:pt>
                <c:pt idx="795">
                  <c:v>333.77471667972429</c:v>
                </c:pt>
                <c:pt idx="796">
                  <c:v>318.63999530500894</c:v>
                </c:pt>
                <c:pt idx="797">
                  <c:v>303.48590254912529</c:v>
                </c:pt>
                <c:pt idx="798">
                  <c:v>288.31274710673267</c:v>
                </c:pt>
                <c:pt idx="799">
                  <c:v>273.12083571999761</c:v>
                </c:pt>
                <c:pt idx="800">
                  <c:v>257.91047317467894</c:v>
                </c:pt>
                <c:pt idx="801">
                  <c:v>242.68196229650837</c:v>
                </c:pt>
                <c:pt idx="802">
                  <c:v>227.43560394786314</c:v>
                </c:pt>
                <c:pt idx="803">
                  <c:v>212.17169702472754</c:v>
                </c:pt>
                <c:pt idx="804">
                  <c:v>196.89053845393983</c:v>
                </c:pt>
                <c:pt idx="805">
                  <c:v>181.59242319072146</c:v>
                </c:pt>
                <c:pt idx="806">
                  <c:v>166.27764421648479</c:v>
                </c:pt>
                <c:pt idx="807">
                  <c:v>150.94649253691622</c:v>
                </c:pt>
                <c:pt idx="808">
                  <c:v>135.59925718033125</c:v>
                </c:pt>
                <c:pt idx="809">
                  <c:v>120.23622519629784</c:v>
                </c:pt>
                <c:pt idx="810">
                  <c:v>104.85768165452501</c:v>
                </c:pt>
                <c:pt idx="811">
                  <c:v>89.463909644012773</c:v>
                </c:pt>
                <c:pt idx="812">
                  <c:v>74.055190272460308</c:v>
                </c:pt>
                <c:pt idx="813">
                  <c:v>58.63180266592861</c:v>
                </c:pt>
                <c:pt idx="814">
                  <c:v>43.194023968754337</c:v>
                </c:pt>
                <c:pt idx="815">
                  <c:v>27.742129343711262</c:v>
                </c:pt>
                <c:pt idx="816">
                  <c:v>12.276391972415817</c:v>
                </c:pt>
                <c:pt idx="817">
                  <c:v>-3.2029169440267005</c:v>
                </c:pt>
                <c:pt idx="818">
                  <c:v>-3.21840297774706</c:v>
                </c:pt>
                <c:pt idx="819">
                  <c:v>-3.2338890246354945</c:v>
                </c:pt>
                <c:pt idx="820">
                  <c:v>-3.2493750846917382</c:v>
                </c:pt>
                <c:pt idx="821">
                  <c:v>-3.2648611579155249</c:v>
                </c:pt>
                <c:pt idx="822">
                  <c:v>-3.2803472443065891</c:v>
                </c:pt>
                <c:pt idx="823">
                  <c:v>-3.2958333438646648</c:v>
                </c:pt>
                <c:pt idx="824">
                  <c:v>-3.3113194565894863</c:v>
                </c:pt>
                <c:pt idx="825">
                  <c:v>-3.3268055824807878</c:v>
                </c:pt>
                <c:pt idx="826">
                  <c:v>-3.3422917215383037</c:v>
                </c:pt>
                <c:pt idx="827">
                  <c:v>-3.3577778737617678</c:v>
                </c:pt>
                <c:pt idx="828">
                  <c:v>-3.3732640391509148</c:v>
                </c:pt>
                <c:pt idx="829">
                  <c:v>-3.3887502177054785</c:v>
                </c:pt>
                <c:pt idx="830">
                  <c:v>-3.4042364094251933</c:v>
                </c:pt>
                <c:pt idx="831">
                  <c:v>-3.4197226143097934</c:v>
                </c:pt>
                <c:pt idx="832">
                  <c:v>-3.4352088323590131</c:v>
                </c:pt>
                <c:pt idx="833">
                  <c:v>-3.4506950635725864</c:v>
                </c:pt>
                <c:pt idx="834">
                  <c:v>-3.4661813079502477</c:v>
                </c:pt>
                <c:pt idx="835">
                  <c:v>-3.4816675654917311</c:v>
                </c:pt>
                <c:pt idx="836">
                  <c:v>-3.4971538361967709</c:v>
                </c:pt>
                <c:pt idx="837">
                  <c:v>-3.5126401200651016</c:v>
                </c:pt>
                <c:pt idx="838">
                  <c:v>-3.5281264170964572</c:v>
                </c:pt>
                <c:pt idx="839">
                  <c:v>-3.5436127272905718</c:v>
                </c:pt>
                <c:pt idx="840">
                  <c:v>-3.5590990506471796</c:v>
                </c:pt>
                <c:pt idx="841">
                  <c:v>-3.5745853871660151</c:v>
                </c:pt>
                <c:pt idx="842">
                  <c:v>-3.5900717368468125</c:v>
                </c:pt>
                <c:pt idx="843">
                  <c:v>-3.605558099689306</c:v>
                </c:pt>
                <c:pt idx="844">
                  <c:v>-3.6210444756932296</c:v>
                </c:pt>
                <c:pt idx="845">
                  <c:v>-3.6365308648583179</c:v>
                </c:pt>
                <c:pt idx="846">
                  <c:v>-3.6520172671843052</c:v>
                </c:pt>
                <c:pt idx="847">
                  <c:v>-3.6675036826709255</c:v>
                </c:pt>
                <c:pt idx="848">
                  <c:v>-3.6829901113179133</c:v>
                </c:pt>
                <c:pt idx="849">
                  <c:v>-3.6984765531250026</c:v>
                </c:pt>
                <c:pt idx="850">
                  <c:v>-3.7139630080919277</c:v>
                </c:pt>
                <c:pt idx="851">
                  <c:v>-3.7294494762184227</c:v>
                </c:pt>
                <c:pt idx="852">
                  <c:v>-3.744935957504222</c:v>
                </c:pt>
                <c:pt idx="853">
                  <c:v>-3.7604224519490601</c:v>
                </c:pt>
                <c:pt idx="854">
                  <c:v>-3.7759089595526709</c:v>
                </c:pt>
                <c:pt idx="855">
                  <c:v>-3.7913954803147889</c:v>
                </c:pt>
                <c:pt idx="856">
                  <c:v>-3.8068820142351485</c:v>
                </c:pt>
                <c:pt idx="857">
                  <c:v>-3.8223685613134837</c:v>
                </c:pt>
                <c:pt idx="858">
                  <c:v>-3.8378551215495289</c:v>
                </c:pt>
                <c:pt idx="859">
                  <c:v>-3.8533416949430181</c:v>
                </c:pt>
                <c:pt idx="860">
                  <c:v>-3.8688282814936859</c:v>
                </c:pt>
                <c:pt idx="861">
                  <c:v>-3.8843148812012664</c:v>
                </c:pt>
                <c:pt idx="862">
                  <c:v>-3.8998014940654944</c:v>
                </c:pt>
                <c:pt idx="863">
                  <c:v>-3.9152881200861036</c:v>
                </c:pt>
                <c:pt idx="864">
                  <c:v>-3.9307747592628282</c:v>
                </c:pt>
                <c:pt idx="865">
                  <c:v>-3.9462614115954029</c:v>
                </c:pt>
                <c:pt idx="866">
                  <c:v>-3.9617480770835618</c:v>
                </c:pt>
                <c:pt idx="867">
                  <c:v>-3.9772347557270389</c:v>
                </c:pt>
                <c:pt idx="868">
                  <c:v>-3.992721447525569</c:v>
                </c:pt>
                <c:pt idx="869">
                  <c:v>-4.0082081524788862</c:v>
                </c:pt>
                <c:pt idx="870">
                  <c:v>-4.0236948705867244</c:v>
                </c:pt>
                <c:pt idx="871">
                  <c:v>-4.0391816018488189</c:v>
                </c:pt>
                <c:pt idx="872">
                  <c:v>-4.0546683462649034</c:v>
                </c:pt>
                <c:pt idx="873">
                  <c:v>-4.0701551038347121</c:v>
                </c:pt>
                <c:pt idx="874">
                  <c:v>-4.0856418745579788</c:v>
                </c:pt>
                <c:pt idx="875">
                  <c:v>-4.1011286584344386</c:v>
                </c:pt>
                <c:pt idx="876">
                  <c:v>-4.1166154554638252</c:v>
                </c:pt>
                <c:pt idx="877">
                  <c:v>-4.1321022656458739</c:v>
                </c:pt>
                <c:pt idx="878">
                  <c:v>-4.1475890889803182</c:v>
                </c:pt>
                <c:pt idx="879">
                  <c:v>-4.1630759254668925</c:v>
                </c:pt>
                <c:pt idx="880">
                  <c:v>-4.1785627751053314</c:v>
                </c:pt>
                <c:pt idx="881">
                  <c:v>-4.1940496378953691</c:v>
                </c:pt>
                <c:pt idx="882">
                  <c:v>-4.2095365138367393</c:v>
                </c:pt>
                <c:pt idx="883">
                  <c:v>-4.2250234029291773</c:v>
                </c:pt>
                <c:pt idx="884">
                  <c:v>-4.2405103051724167</c:v>
                </c:pt>
                <c:pt idx="885">
                  <c:v>-4.2559972205661927</c:v>
                </c:pt>
                <c:pt idx="886">
                  <c:v>-4.2714841491102389</c:v>
                </c:pt>
                <c:pt idx="887">
                  <c:v>-4.2869710908042897</c:v>
                </c:pt>
                <c:pt idx="888">
                  <c:v>-4.3024580456480797</c:v>
                </c:pt>
                <c:pt idx="889">
                  <c:v>-4.3179450136413431</c:v>
                </c:pt>
                <c:pt idx="890">
                  <c:v>-4.3334319947838136</c:v>
                </c:pt>
                <c:pt idx="891">
                  <c:v>-4.3489189890752264</c:v>
                </c:pt>
                <c:pt idx="892">
                  <c:v>-4.3644059965153152</c:v>
                </c:pt>
                <c:pt idx="893">
                  <c:v>-4.3798930171038153</c:v>
                </c:pt>
                <c:pt idx="894">
                  <c:v>-4.3953800508404601</c:v>
                </c:pt>
                <c:pt idx="895">
                  <c:v>-4.4108670977249842</c:v>
                </c:pt>
                <c:pt idx="896">
                  <c:v>-4.4263541577571219</c:v>
                </c:pt>
                <c:pt idx="897">
                  <c:v>-4.4418412309366078</c:v>
                </c:pt>
                <c:pt idx="898">
                  <c:v>-4.4573283172631761</c:v>
                </c:pt>
                <c:pt idx="899">
                  <c:v>-4.4728154167365615</c:v>
                </c:pt>
                <c:pt idx="900">
                  <c:v>-4.4883025293564982</c:v>
                </c:pt>
                <c:pt idx="901">
                  <c:v>-4.5037896551227199</c:v>
                </c:pt>
                <c:pt idx="902">
                  <c:v>-4.5192767940349619</c:v>
                </c:pt>
                <c:pt idx="903">
                  <c:v>-4.5347639460929576</c:v>
                </c:pt>
                <c:pt idx="904">
                  <c:v>-4.5502511112964417</c:v>
                </c:pt>
                <c:pt idx="905">
                  <c:v>-4.5657382896451493</c:v>
                </c:pt>
                <c:pt idx="906">
                  <c:v>-4.581225481138814</c:v>
                </c:pt>
                <c:pt idx="907">
                  <c:v>-4.5967126857771703</c:v>
                </c:pt>
                <c:pt idx="908">
                  <c:v>-4.6121999035599526</c:v>
                </c:pt>
                <c:pt idx="909">
                  <c:v>-4.6276871344868953</c:v>
                </c:pt>
                <c:pt idx="910">
                  <c:v>-4.6431743785577329</c:v>
                </c:pt>
                <c:pt idx="911">
                  <c:v>-4.6586616357721997</c:v>
                </c:pt>
                <c:pt idx="912">
                  <c:v>-4.6741489061300303</c:v>
                </c:pt>
                <c:pt idx="913">
                  <c:v>-4.6896361896309582</c:v>
                </c:pt>
                <c:pt idx="914">
                  <c:v>-4.7051234862747187</c:v>
                </c:pt>
                <c:pt idx="915">
                  <c:v>-4.7206107960610453</c:v>
                </c:pt>
                <c:pt idx="916">
                  <c:v>-4.7360981189896734</c:v>
                </c:pt>
                <c:pt idx="917">
                  <c:v>-4.7515854550603365</c:v>
                </c:pt>
                <c:pt idx="918">
                  <c:v>-4.7670728042727699</c:v>
                </c:pt>
                <c:pt idx="919">
                  <c:v>-4.7825601666267072</c:v>
                </c:pt>
                <c:pt idx="920">
                  <c:v>-4.7980475421218838</c:v>
                </c:pt>
                <c:pt idx="921">
                  <c:v>-4.8135349307580331</c:v>
                </c:pt>
                <c:pt idx="922">
                  <c:v>-4.8290223325348896</c:v>
                </c:pt>
                <c:pt idx="923">
                  <c:v>-4.8445097474521877</c:v>
                </c:pt>
                <c:pt idx="924">
                  <c:v>-4.8599971755096627</c:v>
                </c:pt>
                <c:pt idx="925">
                  <c:v>-4.8754846167070482</c:v>
                </c:pt>
                <c:pt idx="926">
                  <c:v>-4.8909720710440787</c:v>
                </c:pt>
                <c:pt idx="927">
                  <c:v>-4.9064595385204886</c:v>
                </c:pt>
                <c:pt idx="928">
                  <c:v>-4.9219470191360122</c:v>
                </c:pt>
                <c:pt idx="929">
                  <c:v>-4.937434512890384</c:v>
                </c:pt>
                <c:pt idx="930">
                  <c:v>-4.9529220197833386</c:v>
                </c:pt>
                <c:pt idx="931">
                  <c:v>-4.9684095398146102</c:v>
                </c:pt>
                <c:pt idx="932">
                  <c:v>-4.9838970729839334</c:v>
                </c:pt>
                <c:pt idx="933">
                  <c:v>-4.9993846192910425</c:v>
                </c:pt>
                <c:pt idx="934">
                  <c:v>-5.014872178735672</c:v>
                </c:pt>
                <c:pt idx="935">
                  <c:v>-5.0303597513175564</c:v>
                </c:pt>
                <c:pt idx="936">
                  <c:v>-5.0458473370364292</c:v>
                </c:pt>
                <c:pt idx="937">
                  <c:v>-5.0613349358920257</c:v>
                </c:pt>
                <c:pt idx="938">
                  <c:v>-5.0768225478840803</c:v>
                </c:pt>
                <c:pt idx="939">
                  <c:v>-5.0923101730123275</c:v>
                </c:pt>
                <c:pt idx="940">
                  <c:v>-5.1077978112765017</c:v>
                </c:pt>
                <c:pt idx="941">
                  <c:v>-5.1232854626763373</c:v>
                </c:pt>
                <c:pt idx="942">
                  <c:v>-5.1387731272115689</c:v>
                </c:pt>
                <c:pt idx="943">
                  <c:v>-5.1542608048819298</c:v>
                </c:pt>
                <c:pt idx="944">
                  <c:v>-5.1697484956871556</c:v>
                </c:pt>
                <c:pt idx="945">
                  <c:v>-5.1852361996269805</c:v>
                </c:pt>
                <c:pt idx="946">
                  <c:v>-5.200723916701139</c:v>
                </c:pt>
                <c:pt idx="947">
                  <c:v>-5.2162116469093656</c:v>
                </c:pt>
                <c:pt idx="948">
                  <c:v>-5.2316993902513946</c:v>
                </c:pt>
                <c:pt idx="949">
                  <c:v>-5.2471871467269606</c:v>
                </c:pt>
                <c:pt idx="950">
                  <c:v>-5.262674916335798</c:v>
                </c:pt>
                <c:pt idx="951">
                  <c:v>-5.2781626990776411</c:v>
                </c:pt>
                <c:pt idx="952">
                  <c:v>-5.2936504949522245</c:v>
                </c:pt>
                <c:pt idx="953">
                  <c:v>-5.3091383039592825</c:v>
                </c:pt>
                <c:pt idx="954">
                  <c:v>-5.3246261260985497</c:v>
                </c:pt>
                <c:pt idx="955">
                  <c:v>-5.3401139613697604</c:v>
                </c:pt>
                <c:pt idx="956">
                  <c:v>-5.355601809772649</c:v>
                </c:pt>
                <c:pt idx="957">
                  <c:v>-5.37108967130695</c:v>
                </c:pt>
                <c:pt idx="958">
                  <c:v>-5.3865775459723979</c:v>
                </c:pt>
                <c:pt idx="959">
                  <c:v>-5.4020654337687279</c:v>
                </c:pt>
                <c:pt idx="960">
                  <c:v>-5.4175533346956737</c:v>
                </c:pt>
                <c:pt idx="961">
                  <c:v>-5.4330412487529696</c:v>
                </c:pt>
                <c:pt idx="962">
                  <c:v>-5.4485291759403509</c:v>
                </c:pt>
                <c:pt idx="963">
                  <c:v>-5.4640171162575513</c:v>
                </c:pt>
                <c:pt idx="964">
                  <c:v>-5.479505069704306</c:v>
                </c:pt>
                <c:pt idx="965">
                  <c:v>-5.4949930362803485</c:v>
                </c:pt>
                <c:pt idx="966">
                  <c:v>-5.5104810159854143</c:v>
                </c:pt>
                <c:pt idx="967">
                  <c:v>-5.5259690088192368</c:v>
                </c:pt>
                <c:pt idx="968">
                  <c:v>-5.5414570147815514</c:v>
                </c:pt>
                <c:pt idx="969">
                  <c:v>-5.5569450338720925</c:v>
                </c:pt>
                <c:pt idx="970">
                  <c:v>-5.5724330660905936</c:v>
                </c:pt>
                <c:pt idx="971">
                  <c:v>-5.5879211114367902</c:v>
                </c:pt>
                <c:pt idx="972">
                  <c:v>-5.6034091699104165</c:v>
                </c:pt>
                <c:pt idx="973">
                  <c:v>-5.6188972415112071</c:v>
                </c:pt>
                <c:pt idx="974">
                  <c:v>-5.6343853262388963</c:v>
                </c:pt>
                <c:pt idx="975">
                  <c:v>-5.6498734240932196</c:v>
                </c:pt>
                <c:pt idx="976">
                  <c:v>-5.6653615350739104</c:v>
                </c:pt>
                <c:pt idx="977">
                  <c:v>-5.6808496591807032</c:v>
                </c:pt>
                <c:pt idx="978">
                  <c:v>-5.6963377964133324</c:v>
                </c:pt>
                <c:pt idx="979">
                  <c:v>-5.7118259467715333</c:v>
                </c:pt>
                <c:pt idx="980">
                  <c:v>-5.7273141102550404</c:v>
                </c:pt>
                <c:pt idx="981">
                  <c:v>-5.7428022868635873</c:v>
                </c:pt>
                <c:pt idx="982">
                  <c:v>-5.7582904765969092</c:v>
                </c:pt>
                <c:pt idx="983">
                  <c:v>-5.7737786794547405</c:v>
                </c:pt>
                <c:pt idx="984">
                  <c:v>-5.7892668954368158</c:v>
                </c:pt>
                <c:pt idx="985">
                  <c:v>-5.8047551245428695</c:v>
                </c:pt>
                <c:pt idx="986">
                  <c:v>-5.8202433667726359</c:v>
                </c:pt>
                <c:pt idx="987">
                  <c:v>-5.8357316221258495</c:v>
                </c:pt>
                <c:pt idx="988">
                  <c:v>-5.8512198906022448</c:v>
                </c:pt>
                <c:pt idx="989">
                  <c:v>-5.866708172201557</c:v>
                </c:pt>
                <c:pt idx="990">
                  <c:v>-5.8821964669235198</c:v>
                </c:pt>
                <c:pt idx="991">
                  <c:v>-5.8976847747678685</c:v>
                </c:pt>
                <c:pt idx="992">
                  <c:v>-5.9131730957343374</c:v>
                </c:pt>
                <c:pt idx="993">
                  <c:v>-5.928661429822661</c:v>
                </c:pt>
                <c:pt idx="994">
                  <c:v>-5.9441497770325737</c:v>
                </c:pt>
                <c:pt idx="995">
                  <c:v>-5.9596381373638101</c:v>
                </c:pt>
                <c:pt idx="996">
                  <c:v>-5.9751265108161045</c:v>
                </c:pt>
                <c:pt idx="997">
                  <c:v>-5.9906148973891913</c:v>
                </c:pt>
                <c:pt idx="998">
                  <c:v>-6.0061032970828059</c:v>
                </c:pt>
                <c:pt idx="999">
                  <c:v>-6.0215917098966818</c:v>
                </c:pt>
                <c:pt idx="1000">
                  <c:v>-6.0370801358305544</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21.7</c:v>
                </c:pt>
                <c:pt idx="1">
                  <c:v>100.52524129058767</c:v>
                </c:pt>
                <c:pt idx="2">
                  <c:v>179.35048258117536</c:v>
                </c:pt>
                <c:pt idx="3">
                  <c:v>177.4781837886504</c:v>
                </c:pt>
                <c:pt idx="4">
                  <c:v>179.35048258117536</c:v>
                </c:pt>
                <c:pt idx="5">
                  <c:v>172.53818378865034</c:v>
                </c:pt>
                <c:pt idx="6">
                  <c:v>179.35048258117536</c:v>
                </c:pt>
              </c:numCache>
            </c:numRef>
          </c:xVal>
          <c:yVal>
            <c:numRef>
              <c:f>Trajecto!$C$132:$C$138</c:f>
              <c:numCache>
                <c:formatCode>0</c:formatCode>
                <c:ptCount val="7"/>
                <c:pt idx="0">
                  <c:v>2517.7786488734096</c:v>
                </c:pt>
                <c:pt idx="1">
                  <c:v>1258.8893244367048</c:v>
                </c:pt>
                <c:pt idx="2">
                  <c:v>0</c:v>
                </c:pt>
                <c:pt idx="3">
                  <c:v>100.41147895619217</c:v>
                </c:pt>
                <c:pt idx="4">
                  <c:v>0</c:v>
                </c:pt>
                <c:pt idx="5">
                  <c:v>39.0969685260945</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Calculs!$AE$4:$AE$1004</c:f>
              <c:numCache>
                <c:formatCode>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5.4249999999999998</c:v>
                </c:pt>
              </c:numCache>
            </c:numRef>
          </c:xVal>
          <c:yVal>
            <c:numRef>
              <c:f>Trajecto!$C$158</c:f>
              <c:numCache>
                <c:formatCode>0</c:formatCode>
                <c:ptCount val="1"/>
                <c:pt idx="0">
                  <c:v>1258.8893244367048</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36.400000000000176</c:v>
                </c:pt>
              </c:numCache>
            </c:numRef>
          </c:xVal>
          <c:yVal>
            <c:numRef>
              <c:f>Trajecto!$C$159</c:f>
              <c:numCache>
                <c:formatCode>0</c:formatCode>
                <c:ptCount val="1"/>
                <c:pt idx="0">
                  <c:v>1266.2402520292758</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Calculs!$Q$4:$Q$1004</c:f>
              <c:numCache>
                <c:formatCode>0.00</c:formatCode>
                <c:ptCount val="1001"/>
                <c:pt idx="0">
                  <c:v>0</c:v>
                </c:pt>
                <c:pt idx="1">
                  <c:v>89.299999999998093</c:v>
                </c:pt>
                <c:pt idx="2">
                  <c:v>267.89999999999429</c:v>
                </c:pt>
                <c:pt idx="3">
                  <c:v>446.49999999999051</c:v>
                </c:pt>
                <c:pt idx="4">
                  <c:v>625.09999999998672</c:v>
                </c:pt>
                <c:pt idx="5">
                  <c:v>803.69999999998288</c:v>
                </c:pt>
                <c:pt idx="6">
                  <c:v>891.94444444444468</c:v>
                </c:pt>
                <c:pt idx="7">
                  <c:v>889.8333333333336</c:v>
                </c:pt>
                <c:pt idx="8">
                  <c:v>887.72222222222251</c:v>
                </c:pt>
                <c:pt idx="9">
                  <c:v>885.61111111111154</c:v>
                </c:pt>
                <c:pt idx="10">
                  <c:v>883.50000000000045</c:v>
                </c:pt>
                <c:pt idx="11">
                  <c:v>881.38888888888937</c:v>
                </c:pt>
                <c:pt idx="12">
                  <c:v>879.27777777777828</c:v>
                </c:pt>
                <c:pt idx="13">
                  <c:v>877.1666666666672</c:v>
                </c:pt>
                <c:pt idx="14">
                  <c:v>875.05555555555611</c:v>
                </c:pt>
                <c:pt idx="15">
                  <c:v>872.94444444444514</c:v>
                </c:pt>
                <c:pt idx="16">
                  <c:v>870.83333333333405</c:v>
                </c:pt>
                <c:pt idx="17">
                  <c:v>868.72222222222297</c:v>
                </c:pt>
                <c:pt idx="18">
                  <c:v>866.61111111111188</c:v>
                </c:pt>
                <c:pt idx="19">
                  <c:v>864.5000000000008</c:v>
                </c:pt>
                <c:pt idx="20">
                  <c:v>862.38888888888971</c:v>
                </c:pt>
                <c:pt idx="21">
                  <c:v>860.27777777777874</c:v>
                </c:pt>
                <c:pt idx="22">
                  <c:v>858.16666666666765</c:v>
                </c:pt>
                <c:pt idx="23">
                  <c:v>856.05555555555657</c:v>
                </c:pt>
                <c:pt idx="24">
                  <c:v>853.94444444444548</c:v>
                </c:pt>
                <c:pt idx="25">
                  <c:v>851.83333333333439</c:v>
                </c:pt>
                <c:pt idx="26">
                  <c:v>849.72222222222331</c:v>
                </c:pt>
                <c:pt idx="27">
                  <c:v>847.61111111111234</c:v>
                </c:pt>
                <c:pt idx="28">
                  <c:v>845.50000000000125</c:v>
                </c:pt>
                <c:pt idx="29">
                  <c:v>843.38888888889016</c:v>
                </c:pt>
                <c:pt idx="30">
                  <c:v>841.27777777777908</c:v>
                </c:pt>
                <c:pt idx="31">
                  <c:v>839.16666666666799</c:v>
                </c:pt>
                <c:pt idx="32">
                  <c:v>837.05555555555702</c:v>
                </c:pt>
                <c:pt idx="33">
                  <c:v>834.94444444444594</c:v>
                </c:pt>
                <c:pt idx="34">
                  <c:v>832.83333333333485</c:v>
                </c:pt>
                <c:pt idx="35">
                  <c:v>830.72222222222376</c:v>
                </c:pt>
                <c:pt idx="36">
                  <c:v>828.61111111111268</c:v>
                </c:pt>
                <c:pt idx="37">
                  <c:v>826.50000000000159</c:v>
                </c:pt>
                <c:pt idx="38">
                  <c:v>824.38888888889062</c:v>
                </c:pt>
                <c:pt idx="39">
                  <c:v>822.27777777777953</c:v>
                </c:pt>
                <c:pt idx="40">
                  <c:v>820.16666666666845</c:v>
                </c:pt>
                <c:pt idx="41">
                  <c:v>818.05555555555736</c:v>
                </c:pt>
                <c:pt idx="42">
                  <c:v>815.94444444444628</c:v>
                </c:pt>
                <c:pt idx="43">
                  <c:v>813.8333333333353</c:v>
                </c:pt>
                <c:pt idx="44">
                  <c:v>811.72222222222422</c:v>
                </c:pt>
                <c:pt idx="45">
                  <c:v>809.61111111111313</c:v>
                </c:pt>
                <c:pt idx="46">
                  <c:v>807.50000000000205</c:v>
                </c:pt>
                <c:pt idx="47">
                  <c:v>805.38888888889096</c:v>
                </c:pt>
                <c:pt idx="48">
                  <c:v>803.27777777777987</c:v>
                </c:pt>
                <c:pt idx="49">
                  <c:v>801.16666666666879</c:v>
                </c:pt>
                <c:pt idx="50">
                  <c:v>799.05555555555782</c:v>
                </c:pt>
                <c:pt idx="51">
                  <c:v>797.41000000000122</c:v>
                </c:pt>
                <c:pt idx="52">
                  <c:v>796.23000000000127</c:v>
                </c:pt>
                <c:pt idx="53">
                  <c:v>795.05000000000132</c:v>
                </c:pt>
                <c:pt idx="54">
                  <c:v>793.87000000000137</c:v>
                </c:pt>
                <c:pt idx="55">
                  <c:v>792.69000000000142</c:v>
                </c:pt>
                <c:pt idx="56">
                  <c:v>791.51000000000136</c:v>
                </c:pt>
                <c:pt idx="57">
                  <c:v>790.33000000000141</c:v>
                </c:pt>
                <c:pt idx="58">
                  <c:v>789.15000000000146</c:v>
                </c:pt>
                <c:pt idx="59">
                  <c:v>787.97000000000151</c:v>
                </c:pt>
                <c:pt idx="60">
                  <c:v>786.79000000000144</c:v>
                </c:pt>
                <c:pt idx="61">
                  <c:v>785.61000000000149</c:v>
                </c:pt>
                <c:pt idx="62">
                  <c:v>784.43000000000154</c:v>
                </c:pt>
                <c:pt idx="63">
                  <c:v>783.25000000000159</c:v>
                </c:pt>
                <c:pt idx="64">
                  <c:v>782.07000000000164</c:v>
                </c:pt>
                <c:pt idx="65">
                  <c:v>780.89000000000158</c:v>
                </c:pt>
                <c:pt idx="66">
                  <c:v>779.71000000000163</c:v>
                </c:pt>
                <c:pt idx="67">
                  <c:v>778.53000000000168</c:v>
                </c:pt>
                <c:pt idx="68">
                  <c:v>777.35000000000173</c:v>
                </c:pt>
                <c:pt idx="69">
                  <c:v>776.17000000000166</c:v>
                </c:pt>
                <c:pt idx="70">
                  <c:v>774.99000000000171</c:v>
                </c:pt>
                <c:pt idx="71">
                  <c:v>773.81000000000176</c:v>
                </c:pt>
                <c:pt idx="72">
                  <c:v>772.63000000000181</c:v>
                </c:pt>
                <c:pt idx="73">
                  <c:v>771.45000000000186</c:v>
                </c:pt>
                <c:pt idx="74">
                  <c:v>770.2700000000018</c:v>
                </c:pt>
                <c:pt idx="75">
                  <c:v>769.09000000000185</c:v>
                </c:pt>
                <c:pt idx="76">
                  <c:v>767.9100000000019</c:v>
                </c:pt>
                <c:pt idx="77">
                  <c:v>766.73000000000195</c:v>
                </c:pt>
                <c:pt idx="78">
                  <c:v>765.550000000002</c:v>
                </c:pt>
                <c:pt idx="79">
                  <c:v>764.37000000000194</c:v>
                </c:pt>
                <c:pt idx="80">
                  <c:v>763.19000000000199</c:v>
                </c:pt>
                <c:pt idx="81">
                  <c:v>762.01000000000204</c:v>
                </c:pt>
                <c:pt idx="82">
                  <c:v>760.83000000000209</c:v>
                </c:pt>
                <c:pt idx="83">
                  <c:v>759.65000000000202</c:v>
                </c:pt>
                <c:pt idx="84">
                  <c:v>758.47000000000207</c:v>
                </c:pt>
                <c:pt idx="85">
                  <c:v>757.29000000000212</c:v>
                </c:pt>
                <c:pt idx="86">
                  <c:v>756.11000000000217</c:v>
                </c:pt>
                <c:pt idx="87">
                  <c:v>754.93000000000222</c:v>
                </c:pt>
                <c:pt idx="88">
                  <c:v>753.75000000000216</c:v>
                </c:pt>
                <c:pt idx="89">
                  <c:v>752.57000000000221</c:v>
                </c:pt>
                <c:pt idx="90">
                  <c:v>751.39000000000226</c:v>
                </c:pt>
                <c:pt idx="91">
                  <c:v>750.21000000000231</c:v>
                </c:pt>
                <c:pt idx="92">
                  <c:v>749.03000000000225</c:v>
                </c:pt>
                <c:pt idx="93">
                  <c:v>747.8500000000023</c:v>
                </c:pt>
                <c:pt idx="94">
                  <c:v>746.67000000000235</c:v>
                </c:pt>
                <c:pt idx="95">
                  <c:v>745.4900000000024</c:v>
                </c:pt>
                <c:pt idx="96">
                  <c:v>744.31000000000245</c:v>
                </c:pt>
                <c:pt idx="97">
                  <c:v>743.13000000000238</c:v>
                </c:pt>
                <c:pt idx="98">
                  <c:v>741.95000000000243</c:v>
                </c:pt>
                <c:pt idx="99">
                  <c:v>740.77000000000248</c:v>
                </c:pt>
                <c:pt idx="100">
                  <c:v>739.59000000000253</c:v>
                </c:pt>
                <c:pt idx="101">
                  <c:v>738.20000000000346</c:v>
                </c:pt>
                <c:pt idx="102">
                  <c:v>736.60000000000343</c:v>
                </c:pt>
                <c:pt idx="103">
                  <c:v>735.00000000000352</c:v>
                </c:pt>
                <c:pt idx="104">
                  <c:v>733.4000000000035</c:v>
                </c:pt>
                <c:pt idx="105">
                  <c:v>731.80000000000359</c:v>
                </c:pt>
                <c:pt idx="106">
                  <c:v>730.20000000000357</c:v>
                </c:pt>
                <c:pt idx="107">
                  <c:v>728.60000000000366</c:v>
                </c:pt>
                <c:pt idx="108">
                  <c:v>727.00000000000364</c:v>
                </c:pt>
                <c:pt idx="109">
                  <c:v>725.40000000000373</c:v>
                </c:pt>
                <c:pt idx="110">
                  <c:v>723.80000000000371</c:v>
                </c:pt>
                <c:pt idx="111">
                  <c:v>722.2000000000038</c:v>
                </c:pt>
                <c:pt idx="112">
                  <c:v>720.60000000000377</c:v>
                </c:pt>
                <c:pt idx="113">
                  <c:v>719.00000000000387</c:v>
                </c:pt>
                <c:pt idx="114">
                  <c:v>717.40000000000384</c:v>
                </c:pt>
                <c:pt idx="115">
                  <c:v>715.80000000000393</c:v>
                </c:pt>
                <c:pt idx="116">
                  <c:v>714.20000000000391</c:v>
                </c:pt>
                <c:pt idx="117">
                  <c:v>712.600000000004</c:v>
                </c:pt>
                <c:pt idx="118">
                  <c:v>711.00000000000398</c:v>
                </c:pt>
                <c:pt idx="119">
                  <c:v>709.40000000000407</c:v>
                </c:pt>
                <c:pt idx="120">
                  <c:v>707.80000000000405</c:v>
                </c:pt>
                <c:pt idx="121">
                  <c:v>706.20000000000414</c:v>
                </c:pt>
                <c:pt idx="122">
                  <c:v>704.60000000000412</c:v>
                </c:pt>
                <c:pt idx="123">
                  <c:v>703.00000000000421</c:v>
                </c:pt>
                <c:pt idx="124">
                  <c:v>701.40000000000418</c:v>
                </c:pt>
                <c:pt idx="125">
                  <c:v>699.80000000000427</c:v>
                </c:pt>
                <c:pt idx="126">
                  <c:v>698.20000000000425</c:v>
                </c:pt>
                <c:pt idx="127">
                  <c:v>696.60000000000434</c:v>
                </c:pt>
                <c:pt idx="128">
                  <c:v>695.00000000000432</c:v>
                </c:pt>
                <c:pt idx="129">
                  <c:v>693.40000000000441</c:v>
                </c:pt>
                <c:pt idx="130">
                  <c:v>691.80000000000439</c:v>
                </c:pt>
                <c:pt idx="131">
                  <c:v>690.20000000000448</c:v>
                </c:pt>
                <c:pt idx="132">
                  <c:v>688.60000000000446</c:v>
                </c:pt>
                <c:pt idx="133">
                  <c:v>687.00000000000455</c:v>
                </c:pt>
                <c:pt idx="134">
                  <c:v>685.40000000000452</c:v>
                </c:pt>
                <c:pt idx="135">
                  <c:v>683.80000000000462</c:v>
                </c:pt>
                <c:pt idx="136">
                  <c:v>682.20000000000459</c:v>
                </c:pt>
                <c:pt idx="137">
                  <c:v>680.60000000000468</c:v>
                </c:pt>
                <c:pt idx="138">
                  <c:v>679.00000000000466</c:v>
                </c:pt>
                <c:pt idx="139">
                  <c:v>677.40000000000475</c:v>
                </c:pt>
                <c:pt idx="140">
                  <c:v>675.80000000000473</c:v>
                </c:pt>
                <c:pt idx="141">
                  <c:v>674.20000000000482</c:v>
                </c:pt>
                <c:pt idx="142">
                  <c:v>672.6000000000048</c:v>
                </c:pt>
                <c:pt idx="143">
                  <c:v>671.00000000000489</c:v>
                </c:pt>
                <c:pt idx="144">
                  <c:v>669.40000000000487</c:v>
                </c:pt>
                <c:pt idx="145">
                  <c:v>667.80000000000496</c:v>
                </c:pt>
                <c:pt idx="146">
                  <c:v>666.20000000000493</c:v>
                </c:pt>
                <c:pt idx="147">
                  <c:v>664.60000000000502</c:v>
                </c:pt>
                <c:pt idx="148">
                  <c:v>663.000000000005</c:v>
                </c:pt>
                <c:pt idx="149">
                  <c:v>661.40000000000509</c:v>
                </c:pt>
                <c:pt idx="150">
                  <c:v>659.80000000000507</c:v>
                </c:pt>
                <c:pt idx="151">
                  <c:v>658.27000000000464</c:v>
                </c:pt>
                <c:pt idx="152">
                  <c:v>656.81000000000472</c:v>
                </c:pt>
                <c:pt idx="153">
                  <c:v>655.3500000000048</c:v>
                </c:pt>
                <c:pt idx="154">
                  <c:v>653.89000000000476</c:v>
                </c:pt>
                <c:pt idx="155">
                  <c:v>652.43000000000484</c:v>
                </c:pt>
                <c:pt idx="156">
                  <c:v>650.9700000000048</c:v>
                </c:pt>
                <c:pt idx="157">
                  <c:v>649.51000000000488</c:v>
                </c:pt>
                <c:pt idx="158">
                  <c:v>648.05000000000496</c:v>
                </c:pt>
                <c:pt idx="159">
                  <c:v>646.59000000000492</c:v>
                </c:pt>
                <c:pt idx="160">
                  <c:v>645.130000000005</c:v>
                </c:pt>
                <c:pt idx="161">
                  <c:v>643.67000000000496</c:v>
                </c:pt>
                <c:pt idx="162">
                  <c:v>642.21000000000504</c:v>
                </c:pt>
                <c:pt idx="163">
                  <c:v>640.750000000005</c:v>
                </c:pt>
                <c:pt idx="164">
                  <c:v>639.29000000000508</c:v>
                </c:pt>
                <c:pt idx="165">
                  <c:v>637.83000000000516</c:v>
                </c:pt>
                <c:pt idx="166">
                  <c:v>636.37000000000512</c:v>
                </c:pt>
                <c:pt idx="167">
                  <c:v>634.9100000000052</c:v>
                </c:pt>
                <c:pt idx="168">
                  <c:v>633.45000000000516</c:v>
                </c:pt>
                <c:pt idx="169">
                  <c:v>631.99000000000524</c:v>
                </c:pt>
                <c:pt idx="170">
                  <c:v>630.53000000000532</c:v>
                </c:pt>
                <c:pt idx="171">
                  <c:v>629.07000000000528</c:v>
                </c:pt>
                <c:pt idx="172">
                  <c:v>627.61000000000536</c:v>
                </c:pt>
                <c:pt idx="173">
                  <c:v>626.15000000000532</c:v>
                </c:pt>
                <c:pt idx="174">
                  <c:v>624.6900000000054</c:v>
                </c:pt>
                <c:pt idx="175">
                  <c:v>623.23000000000548</c:v>
                </c:pt>
                <c:pt idx="176">
                  <c:v>621.77000000000544</c:v>
                </c:pt>
                <c:pt idx="177">
                  <c:v>620.31000000000552</c:v>
                </c:pt>
                <c:pt idx="178">
                  <c:v>618.85000000000548</c:v>
                </c:pt>
                <c:pt idx="179">
                  <c:v>617.39000000000556</c:v>
                </c:pt>
                <c:pt idx="180">
                  <c:v>615.93000000000563</c:v>
                </c:pt>
                <c:pt idx="181">
                  <c:v>614.4700000000056</c:v>
                </c:pt>
                <c:pt idx="182">
                  <c:v>613.01000000000568</c:v>
                </c:pt>
                <c:pt idx="183">
                  <c:v>611.55000000000564</c:v>
                </c:pt>
                <c:pt idx="184">
                  <c:v>610.09000000000572</c:v>
                </c:pt>
                <c:pt idx="185">
                  <c:v>608.63000000000579</c:v>
                </c:pt>
                <c:pt idx="186">
                  <c:v>607.17000000000576</c:v>
                </c:pt>
                <c:pt idx="187">
                  <c:v>605.71000000000583</c:v>
                </c:pt>
                <c:pt idx="188">
                  <c:v>604.2500000000058</c:v>
                </c:pt>
                <c:pt idx="189">
                  <c:v>602.79000000000588</c:v>
                </c:pt>
                <c:pt idx="190">
                  <c:v>601.33000000000584</c:v>
                </c:pt>
                <c:pt idx="191">
                  <c:v>599.87000000000592</c:v>
                </c:pt>
                <c:pt idx="192">
                  <c:v>598.41000000000599</c:v>
                </c:pt>
                <c:pt idx="193">
                  <c:v>596.95000000000596</c:v>
                </c:pt>
                <c:pt idx="194">
                  <c:v>595.49000000000603</c:v>
                </c:pt>
                <c:pt idx="195">
                  <c:v>594.03000000000611</c:v>
                </c:pt>
                <c:pt idx="196">
                  <c:v>592.57000000000608</c:v>
                </c:pt>
                <c:pt idx="197">
                  <c:v>591.11000000000615</c:v>
                </c:pt>
                <c:pt idx="198">
                  <c:v>589.65000000000612</c:v>
                </c:pt>
                <c:pt idx="199">
                  <c:v>588.19000000000619</c:v>
                </c:pt>
                <c:pt idx="200">
                  <c:v>586.73000000000616</c:v>
                </c:pt>
                <c:pt idx="201">
                  <c:v>585.27000000000623</c:v>
                </c:pt>
                <c:pt idx="202">
                  <c:v>583.81000000000631</c:v>
                </c:pt>
                <c:pt idx="203">
                  <c:v>582.35000000000628</c:v>
                </c:pt>
                <c:pt idx="204">
                  <c:v>580.89000000000635</c:v>
                </c:pt>
                <c:pt idx="205">
                  <c:v>579.43000000000632</c:v>
                </c:pt>
                <c:pt idx="206">
                  <c:v>577.97000000000639</c:v>
                </c:pt>
                <c:pt idx="207">
                  <c:v>576.51000000000647</c:v>
                </c:pt>
                <c:pt idx="208">
                  <c:v>575.05000000000643</c:v>
                </c:pt>
                <c:pt idx="209">
                  <c:v>573.59000000000651</c:v>
                </c:pt>
                <c:pt idx="210">
                  <c:v>572.13000000000648</c:v>
                </c:pt>
                <c:pt idx="211">
                  <c:v>570.67000000000655</c:v>
                </c:pt>
                <c:pt idx="212">
                  <c:v>569.21000000000663</c:v>
                </c:pt>
                <c:pt idx="213">
                  <c:v>567.75000000000659</c:v>
                </c:pt>
                <c:pt idx="214">
                  <c:v>566.29000000000667</c:v>
                </c:pt>
                <c:pt idx="215">
                  <c:v>564.83000000000663</c:v>
                </c:pt>
                <c:pt idx="216">
                  <c:v>563.37000000000671</c:v>
                </c:pt>
                <c:pt idx="217">
                  <c:v>561.91000000000679</c:v>
                </c:pt>
                <c:pt idx="218">
                  <c:v>560.45000000000675</c:v>
                </c:pt>
                <c:pt idx="219">
                  <c:v>558.99000000000683</c:v>
                </c:pt>
                <c:pt idx="220">
                  <c:v>557.53000000000679</c:v>
                </c:pt>
                <c:pt idx="221">
                  <c:v>556.07000000000687</c:v>
                </c:pt>
                <c:pt idx="222">
                  <c:v>554.61000000000695</c:v>
                </c:pt>
                <c:pt idx="223">
                  <c:v>553.15000000000691</c:v>
                </c:pt>
                <c:pt idx="224">
                  <c:v>551.69000000000699</c:v>
                </c:pt>
                <c:pt idx="225">
                  <c:v>550.23000000000695</c:v>
                </c:pt>
                <c:pt idx="226">
                  <c:v>548.77000000000703</c:v>
                </c:pt>
                <c:pt idx="227">
                  <c:v>547.31000000000699</c:v>
                </c:pt>
                <c:pt idx="228">
                  <c:v>545.85000000000707</c:v>
                </c:pt>
                <c:pt idx="229">
                  <c:v>544.39000000000715</c:v>
                </c:pt>
                <c:pt idx="230">
                  <c:v>542.93000000000711</c:v>
                </c:pt>
                <c:pt idx="231">
                  <c:v>541.47000000000719</c:v>
                </c:pt>
                <c:pt idx="232">
                  <c:v>540.01000000000715</c:v>
                </c:pt>
                <c:pt idx="233">
                  <c:v>538.55000000000723</c:v>
                </c:pt>
                <c:pt idx="234">
                  <c:v>537.09000000000731</c:v>
                </c:pt>
                <c:pt idx="235">
                  <c:v>535.63000000000727</c:v>
                </c:pt>
                <c:pt idx="236">
                  <c:v>534.17000000000735</c:v>
                </c:pt>
                <c:pt idx="237">
                  <c:v>532.71000000000731</c:v>
                </c:pt>
                <c:pt idx="238">
                  <c:v>531.25000000000739</c:v>
                </c:pt>
                <c:pt idx="239">
                  <c:v>529.79000000000747</c:v>
                </c:pt>
                <c:pt idx="240">
                  <c:v>528.33000000000743</c:v>
                </c:pt>
                <c:pt idx="241">
                  <c:v>526.87000000000751</c:v>
                </c:pt>
                <c:pt idx="242">
                  <c:v>525.41000000000747</c:v>
                </c:pt>
                <c:pt idx="243">
                  <c:v>523.95000000000755</c:v>
                </c:pt>
                <c:pt idx="244">
                  <c:v>522.49000000000763</c:v>
                </c:pt>
                <c:pt idx="245">
                  <c:v>521.03000000000759</c:v>
                </c:pt>
                <c:pt idx="246">
                  <c:v>519.57000000000767</c:v>
                </c:pt>
                <c:pt idx="247">
                  <c:v>518.11000000000763</c:v>
                </c:pt>
                <c:pt idx="248">
                  <c:v>516.65000000000771</c:v>
                </c:pt>
                <c:pt idx="249">
                  <c:v>515.19000000000779</c:v>
                </c:pt>
                <c:pt idx="250">
                  <c:v>513.73000000000775</c:v>
                </c:pt>
                <c:pt idx="251">
                  <c:v>511.97872340426625</c:v>
                </c:pt>
                <c:pt idx="252">
                  <c:v>509.93617021277691</c:v>
                </c:pt>
                <c:pt idx="253">
                  <c:v>507.89361702128758</c:v>
                </c:pt>
                <c:pt idx="254">
                  <c:v>505.85106382979825</c:v>
                </c:pt>
                <c:pt idx="255">
                  <c:v>503.80851063830897</c:v>
                </c:pt>
                <c:pt idx="256">
                  <c:v>501.76595744681964</c:v>
                </c:pt>
                <c:pt idx="257">
                  <c:v>499.72340425533031</c:v>
                </c:pt>
                <c:pt idx="258">
                  <c:v>497.68085106384103</c:v>
                </c:pt>
                <c:pt idx="259">
                  <c:v>495.6382978723517</c:v>
                </c:pt>
                <c:pt idx="260">
                  <c:v>493.59574468086237</c:v>
                </c:pt>
                <c:pt idx="261">
                  <c:v>491.55319148937303</c:v>
                </c:pt>
                <c:pt idx="262">
                  <c:v>489.51063829788376</c:v>
                </c:pt>
                <c:pt idx="263">
                  <c:v>487.46808510639443</c:v>
                </c:pt>
                <c:pt idx="264">
                  <c:v>485.42553191490509</c:v>
                </c:pt>
                <c:pt idx="265">
                  <c:v>483.38297872341576</c:v>
                </c:pt>
                <c:pt idx="266">
                  <c:v>481.34042553192648</c:v>
                </c:pt>
                <c:pt idx="267">
                  <c:v>479.29787234043715</c:v>
                </c:pt>
                <c:pt idx="268">
                  <c:v>477.25531914894782</c:v>
                </c:pt>
                <c:pt idx="269">
                  <c:v>475.21276595745849</c:v>
                </c:pt>
                <c:pt idx="270">
                  <c:v>473.17021276596921</c:v>
                </c:pt>
                <c:pt idx="271">
                  <c:v>471.12765957447988</c:v>
                </c:pt>
                <c:pt idx="272">
                  <c:v>469.08510638299055</c:v>
                </c:pt>
                <c:pt idx="273">
                  <c:v>467.04255319150127</c:v>
                </c:pt>
                <c:pt idx="274">
                  <c:v>465.00000000001194</c:v>
                </c:pt>
                <c:pt idx="275">
                  <c:v>462.9574468085226</c:v>
                </c:pt>
                <c:pt idx="276">
                  <c:v>460.91489361703327</c:v>
                </c:pt>
                <c:pt idx="277">
                  <c:v>458.872340425544</c:v>
                </c:pt>
                <c:pt idx="278">
                  <c:v>456.82978723405466</c:v>
                </c:pt>
                <c:pt idx="279">
                  <c:v>454.78723404256533</c:v>
                </c:pt>
                <c:pt idx="280">
                  <c:v>452.74468085107605</c:v>
                </c:pt>
                <c:pt idx="281">
                  <c:v>450.70212765958672</c:v>
                </c:pt>
                <c:pt idx="282">
                  <c:v>448.65957446809739</c:v>
                </c:pt>
                <c:pt idx="283">
                  <c:v>446.61702127660806</c:v>
                </c:pt>
                <c:pt idx="284">
                  <c:v>444.57446808511872</c:v>
                </c:pt>
                <c:pt idx="285">
                  <c:v>442.53191489362945</c:v>
                </c:pt>
                <c:pt idx="286">
                  <c:v>440.48936170214012</c:v>
                </c:pt>
                <c:pt idx="287">
                  <c:v>438.44680851065084</c:v>
                </c:pt>
                <c:pt idx="288">
                  <c:v>436.40425531916151</c:v>
                </c:pt>
                <c:pt idx="289">
                  <c:v>434.36170212767217</c:v>
                </c:pt>
                <c:pt idx="290">
                  <c:v>432.31914893618284</c:v>
                </c:pt>
                <c:pt idx="291">
                  <c:v>430.27659574469351</c:v>
                </c:pt>
                <c:pt idx="292">
                  <c:v>428.23404255320423</c:v>
                </c:pt>
                <c:pt idx="293">
                  <c:v>426.1914893617149</c:v>
                </c:pt>
                <c:pt idx="294">
                  <c:v>424.14893617022557</c:v>
                </c:pt>
                <c:pt idx="295">
                  <c:v>422.10638297873629</c:v>
                </c:pt>
                <c:pt idx="296">
                  <c:v>420.06382978724696</c:v>
                </c:pt>
                <c:pt idx="297">
                  <c:v>418.02127659575763</c:v>
                </c:pt>
                <c:pt idx="298">
                  <c:v>412.82608695657484</c:v>
                </c:pt>
                <c:pt idx="299">
                  <c:v>404.47826086961851</c:v>
                </c:pt>
                <c:pt idx="300">
                  <c:v>396.13043478266218</c:v>
                </c:pt>
                <c:pt idx="301">
                  <c:v>387.78260869570579</c:v>
                </c:pt>
                <c:pt idx="302">
                  <c:v>379.43478260874946</c:v>
                </c:pt>
                <c:pt idx="303">
                  <c:v>371.08695652179313</c:v>
                </c:pt>
                <c:pt idx="304">
                  <c:v>362.7391304348368</c:v>
                </c:pt>
                <c:pt idx="305">
                  <c:v>354.39130434788041</c:v>
                </c:pt>
                <c:pt idx="306">
                  <c:v>346.04347826092408</c:v>
                </c:pt>
                <c:pt idx="307">
                  <c:v>337.69565217396774</c:v>
                </c:pt>
                <c:pt idx="308">
                  <c:v>329.34782608701141</c:v>
                </c:pt>
                <c:pt idx="309">
                  <c:v>321.00000000005502</c:v>
                </c:pt>
                <c:pt idx="310">
                  <c:v>312.65217391309869</c:v>
                </c:pt>
                <c:pt idx="311">
                  <c:v>304.30434782614236</c:v>
                </c:pt>
                <c:pt idx="312">
                  <c:v>295.95652173918603</c:v>
                </c:pt>
                <c:pt idx="313">
                  <c:v>287.6086956522297</c:v>
                </c:pt>
                <c:pt idx="314">
                  <c:v>279.26086956527331</c:v>
                </c:pt>
                <c:pt idx="315">
                  <c:v>270.91304347831698</c:v>
                </c:pt>
                <c:pt idx="316">
                  <c:v>262.56521739136065</c:v>
                </c:pt>
                <c:pt idx="317">
                  <c:v>254.21739130440429</c:v>
                </c:pt>
                <c:pt idx="318">
                  <c:v>245.86956521744796</c:v>
                </c:pt>
                <c:pt idx="319">
                  <c:v>237.5217391304916</c:v>
                </c:pt>
                <c:pt idx="320">
                  <c:v>229.17391304353526</c:v>
                </c:pt>
                <c:pt idx="321">
                  <c:v>222.07407407411415</c:v>
                </c:pt>
                <c:pt idx="322">
                  <c:v>216.22222222226242</c:v>
                </c:pt>
                <c:pt idx="323">
                  <c:v>210.37037037041071</c:v>
                </c:pt>
                <c:pt idx="324">
                  <c:v>204.51851851855898</c:v>
                </c:pt>
                <c:pt idx="325">
                  <c:v>198.66666666670724</c:v>
                </c:pt>
                <c:pt idx="326">
                  <c:v>192.81481481485554</c:v>
                </c:pt>
                <c:pt idx="327">
                  <c:v>186.9629629630038</c:v>
                </c:pt>
                <c:pt idx="328">
                  <c:v>181.11111111115207</c:v>
                </c:pt>
                <c:pt idx="329">
                  <c:v>175.25925925930034</c:v>
                </c:pt>
                <c:pt idx="330">
                  <c:v>169.40740740744863</c:v>
                </c:pt>
                <c:pt idx="331">
                  <c:v>163.5555555555969</c:v>
                </c:pt>
                <c:pt idx="332">
                  <c:v>157.70370370374516</c:v>
                </c:pt>
                <c:pt idx="333">
                  <c:v>151.85185185189346</c:v>
                </c:pt>
                <c:pt idx="334">
                  <c:v>146.00000000004172</c:v>
                </c:pt>
                <c:pt idx="335">
                  <c:v>140.14814814818999</c:v>
                </c:pt>
                <c:pt idx="336">
                  <c:v>134.29629629633826</c:v>
                </c:pt>
                <c:pt idx="337">
                  <c:v>128.44444444448652</c:v>
                </c:pt>
                <c:pt idx="338">
                  <c:v>122.59259259263482</c:v>
                </c:pt>
                <c:pt idx="339">
                  <c:v>116.74074074078308</c:v>
                </c:pt>
                <c:pt idx="340">
                  <c:v>110.88888888893136</c:v>
                </c:pt>
                <c:pt idx="341">
                  <c:v>105.03703703707963</c:v>
                </c:pt>
                <c:pt idx="342">
                  <c:v>99.185185185227908</c:v>
                </c:pt>
                <c:pt idx="343">
                  <c:v>93.333333333376174</c:v>
                </c:pt>
                <c:pt idx="344">
                  <c:v>87.48148148152444</c:v>
                </c:pt>
                <c:pt idx="345">
                  <c:v>81.629629629672735</c:v>
                </c:pt>
                <c:pt idx="346">
                  <c:v>75.777777777821001</c:v>
                </c:pt>
                <c:pt idx="347">
                  <c:v>69.925925925969267</c:v>
                </c:pt>
                <c:pt idx="348">
                  <c:v>64.208333333374796</c:v>
                </c:pt>
                <c:pt idx="349">
                  <c:v>58.625000000041567</c:v>
                </c:pt>
                <c:pt idx="350">
                  <c:v>53.041666666708338</c:v>
                </c:pt>
                <c:pt idx="351">
                  <c:v>47.458333333375109</c:v>
                </c:pt>
                <c:pt idx="352">
                  <c:v>41.875000000041879</c:v>
                </c:pt>
                <c:pt idx="353">
                  <c:v>36.29166666670865</c:v>
                </c:pt>
                <c:pt idx="354">
                  <c:v>30.708333333375414</c:v>
                </c:pt>
                <c:pt idx="355">
                  <c:v>25.125000000042185</c:v>
                </c:pt>
                <c:pt idx="356">
                  <c:v>19.541666666708956</c:v>
                </c:pt>
                <c:pt idx="357">
                  <c:v>13.958333333375727</c:v>
                </c:pt>
                <c:pt idx="358">
                  <c:v>8.3750000000424976</c:v>
                </c:pt>
                <c:pt idx="359">
                  <c:v>2.7916666667092755</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Calculs!$T$4:$T$1004</c:f>
              <c:numCache>
                <c:formatCode>0.00</c:formatCode>
                <c:ptCount val="1001"/>
                <c:pt idx="0">
                  <c:v>85.199850000000012</c:v>
                </c:pt>
                <c:pt idx="1">
                  <c:v>85.195453598531856</c:v>
                </c:pt>
                <c:pt idx="2">
                  <c:v>85.182264394127401</c:v>
                </c:pt>
                <c:pt idx="3">
                  <c:v>85.160282386786633</c:v>
                </c:pt>
                <c:pt idx="4">
                  <c:v>85.129507576509567</c:v>
                </c:pt>
                <c:pt idx="5">
                  <c:v>85.089939963296203</c:v>
                </c:pt>
                <c:pt idx="6">
                  <c:v>85.046027915535106</c:v>
                </c:pt>
                <c:pt idx="7">
                  <c:v>85.002219801614871</c:v>
                </c:pt>
                <c:pt idx="8">
                  <c:v>84.958515621535483</c:v>
                </c:pt>
                <c:pt idx="9">
                  <c:v>84.914915375296957</c:v>
                </c:pt>
                <c:pt idx="10">
                  <c:v>84.871419062899292</c:v>
                </c:pt>
                <c:pt idx="11">
                  <c:v>84.828026684342476</c:v>
                </c:pt>
                <c:pt idx="12">
                  <c:v>84.784738239626506</c:v>
                </c:pt>
                <c:pt idx="13">
                  <c:v>84.741553728751384</c:v>
                </c:pt>
                <c:pt idx="14">
                  <c:v>84.698473151717138</c:v>
                </c:pt>
                <c:pt idx="15">
                  <c:v>84.65549650852374</c:v>
                </c:pt>
                <c:pt idx="16">
                  <c:v>84.612623799171189</c:v>
                </c:pt>
                <c:pt idx="17">
                  <c:v>84.5698550236595</c:v>
                </c:pt>
                <c:pt idx="18">
                  <c:v>84.527190181988658</c:v>
                </c:pt>
                <c:pt idx="19">
                  <c:v>84.484629274158678</c:v>
                </c:pt>
                <c:pt idx="20">
                  <c:v>84.44217230016956</c:v>
                </c:pt>
                <c:pt idx="21">
                  <c:v>84.399819260021289</c:v>
                </c:pt>
                <c:pt idx="22">
                  <c:v>84.357570153713866</c:v>
                </c:pt>
                <c:pt idx="23">
                  <c:v>84.31542498124729</c:v>
                </c:pt>
                <c:pt idx="24">
                  <c:v>84.27338374262159</c:v>
                </c:pt>
                <c:pt idx="25">
                  <c:v>84.231446437836738</c:v>
                </c:pt>
                <c:pt idx="26">
                  <c:v>84.189613066892733</c:v>
                </c:pt>
                <c:pt idx="27">
                  <c:v>84.147883629789575</c:v>
                </c:pt>
                <c:pt idx="28">
                  <c:v>84.106258126527294</c:v>
                </c:pt>
                <c:pt idx="29">
                  <c:v>84.064736557105874</c:v>
                </c:pt>
                <c:pt idx="30">
                  <c:v>84.023318921525288</c:v>
                </c:pt>
                <c:pt idx="31">
                  <c:v>83.982005219785563</c:v>
                </c:pt>
                <c:pt idx="32">
                  <c:v>83.940795451886686</c:v>
                </c:pt>
                <c:pt idx="33">
                  <c:v>83.89968961782867</c:v>
                </c:pt>
                <c:pt idx="34">
                  <c:v>83.858687717611517</c:v>
                </c:pt>
                <c:pt idx="35">
                  <c:v>83.81778975123521</c:v>
                </c:pt>
                <c:pt idx="36">
                  <c:v>83.776995718699752</c:v>
                </c:pt>
                <c:pt idx="37">
                  <c:v>83.73630562000514</c:v>
                </c:pt>
                <c:pt idx="38">
                  <c:v>83.695719455151405</c:v>
                </c:pt>
                <c:pt idx="39">
                  <c:v>83.655237224138531</c:v>
                </c:pt>
                <c:pt idx="40">
                  <c:v>83.614858926966491</c:v>
                </c:pt>
                <c:pt idx="41">
                  <c:v>83.574584563635312</c:v>
                </c:pt>
                <c:pt idx="42">
                  <c:v>83.534414134144967</c:v>
                </c:pt>
                <c:pt idx="43">
                  <c:v>83.494347638495512</c:v>
                </c:pt>
                <c:pt idx="44">
                  <c:v>83.45438507668689</c:v>
                </c:pt>
                <c:pt idx="45">
                  <c:v>83.41452644871913</c:v>
                </c:pt>
                <c:pt idx="46">
                  <c:v>83.374771754592217</c:v>
                </c:pt>
                <c:pt idx="47">
                  <c:v>83.335120994306166</c:v>
                </c:pt>
                <c:pt idx="48">
                  <c:v>83.295574167860977</c:v>
                </c:pt>
                <c:pt idx="49">
                  <c:v>83.256131275256635</c:v>
                </c:pt>
                <c:pt idx="50">
                  <c:v>83.216792316493141</c:v>
                </c:pt>
                <c:pt idx="51">
                  <c:v>83.177534371423491</c:v>
                </c:pt>
                <c:pt idx="52">
                  <c:v>83.138334519900695</c:v>
                </c:pt>
                <c:pt idx="53">
                  <c:v>83.099192761924726</c:v>
                </c:pt>
                <c:pt idx="54">
                  <c:v>83.060109097495584</c:v>
                </c:pt>
                <c:pt idx="55">
                  <c:v>83.021083526613282</c:v>
                </c:pt>
                <c:pt idx="56">
                  <c:v>82.982116049277806</c:v>
                </c:pt>
                <c:pt idx="57">
                  <c:v>82.943206665489186</c:v>
                </c:pt>
                <c:pt idx="58">
                  <c:v>82.904355375247391</c:v>
                </c:pt>
                <c:pt idx="59">
                  <c:v>82.865562178552437</c:v>
                </c:pt>
                <c:pt idx="60">
                  <c:v>82.82682707540431</c:v>
                </c:pt>
                <c:pt idx="61">
                  <c:v>82.788150065803038</c:v>
                </c:pt>
                <c:pt idx="62">
                  <c:v>82.749531149748591</c:v>
                </c:pt>
                <c:pt idx="63">
                  <c:v>82.710970327240972</c:v>
                </c:pt>
                <c:pt idx="64">
                  <c:v>82.672467598280193</c:v>
                </c:pt>
                <c:pt idx="65">
                  <c:v>82.63402296286624</c:v>
                </c:pt>
                <c:pt idx="66">
                  <c:v>82.595636420999128</c:v>
                </c:pt>
                <c:pt idx="67">
                  <c:v>82.557307972678871</c:v>
                </c:pt>
                <c:pt idx="68">
                  <c:v>82.519037617905425</c:v>
                </c:pt>
                <c:pt idx="69">
                  <c:v>82.480825356678821</c:v>
                </c:pt>
                <c:pt idx="70">
                  <c:v>82.442671188999057</c:v>
                </c:pt>
                <c:pt idx="71">
                  <c:v>82.404575114866134</c:v>
                </c:pt>
                <c:pt idx="72">
                  <c:v>82.366537134280037</c:v>
                </c:pt>
                <c:pt idx="73">
                  <c:v>82.328557247240781</c:v>
                </c:pt>
                <c:pt idx="74">
                  <c:v>82.290635453748351</c:v>
                </c:pt>
                <c:pt idx="75">
                  <c:v>82.252771753802762</c:v>
                </c:pt>
                <c:pt idx="76">
                  <c:v>82.214966147404013</c:v>
                </c:pt>
                <c:pt idx="77">
                  <c:v>82.177218634552105</c:v>
                </c:pt>
                <c:pt idx="78">
                  <c:v>82.139529215247009</c:v>
                </c:pt>
                <c:pt idx="79">
                  <c:v>82.101897889488768</c:v>
                </c:pt>
                <c:pt idx="80">
                  <c:v>82.064324657277353</c:v>
                </c:pt>
                <c:pt idx="81">
                  <c:v>82.026809518612779</c:v>
                </c:pt>
                <c:pt idx="82">
                  <c:v>81.989352473495046</c:v>
                </c:pt>
                <c:pt idx="83">
                  <c:v>81.951953521924139</c:v>
                </c:pt>
                <c:pt idx="84">
                  <c:v>81.914612663900073</c:v>
                </c:pt>
                <c:pt idx="85">
                  <c:v>81.877329899422847</c:v>
                </c:pt>
                <c:pt idx="86">
                  <c:v>81.840105228492448</c:v>
                </c:pt>
                <c:pt idx="87">
                  <c:v>81.802938651108889</c:v>
                </c:pt>
                <c:pt idx="88">
                  <c:v>81.765830167272142</c:v>
                </c:pt>
                <c:pt idx="89">
                  <c:v>81.728779776982265</c:v>
                </c:pt>
                <c:pt idx="90">
                  <c:v>81.691787480239213</c:v>
                </c:pt>
                <c:pt idx="91">
                  <c:v>81.654853277042989</c:v>
                </c:pt>
                <c:pt idx="92">
                  <c:v>81.617977167393605</c:v>
                </c:pt>
                <c:pt idx="93">
                  <c:v>81.581159151291061</c:v>
                </c:pt>
                <c:pt idx="94">
                  <c:v>81.544399228735358</c:v>
                </c:pt>
                <c:pt idx="95">
                  <c:v>81.507697399726482</c:v>
                </c:pt>
                <c:pt idx="96">
                  <c:v>81.471053664264431</c:v>
                </c:pt>
                <c:pt idx="97">
                  <c:v>81.434468022349222</c:v>
                </c:pt>
                <c:pt idx="98">
                  <c:v>81.397940473980867</c:v>
                </c:pt>
                <c:pt idx="99">
                  <c:v>81.361471019159325</c:v>
                </c:pt>
                <c:pt idx="100">
                  <c:v>81.325059657884637</c:v>
                </c:pt>
                <c:pt idx="101">
                  <c:v>81.288716728838835</c:v>
                </c:pt>
                <c:pt idx="102">
                  <c:v>81.252452570703994</c:v>
                </c:pt>
                <c:pt idx="103">
                  <c:v>81.216267183480113</c:v>
                </c:pt>
                <c:pt idx="104">
                  <c:v>81.180160567167192</c:v>
                </c:pt>
                <c:pt idx="105">
                  <c:v>81.144132721765246</c:v>
                </c:pt>
                <c:pt idx="106">
                  <c:v>81.108183647274259</c:v>
                </c:pt>
                <c:pt idx="107">
                  <c:v>81.072313343694233</c:v>
                </c:pt>
                <c:pt idx="108">
                  <c:v>81.036521811025182</c:v>
                </c:pt>
                <c:pt idx="109">
                  <c:v>81.000809049267104</c:v>
                </c:pt>
                <c:pt idx="110">
                  <c:v>80.965175058419987</c:v>
                </c:pt>
                <c:pt idx="111">
                  <c:v>80.929619838483831</c:v>
                </c:pt>
                <c:pt idx="112">
                  <c:v>80.894143389458634</c:v>
                </c:pt>
                <c:pt idx="113">
                  <c:v>80.858745711344397</c:v>
                </c:pt>
                <c:pt idx="114">
                  <c:v>80.823426804141135</c:v>
                </c:pt>
                <c:pt idx="115">
                  <c:v>80.788186667848834</c:v>
                </c:pt>
                <c:pt idx="116">
                  <c:v>80.753025302467492</c:v>
                </c:pt>
                <c:pt idx="117">
                  <c:v>80.717942707997111</c:v>
                </c:pt>
                <c:pt idx="118">
                  <c:v>80.682938884437689</c:v>
                </c:pt>
                <c:pt idx="119">
                  <c:v>80.648013831789228</c:v>
                </c:pt>
                <c:pt idx="120">
                  <c:v>80.613167550051742</c:v>
                </c:pt>
                <c:pt idx="121">
                  <c:v>80.578400039225215</c:v>
                </c:pt>
                <c:pt idx="122">
                  <c:v>80.543711299309649</c:v>
                </c:pt>
                <c:pt idx="123">
                  <c:v>80.509101330305043</c:v>
                </c:pt>
                <c:pt idx="124">
                  <c:v>80.474570132211397</c:v>
                </c:pt>
                <c:pt idx="125">
                  <c:v>80.440117705028726</c:v>
                </c:pt>
                <c:pt idx="126">
                  <c:v>80.405744048757001</c:v>
                </c:pt>
                <c:pt idx="127">
                  <c:v>80.37144916339625</c:v>
                </c:pt>
                <c:pt idx="128">
                  <c:v>80.337233048946459</c:v>
                </c:pt>
                <c:pt idx="129">
                  <c:v>80.303095705407642</c:v>
                </c:pt>
                <c:pt idx="130">
                  <c:v>80.269037132779772</c:v>
                </c:pt>
                <c:pt idx="131">
                  <c:v>80.23505733106289</c:v>
                </c:pt>
                <c:pt idx="132">
                  <c:v>80.201156300256969</c:v>
                </c:pt>
                <c:pt idx="133">
                  <c:v>80.167334040362007</c:v>
                </c:pt>
                <c:pt idx="134">
                  <c:v>80.133590551378006</c:v>
                </c:pt>
                <c:pt idx="135">
                  <c:v>80.09992583330498</c:v>
                </c:pt>
                <c:pt idx="136">
                  <c:v>80.066339886142913</c:v>
                </c:pt>
                <c:pt idx="137">
                  <c:v>80.032832709891807</c:v>
                </c:pt>
                <c:pt idx="138">
                  <c:v>79.999404304551661</c:v>
                </c:pt>
                <c:pt idx="139">
                  <c:v>79.966054670122475</c:v>
                </c:pt>
                <c:pt idx="140">
                  <c:v>79.932783806604263</c:v>
                </c:pt>
                <c:pt idx="141">
                  <c:v>79.899591713996998</c:v>
                </c:pt>
                <c:pt idx="142">
                  <c:v>79.866478392300706</c:v>
                </c:pt>
                <c:pt idx="143">
                  <c:v>79.833443841515376</c:v>
                </c:pt>
                <c:pt idx="144">
                  <c:v>79.800488061641005</c:v>
                </c:pt>
                <c:pt idx="145">
                  <c:v>79.767611052677609</c:v>
                </c:pt>
                <c:pt idx="146">
                  <c:v>79.734812814625158</c:v>
                </c:pt>
                <c:pt idx="147">
                  <c:v>79.702093347483682</c:v>
                </c:pt>
                <c:pt idx="148">
                  <c:v>79.669452651253167</c:v>
                </c:pt>
                <c:pt idx="149">
                  <c:v>79.636890725933611</c:v>
                </c:pt>
                <c:pt idx="150">
                  <c:v>79.604407571525016</c:v>
                </c:pt>
                <c:pt idx="151">
                  <c:v>79.571999741800042</c:v>
                </c:pt>
                <c:pt idx="152">
                  <c:v>79.539663790531307</c:v>
                </c:pt>
                <c:pt idx="153">
                  <c:v>79.50739971771884</c:v>
                </c:pt>
                <c:pt idx="154">
                  <c:v>79.475207523362627</c:v>
                </c:pt>
                <c:pt idx="155">
                  <c:v>79.443087207462682</c:v>
                </c:pt>
                <c:pt idx="156">
                  <c:v>79.411038770018976</c:v>
                </c:pt>
                <c:pt idx="157">
                  <c:v>79.379062211031524</c:v>
                </c:pt>
                <c:pt idx="158">
                  <c:v>79.347157530500326</c:v>
                </c:pt>
                <c:pt idx="159">
                  <c:v>79.315324728425381</c:v>
                </c:pt>
                <c:pt idx="160">
                  <c:v>79.283563804806676</c:v>
                </c:pt>
                <c:pt idx="161">
                  <c:v>79.251874759644238</c:v>
                </c:pt>
                <c:pt idx="162">
                  <c:v>79.220257592938069</c:v>
                </c:pt>
                <c:pt idx="163">
                  <c:v>79.188712304688153</c:v>
                </c:pt>
                <c:pt idx="164">
                  <c:v>79.157238894894476</c:v>
                </c:pt>
                <c:pt idx="165">
                  <c:v>79.125837363557068</c:v>
                </c:pt>
                <c:pt idx="166">
                  <c:v>79.094507710675899</c:v>
                </c:pt>
                <c:pt idx="167">
                  <c:v>79.063249936250998</c:v>
                </c:pt>
                <c:pt idx="168">
                  <c:v>79.032064040282336</c:v>
                </c:pt>
                <c:pt idx="169">
                  <c:v>79.000950022769928</c:v>
                </c:pt>
                <c:pt idx="170">
                  <c:v>78.969907883713788</c:v>
                </c:pt>
                <c:pt idx="171">
                  <c:v>78.938937623113887</c:v>
                </c:pt>
                <c:pt idx="172">
                  <c:v>78.908039240970254</c:v>
                </c:pt>
                <c:pt idx="173">
                  <c:v>78.877212737282875</c:v>
                </c:pt>
                <c:pt idx="174">
                  <c:v>78.846458112051749</c:v>
                </c:pt>
                <c:pt idx="175">
                  <c:v>78.815775365276878</c:v>
                </c:pt>
                <c:pt idx="176">
                  <c:v>78.785164496958259</c:v>
                </c:pt>
                <c:pt idx="177">
                  <c:v>78.754625507095881</c:v>
                </c:pt>
                <c:pt idx="178">
                  <c:v>78.72415839568977</c:v>
                </c:pt>
                <c:pt idx="179">
                  <c:v>78.693763162739913</c:v>
                </c:pt>
                <c:pt idx="180">
                  <c:v>78.663439808246295</c:v>
                </c:pt>
                <c:pt idx="181">
                  <c:v>78.633188332208945</c:v>
                </c:pt>
                <c:pt idx="182">
                  <c:v>78.603008734627849</c:v>
                </c:pt>
                <c:pt idx="183">
                  <c:v>78.572901015503021</c:v>
                </c:pt>
                <c:pt idx="184">
                  <c:v>78.542865174834432</c:v>
                </c:pt>
                <c:pt idx="185">
                  <c:v>78.512901212622097</c:v>
                </c:pt>
                <c:pt idx="186">
                  <c:v>78.48300912886603</c:v>
                </c:pt>
                <c:pt idx="187">
                  <c:v>78.453188923566202</c:v>
                </c:pt>
                <c:pt idx="188">
                  <c:v>78.423440596722628</c:v>
                </c:pt>
                <c:pt idx="189">
                  <c:v>78.393764148335308</c:v>
                </c:pt>
                <c:pt idx="190">
                  <c:v>78.364159578404255</c:v>
                </c:pt>
                <c:pt idx="191">
                  <c:v>78.334626886929442</c:v>
                </c:pt>
                <c:pt idx="192">
                  <c:v>78.305166073910897</c:v>
                </c:pt>
                <c:pt idx="193">
                  <c:v>78.275777139348591</c:v>
                </c:pt>
                <c:pt idx="194">
                  <c:v>78.246460083242539</c:v>
                </c:pt>
                <c:pt idx="195">
                  <c:v>78.217214905592755</c:v>
                </c:pt>
                <c:pt idx="196">
                  <c:v>78.188041606399224</c:v>
                </c:pt>
                <c:pt idx="197">
                  <c:v>78.158940185661933</c:v>
                </c:pt>
                <c:pt idx="198">
                  <c:v>78.12991064338091</c:v>
                </c:pt>
                <c:pt idx="199">
                  <c:v>78.100952979556141</c:v>
                </c:pt>
                <c:pt idx="200">
                  <c:v>78.072067194187611</c:v>
                </c:pt>
                <c:pt idx="201">
                  <c:v>78.043253287275348</c:v>
                </c:pt>
                <c:pt idx="202">
                  <c:v>78.01451125881934</c:v>
                </c:pt>
                <c:pt idx="203">
                  <c:v>77.985841108819571</c:v>
                </c:pt>
                <c:pt idx="204">
                  <c:v>77.957242837276084</c:v>
                </c:pt>
                <c:pt idx="205">
                  <c:v>77.928716444188836</c:v>
                </c:pt>
                <c:pt idx="206">
                  <c:v>77.900261929557843</c:v>
                </c:pt>
                <c:pt idx="207">
                  <c:v>77.871879293383088</c:v>
                </c:pt>
                <c:pt idx="208">
                  <c:v>77.843568535664602</c:v>
                </c:pt>
                <c:pt idx="209">
                  <c:v>77.815329656402369</c:v>
                </c:pt>
                <c:pt idx="210">
                  <c:v>77.787162655596404</c:v>
                </c:pt>
                <c:pt idx="211">
                  <c:v>77.759067533246679</c:v>
                </c:pt>
                <c:pt idx="212">
                  <c:v>77.731044289353207</c:v>
                </c:pt>
                <c:pt idx="213">
                  <c:v>77.703092923915989</c:v>
                </c:pt>
                <c:pt idx="214">
                  <c:v>77.675213436935024</c:v>
                </c:pt>
                <c:pt idx="215">
                  <c:v>77.647405828410328</c:v>
                </c:pt>
                <c:pt idx="216">
                  <c:v>77.619670098341871</c:v>
                </c:pt>
                <c:pt idx="217">
                  <c:v>77.592006246729667</c:v>
                </c:pt>
                <c:pt idx="218">
                  <c:v>77.564414273573718</c:v>
                </c:pt>
                <c:pt idx="219">
                  <c:v>77.536894178874036</c:v>
                </c:pt>
                <c:pt idx="220">
                  <c:v>77.509445962630608</c:v>
                </c:pt>
                <c:pt idx="221">
                  <c:v>77.482069624843419</c:v>
                </c:pt>
                <c:pt idx="222">
                  <c:v>77.454765165512484</c:v>
                </c:pt>
                <c:pt idx="223">
                  <c:v>77.427532584637817</c:v>
                </c:pt>
                <c:pt idx="224">
                  <c:v>77.400371882219403</c:v>
                </c:pt>
                <c:pt idx="225">
                  <c:v>77.373283058257229</c:v>
                </c:pt>
                <c:pt idx="226">
                  <c:v>77.346266112751323</c:v>
                </c:pt>
                <c:pt idx="227">
                  <c:v>77.31932104570167</c:v>
                </c:pt>
                <c:pt idx="228">
                  <c:v>77.292447857108257</c:v>
                </c:pt>
                <c:pt idx="229">
                  <c:v>77.265646546971112</c:v>
                </c:pt>
                <c:pt idx="230">
                  <c:v>77.238917115290221</c:v>
                </c:pt>
                <c:pt idx="231">
                  <c:v>77.212259562065583</c:v>
                </c:pt>
                <c:pt idx="232">
                  <c:v>77.185673887297199</c:v>
                </c:pt>
                <c:pt idx="233">
                  <c:v>77.159160090985054</c:v>
                </c:pt>
                <c:pt idx="234">
                  <c:v>77.132718173129192</c:v>
                </c:pt>
                <c:pt idx="235">
                  <c:v>77.106348133729568</c:v>
                </c:pt>
                <c:pt idx="236">
                  <c:v>77.080049972786199</c:v>
                </c:pt>
                <c:pt idx="237">
                  <c:v>77.053823690299083</c:v>
                </c:pt>
                <c:pt idx="238">
                  <c:v>77.027669286268221</c:v>
                </c:pt>
                <c:pt idx="239">
                  <c:v>77.001586760693613</c:v>
                </c:pt>
                <c:pt idx="240">
                  <c:v>76.975576113575258</c:v>
                </c:pt>
                <c:pt idx="241">
                  <c:v>76.949637344913157</c:v>
                </c:pt>
                <c:pt idx="242">
                  <c:v>76.923770454707324</c:v>
                </c:pt>
                <c:pt idx="243">
                  <c:v>76.89797544295773</c:v>
                </c:pt>
                <c:pt idx="244">
                  <c:v>76.872252309664404</c:v>
                </c:pt>
                <c:pt idx="245">
                  <c:v>76.846601054827318</c:v>
                </c:pt>
                <c:pt idx="246">
                  <c:v>76.821021678446499</c:v>
                </c:pt>
                <c:pt idx="247">
                  <c:v>76.79551418052192</c:v>
                </c:pt>
                <c:pt idx="248">
                  <c:v>76.770078561053609</c:v>
                </c:pt>
                <c:pt idx="249">
                  <c:v>76.744714820041551</c:v>
                </c:pt>
                <c:pt idx="250">
                  <c:v>76.719422957485733</c:v>
                </c:pt>
                <c:pt idx="251">
                  <c:v>76.694217313462929</c:v>
                </c:pt>
                <c:pt idx="252">
                  <c:v>76.669112228049855</c:v>
                </c:pt>
                <c:pt idx="253">
                  <c:v>76.644107701246526</c:v>
                </c:pt>
                <c:pt idx="254">
                  <c:v>76.619203733052942</c:v>
                </c:pt>
                <c:pt idx="255">
                  <c:v>76.594400323469088</c:v>
                </c:pt>
                <c:pt idx="256">
                  <c:v>76.56969747249498</c:v>
                </c:pt>
                <c:pt idx="257">
                  <c:v>76.545095180130616</c:v>
                </c:pt>
                <c:pt idx="258">
                  <c:v>76.520593446375997</c:v>
                </c:pt>
                <c:pt idx="259">
                  <c:v>76.496192271231109</c:v>
                </c:pt>
                <c:pt idx="260">
                  <c:v>76.471891654695966</c:v>
                </c:pt>
                <c:pt idx="261">
                  <c:v>76.447691596770554</c:v>
                </c:pt>
                <c:pt idx="262">
                  <c:v>76.423592097454886</c:v>
                </c:pt>
                <c:pt idx="263">
                  <c:v>76.399593156748963</c:v>
                </c:pt>
                <c:pt idx="264">
                  <c:v>76.375694774652771</c:v>
                </c:pt>
                <c:pt idx="265">
                  <c:v>76.351896951166339</c:v>
                </c:pt>
                <c:pt idx="266">
                  <c:v>76.328199686289636</c:v>
                </c:pt>
                <c:pt idx="267">
                  <c:v>76.304602980022665</c:v>
                </c:pt>
                <c:pt idx="268">
                  <c:v>76.281106832365452</c:v>
                </c:pt>
                <c:pt idx="269">
                  <c:v>76.257711243317971</c:v>
                </c:pt>
                <c:pt idx="270">
                  <c:v>76.234416212880234</c:v>
                </c:pt>
                <c:pt idx="271">
                  <c:v>76.211221741052242</c:v>
                </c:pt>
                <c:pt idx="272">
                  <c:v>76.188127827833981</c:v>
                </c:pt>
                <c:pt idx="273">
                  <c:v>76.165134473225464</c:v>
                </c:pt>
                <c:pt idx="274">
                  <c:v>76.142241677226693</c:v>
                </c:pt>
                <c:pt idx="275">
                  <c:v>76.119449439837666</c:v>
                </c:pt>
                <c:pt idx="276">
                  <c:v>76.096757761058356</c:v>
                </c:pt>
                <c:pt idx="277">
                  <c:v>76.074166640888805</c:v>
                </c:pt>
                <c:pt idx="278">
                  <c:v>76.051676079328985</c:v>
                </c:pt>
                <c:pt idx="279">
                  <c:v>76.029286076378909</c:v>
                </c:pt>
                <c:pt idx="280">
                  <c:v>76.006996632038579</c:v>
                </c:pt>
                <c:pt idx="281">
                  <c:v>75.984807746307979</c:v>
                </c:pt>
                <c:pt idx="282">
                  <c:v>75.962719419187138</c:v>
                </c:pt>
                <c:pt idx="283">
                  <c:v>75.940731650676028</c:v>
                </c:pt>
                <c:pt idx="284">
                  <c:v>75.918844440774649</c:v>
                </c:pt>
                <c:pt idx="285">
                  <c:v>75.897057789483029</c:v>
                </c:pt>
                <c:pt idx="286">
                  <c:v>75.875371696801139</c:v>
                </c:pt>
                <c:pt idx="287">
                  <c:v>75.853786162728994</c:v>
                </c:pt>
                <c:pt idx="288">
                  <c:v>75.83230118726658</c:v>
                </c:pt>
                <c:pt idx="289">
                  <c:v>75.810916770413925</c:v>
                </c:pt>
                <c:pt idx="290">
                  <c:v>75.789632912171001</c:v>
                </c:pt>
                <c:pt idx="291">
                  <c:v>75.768449612537822</c:v>
                </c:pt>
                <c:pt idx="292">
                  <c:v>75.747366871514373</c:v>
                </c:pt>
                <c:pt idx="293">
                  <c:v>75.726384689100669</c:v>
                </c:pt>
                <c:pt idx="294">
                  <c:v>75.70550306529671</c:v>
                </c:pt>
                <c:pt idx="295">
                  <c:v>75.684722000102482</c:v>
                </c:pt>
                <c:pt idx="296">
                  <c:v>75.664041493517999</c:v>
                </c:pt>
                <c:pt idx="297">
                  <c:v>75.643461545543246</c:v>
                </c:pt>
                <c:pt idx="298">
                  <c:v>75.623137366206336</c:v>
                </c:pt>
                <c:pt idx="299">
                  <c:v>75.603224165535309</c:v>
                </c:pt>
                <c:pt idx="300">
                  <c:v>75.583721943530179</c:v>
                </c:pt>
                <c:pt idx="301">
                  <c:v>75.564630700190932</c:v>
                </c:pt>
                <c:pt idx="302">
                  <c:v>75.545950435517597</c:v>
                </c:pt>
                <c:pt idx="303">
                  <c:v>75.527681149510158</c:v>
                </c:pt>
                <c:pt idx="304">
                  <c:v>75.509822842168617</c:v>
                </c:pt>
                <c:pt idx="305">
                  <c:v>75.492375513492973</c:v>
                </c:pt>
                <c:pt idx="306">
                  <c:v>75.475339163483227</c:v>
                </c:pt>
                <c:pt idx="307">
                  <c:v>75.458713792139363</c:v>
                </c:pt>
                <c:pt idx="308">
                  <c:v>75.442499399461411</c:v>
                </c:pt>
                <c:pt idx="309">
                  <c:v>75.426695985449356</c:v>
                </c:pt>
                <c:pt idx="310">
                  <c:v>75.411303550103185</c:v>
                </c:pt>
                <c:pt idx="311">
                  <c:v>75.396322093422924</c:v>
                </c:pt>
                <c:pt idx="312">
                  <c:v>75.381751615408561</c:v>
                </c:pt>
                <c:pt idx="313">
                  <c:v>75.367592116060081</c:v>
                </c:pt>
                <c:pt idx="314">
                  <c:v>75.353843595377512</c:v>
                </c:pt>
                <c:pt idx="315">
                  <c:v>75.340506053360826</c:v>
                </c:pt>
                <c:pt idx="316">
                  <c:v>75.327579490010038</c:v>
                </c:pt>
                <c:pt idx="317">
                  <c:v>75.315063905325161</c:v>
                </c:pt>
                <c:pt idx="318">
                  <c:v>75.302959299306167</c:v>
                </c:pt>
                <c:pt idx="319">
                  <c:v>75.29126567195307</c:v>
                </c:pt>
                <c:pt idx="320">
                  <c:v>75.279983023265885</c:v>
                </c:pt>
                <c:pt idx="321">
                  <c:v>75.269049912568249</c:v>
                </c:pt>
                <c:pt idx="322">
                  <c:v>75.258404899183873</c:v>
                </c:pt>
                <c:pt idx="323">
                  <c:v>75.248047983112755</c:v>
                </c:pt>
                <c:pt idx="324">
                  <c:v>75.237979164354869</c:v>
                </c:pt>
                <c:pt idx="325">
                  <c:v>75.228198442910227</c:v>
                </c:pt>
                <c:pt idx="326">
                  <c:v>75.21870581877883</c:v>
                </c:pt>
                <c:pt idx="327">
                  <c:v>75.209501291960692</c:v>
                </c:pt>
                <c:pt idx="328">
                  <c:v>75.200584862455784</c:v>
                </c:pt>
                <c:pt idx="329">
                  <c:v>75.191956530264136</c:v>
                </c:pt>
                <c:pt idx="330">
                  <c:v>75.183616295385718</c:v>
                </c:pt>
                <c:pt idx="331">
                  <c:v>75.17556415782056</c:v>
                </c:pt>
                <c:pt idx="332">
                  <c:v>75.167800117568632</c:v>
                </c:pt>
                <c:pt idx="333">
                  <c:v>75.160324174629963</c:v>
                </c:pt>
                <c:pt idx="334">
                  <c:v>75.153136329004539</c:v>
                </c:pt>
                <c:pt idx="335">
                  <c:v>75.14623658069236</c:v>
                </c:pt>
                <c:pt idx="336">
                  <c:v>75.139624929693426</c:v>
                </c:pt>
                <c:pt idx="337">
                  <c:v>75.133301376007751</c:v>
                </c:pt>
                <c:pt idx="338">
                  <c:v>75.127265919635306</c:v>
                </c:pt>
                <c:pt idx="339">
                  <c:v>75.121518560576121</c:v>
                </c:pt>
                <c:pt idx="340">
                  <c:v>75.11605929883018</c:v>
                </c:pt>
                <c:pt idx="341">
                  <c:v>75.11088813439747</c:v>
                </c:pt>
                <c:pt idx="342">
                  <c:v>75.106005067278019</c:v>
                </c:pt>
                <c:pt idx="343">
                  <c:v>75.101410097471813</c:v>
                </c:pt>
                <c:pt idx="344">
                  <c:v>75.097103224978852</c:v>
                </c:pt>
                <c:pt idx="345">
                  <c:v>75.093084449799136</c:v>
                </c:pt>
                <c:pt idx="346">
                  <c:v>75.089353771932664</c:v>
                </c:pt>
                <c:pt idx="347">
                  <c:v>75.085911191379438</c:v>
                </c:pt>
                <c:pt idx="348">
                  <c:v>75.082750098311863</c:v>
                </c:pt>
                <c:pt idx="349">
                  <c:v>75.07986388290233</c:v>
                </c:pt>
                <c:pt idx="350">
                  <c:v>75.077252545150856</c:v>
                </c:pt>
                <c:pt idx="351">
                  <c:v>75.074916085057438</c:v>
                </c:pt>
                <c:pt idx="352">
                  <c:v>75.072854502622064</c:v>
                </c:pt>
                <c:pt idx="353">
                  <c:v>75.071067797844734</c:v>
                </c:pt>
                <c:pt idx="354">
                  <c:v>75.06955597072546</c:v>
                </c:pt>
                <c:pt idx="355">
                  <c:v>75.06831902126423</c:v>
                </c:pt>
                <c:pt idx="356">
                  <c:v>75.067356949461043</c:v>
                </c:pt>
                <c:pt idx="357">
                  <c:v>75.066669755315928</c:v>
                </c:pt>
                <c:pt idx="358">
                  <c:v>75.066257438828842</c:v>
                </c:pt>
                <c:pt idx="359">
                  <c:v>75.066119999999813</c:v>
                </c:pt>
                <c:pt idx="360">
                  <c:v>75.066119999999813</c:v>
                </c:pt>
                <c:pt idx="361">
                  <c:v>75.066119999999813</c:v>
                </c:pt>
                <c:pt idx="362">
                  <c:v>75.066119999999813</c:v>
                </c:pt>
                <c:pt idx="363">
                  <c:v>75.066119999999813</c:v>
                </c:pt>
                <c:pt idx="364">
                  <c:v>75.066119999999813</c:v>
                </c:pt>
                <c:pt idx="365">
                  <c:v>75.066119999999813</c:v>
                </c:pt>
                <c:pt idx="366">
                  <c:v>75.066119999999813</c:v>
                </c:pt>
                <c:pt idx="367">
                  <c:v>75.066119999999813</c:v>
                </c:pt>
                <c:pt idx="368">
                  <c:v>75.066119999999813</c:v>
                </c:pt>
                <c:pt idx="369">
                  <c:v>75.066119999999813</c:v>
                </c:pt>
                <c:pt idx="370">
                  <c:v>75.066119999999813</c:v>
                </c:pt>
                <c:pt idx="371">
                  <c:v>75.066119999999813</c:v>
                </c:pt>
                <c:pt idx="372">
                  <c:v>75.066119999999813</c:v>
                </c:pt>
                <c:pt idx="373">
                  <c:v>75.066119999999813</c:v>
                </c:pt>
                <c:pt idx="374">
                  <c:v>75.066119999999813</c:v>
                </c:pt>
                <c:pt idx="375">
                  <c:v>75.066119999999813</c:v>
                </c:pt>
                <c:pt idx="376">
                  <c:v>75.066119999999813</c:v>
                </c:pt>
                <c:pt idx="377">
                  <c:v>75.066119999999813</c:v>
                </c:pt>
                <c:pt idx="378">
                  <c:v>75.066119999999813</c:v>
                </c:pt>
                <c:pt idx="379">
                  <c:v>75.066119999999813</c:v>
                </c:pt>
                <c:pt idx="380">
                  <c:v>75.066119999999813</c:v>
                </c:pt>
                <c:pt idx="381">
                  <c:v>75.066119999999813</c:v>
                </c:pt>
                <c:pt idx="382">
                  <c:v>75.066119999999813</c:v>
                </c:pt>
                <c:pt idx="383">
                  <c:v>75.066119999999813</c:v>
                </c:pt>
                <c:pt idx="384">
                  <c:v>75.066119999999813</c:v>
                </c:pt>
                <c:pt idx="385">
                  <c:v>75.066119999999813</c:v>
                </c:pt>
                <c:pt idx="386">
                  <c:v>75.066119999999813</c:v>
                </c:pt>
                <c:pt idx="387">
                  <c:v>75.066119999999813</c:v>
                </c:pt>
                <c:pt idx="388">
                  <c:v>75.066119999999813</c:v>
                </c:pt>
                <c:pt idx="389">
                  <c:v>75.066119999999813</c:v>
                </c:pt>
                <c:pt idx="390">
                  <c:v>75.066119999999813</c:v>
                </c:pt>
                <c:pt idx="391">
                  <c:v>75.066119999999813</c:v>
                </c:pt>
                <c:pt idx="392">
                  <c:v>75.066119999999813</c:v>
                </c:pt>
                <c:pt idx="393">
                  <c:v>75.066119999999813</c:v>
                </c:pt>
                <c:pt idx="394">
                  <c:v>75.066119999999813</c:v>
                </c:pt>
                <c:pt idx="395">
                  <c:v>75.066119999999813</c:v>
                </c:pt>
                <c:pt idx="396">
                  <c:v>75.066119999999813</c:v>
                </c:pt>
                <c:pt idx="397">
                  <c:v>75.066119999999813</c:v>
                </c:pt>
                <c:pt idx="398">
                  <c:v>75.066119999999813</c:v>
                </c:pt>
                <c:pt idx="399">
                  <c:v>75.066119999999813</c:v>
                </c:pt>
                <c:pt idx="400">
                  <c:v>75.066119999999813</c:v>
                </c:pt>
                <c:pt idx="401">
                  <c:v>75.066119999999813</c:v>
                </c:pt>
                <c:pt idx="402">
                  <c:v>75.066119999999813</c:v>
                </c:pt>
                <c:pt idx="403">
                  <c:v>75.066119999999813</c:v>
                </c:pt>
                <c:pt idx="404">
                  <c:v>75.066119999999813</c:v>
                </c:pt>
                <c:pt idx="405">
                  <c:v>75.066119999999813</c:v>
                </c:pt>
                <c:pt idx="406">
                  <c:v>75.066119999999813</c:v>
                </c:pt>
                <c:pt idx="407">
                  <c:v>75.066119999999813</c:v>
                </c:pt>
                <c:pt idx="408">
                  <c:v>75.066119999999813</c:v>
                </c:pt>
                <c:pt idx="409">
                  <c:v>75.066119999999813</c:v>
                </c:pt>
                <c:pt idx="410">
                  <c:v>75.066119999999813</c:v>
                </c:pt>
                <c:pt idx="411">
                  <c:v>75.066119999999813</c:v>
                </c:pt>
                <c:pt idx="412">
                  <c:v>75.066119999999813</c:v>
                </c:pt>
                <c:pt idx="413">
                  <c:v>75.066119999999813</c:v>
                </c:pt>
                <c:pt idx="414">
                  <c:v>75.066119999999813</c:v>
                </c:pt>
                <c:pt idx="415">
                  <c:v>75.066119999999813</c:v>
                </c:pt>
                <c:pt idx="416">
                  <c:v>75.066119999999813</c:v>
                </c:pt>
                <c:pt idx="417">
                  <c:v>75.066119999999813</c:v>
                </c:pt>
                <c:pt idx="418">
                  <c:v>75.066119999999813</c:v>
                </c:pt>
                <c:pt idx="419">
                  <c:v>75.066119999999813</c:v>
                </c:pt>
                <c:pt idx="420">
                  <c:v>75.066119999999813</c:v>
                </c:pt>
                <c:pt idx="421">
                  <c:v>75.066119999999813</c:v>
                </c:pt>
                <c:pt idx="422">
                  <c:v>75.066119999999813</c:v>
                </c:pt>
                <c:pt idx="423">
                  <c:v>75.066119999999813</c:v>
                </c:pt>
                <c:pt idx="424">
                  <c:v>75.066119999999813</c:v>
                </c:pt>
                <c:pt idx="425">
                  <c:v>75.066119999999813</c:v>
                </c:pt>
                <c:pt idx="426">
                  <c:v>75.066119999999813</c:v>
                </c:pt>
                <c:pt idx="427">
                  <c:v>75.066119999999813</c:v>
                </c:pt>
                <c:pt idx="428">
                  <c:v>75.066119999999813</c:v>
                </c:pt>
                <c:pt idx="429">
                  <c:v>75.066119999999813</c:v>
                </c:pt>
                <c:pt idx="430">
                  <c:v>75.066119999999813</c:v>
                </c:pt>
                <c:pt idx="431">
                  <c:v>75.066119999999813</c:v>
                </c:pt>
                <c:pt idx="432">
                  <c:v>75.066119999999813</c:v>
                </c:pt>
                <c:pt idx="433">
                  <c:v>75.066119999999813</c:v>
                </c:pt>
                <c:pt idx="434">
                  <c:v>75.066119999999813</c:v>
                </c:pt>
                <c:pt idx="435">
                  <c:v>75.066119999999813</c:v>
                </c:pt>
                <c:pt idx="436">
                  <c:v>75.066119999999813</c:v>
                </c:pt>
                <c:pt idx="437">
                  <c:v>75.066119999999813</c:v>
                </c:pt>
                <c:pt idx="438">
                  <c:v>75.066119999999813</c:v>
                </c:pt>
                <c:pt idx="439">
                  <c:v>75.066119999999813</c:v>
                </c:pt>
                <c:pt idx="440">
                  <c:v>75.066119999999813</c:v>
                </c:pt>
                <c:pt idx="441">
                  <c:v>75.066119999999813</c:v>
                </c:pt>
                <c:pt idx="442">
                  <c:v>75.066119999999813</c:v>
                </c:pt>
                <c:pt idx="443">
                  <c:v>75.066119999999813</c:v>
                </c:pt>
                <c:pt idx="444">
                  <c:v>75.066119999999813</c:v>
                </c:pt>
                <c:pt idx="445">
                  <c:v>75.066119999999813</c:v>
                </c:pt>
                <c:pt idx="446">
                  <c:v>75.066119999999813</c:v>
                </c:pt>
                <c:pt idx="447">
                  <c:v>75.066119999999813</c:v>
                </c:pt>
                <c:pt idx="448">
                  <c:v>75.066119999999813</c:v>
                </c:pt>
                <c:pt idx="449">
                  <c:v>75.066119999999813</c:v>
                </c:pt>
                <c:pt idx="450">
                  <c:v>75.066119999999813</c:v>
                </c:pt>
                <c:pt idx="451">
                  <c:v>75.066119999999813</c:v>
                </c:pt>
                <c:pt idx="452">
                  <c:v>75.066119999999813</c:v>
                </c:pt>
                <c:pt idx="453">
                  <c:v>75.066119999999813</c:v>
                </c:pt>
                <c:pt idx="454">
                  <c:v>75.066119999999813</c:v>
                </c:pt>
                <c:pt idx="455">
                  <c:v>75.066119999999813</c:v>
                </c:pt>
                <c:pt idx="456">
                  <c:v>75.066119999999813</c:v>
                </c:pt>
                <c:pt idx="457">
                  <c:v>75.066119999999813</c:v>
                </c:pt>
                <c:pt idx="458">
                  <c:v>75.066119999999813</c:v>
                </c:pt>
                <c:pt idx="459">
                  <c:v>75.066119999999813</c:v>
                </c:pt>
                <c:pt idx="460">
                  <c:v>75.066119999999813</c:v>
                </c:pt>
                <c:pt idx="461">
                  <c:v>75.066119999999813</c:v>
                </c:pt>
                <c:pt idx="462">
                  <c:v>75.066119999999813</c:v>
                </c:pt>
                <c:pt idx="463">
                  <c:v>75.066119999999813</c:v>
                </c:pt>
                <c:pt idx="464">
                  <c:v>75.066119999999813</c:v>
                </c:pt>
                <c:pt idx="465">
                  <c:v>75.066119999999813</c:v>
                </c:pt>
                <c:pt idx="466">
                  <c:v>75.066119999999813</c:v>
                </c:pt>
                <c:pt idx="467">
                  <c:v>75.066119999999813</c:v>
                </c:pt>
                <c:pt idx="468">
                  <c:v>75.066119999999813</c:v>
                </c:pt>
                <c:pt idx="469">
                  <c:v>75.066119999999813</c:v>
                </c:pt>
                <c:pt idx="470">
                  <c:v>75.066119999999813</c:v>
                </c:pt>
                <c:pt idx="471">
                  <c:v>75.066119999999813</c:v>
                </c:pt>
                <c:pt idx="472">
                  <c:v>75.066119999999813</c:v>
                </c:pt>
                <c:pt idx="473">
                  <c:v>75.066119999999813</c:v>
                </c:pt>
                <c:pt idx="474">
                  <c:v>75.066119999999813</c:v>
                </c:pt>
                <c:pt idx="475">
                  <c:v>75.066119999999813</c:v>
                </c:pt>
                <c:pt idx="476">
                  <c:v>75.066119999999813</c:v>
                </c:pt>
                <c:pt idx="477">
                  <c:v>75.066119999999813</c:v>
                </c:pt>
                <c:pt idx="478">
                  <c:v>75.066119999999813</c:v>
                </c:pt>
                <c:pt idx="479">
                  <c:v>75.066119999999813</c:v>
                </c:pt>
                <c:pt idx="480">
                  <c:v>75.066119999999813</c:v>
                </c:pt>
                <c:pt idx="481">
                  <c:v>75.066119999999813</c:v>
                </c:pt>
                <c:pt idx="482">
                  <c:v>75.066119999999813</c:v>
                </c:pt>
                <c:pt idx="483">
                  <c:v>75.066119999999813</c:v>
                </c:pt>
                <c:pt idx="484">
                  <c:v>75.066119999999813</c:v>
                </c:pt>
                <c:pt idx="485">
                  <c:v>75.066119999999813</c:v>
                </c:pt>
                <c:pt idx="486">
                  <c:v>75.066119999999813</c:v>
                </c:pt>
                <c:pt idx="487">
                  <c:v>75.066119999999813</c:v>
                </c:pt>
                <c:pt idx="488">
                  <c:v>75.066119999999813</c:v>
                </c:pt>
                <c:pt idx="489">
                  <c:v>75.066119999999813</c:v>
                </c:pt>
                <c:pt idx="490">
                  <c:v>75.066119999999813</c:v>
                </c:pt>
                <c:pt idx="491">
                  <c:v>75.066119999999813</c:v>
                </c:pt>
                <c:pt idx="492">
                  <c:v>75.066119999999813</c:v>
                </c:pt>
                <c:pt idx="493">
                  <c:v>75.066119999999813</c:v>
                </c:pt>
                <c:pt idx="494">
                  <c:v>75.066119999999813</c:v>
                </c:pt>
                <c:pt idx="495">
                  <c:v>75.066119999999813</c:v>
                </c:pt>
                <c:pt idx="496">
                  <c:v>75.066119999999813</c:v>
                </c:pt>
                <c:pt idx="497">
                  <c:v>75.066119999999813</c:v>
                </c:pt>
                <c:pt idx="498">
                  <c:v>75.066119999999813</c:v>
                </c:pt>
                <c:pt idx="499">
                  <c:v>75.066119999999813</c:v>
                </c:pt>
                <c:pt idx="500">
                  <c:v>75.066119999999813</c:v>
                </c:pt>
                <c:pt idx="501">
                  <c:v>75.066119999999813</c:v>
                </c:pt>
                <c:pt idx="502">
                  <c:v>75.066119999999813</c:v>
                </c:pt>
                <c:pt idx="503">
                  <c:v>75.066119999999813</c:v>
                </c:pt>
                <c:pt idx="504">
                  <c:v>75.066119999999813</c:v>
                </c:pt>
                <c:pt idx="505">
                  <c:v>75.066119999999813</c:v>
                </c:pt>
                <c:pt idx="506">
                  <c:v>75.066119999999813</c:v>
                </c:pt>
                <c:pt idx="507">
                  <c:v>75.066119999999813</c:v>
                </c:pt>
                <c:pt idx="508">
                  <c:v>75.066119999999813</c:v>
                </c:pt>
                <c:pt idx="509">
                  <c:v>75.066119999999813</c:v>
                </c:pt>
                <c:pt idx="510">
                  <c:v>75.066119999999813</c:v>
                </c:pt>
                <c:pt idx="511">
                  <c:v>75.066119999999813</c:v>
                </c:pt>
                <c:pt idx="512">
                  <c:v>75.066119999999813</c:v>
                </c:pt>
                <c:pt idx="513">
                  <c:v>75.066119999999813</c:v>
                </c:pt>
                <c:pt idx="514">
                  <c:v>75.066119999999813</c:v>
                </c:pt>
                <c:pt idx="515">
                  <c:v>75.066119999999813</c:v>
                </c:pt>
                <c:pt idx="516">
                  <c:v>75.066119999999813</c:v>
                </c:pt>
                <c:pt idx="517">
                  <c:v>75.066119999999813</c:v>
                </c:pt>
                <c:pt idx="518">
                  <c:v>75.066119999999813</c:v>
                </c:pt>
                <c:pt idx="519">
                  <c:v>75.066119999999813</c:v>
                </c:pt>
                <c:pt idx="520">
                  <c:v>75.066119999999813</c:v>
                </c:pt>
                <c:pt idx="521">
                  <c:v>75.066119999999813</c:v>
                </c:pt>
                <c:pt idx="522">
                  <c:v>75.066119999999813</c:v>
                </c:pt>
                <c:pt idx="523">
                  <c:v>75.066119999999813</c:v>
                </c:pt>
                <c:pt idx="524">
                  <c:v>75.066119999999813</c:v>
                </c:pt>
                <c:pt idx="525">
                  <c:v>75.066119999999813</c:v>
                </c:pt>
                <c:pt idx="526">
                  <c:v>75.066119999999813</c:v>
                </c:pt>
                <c:pt idx="527">
                  <c:v>75.066119999999813</c:v>
                </c:pt>
                <c:pt idx="528">
                  <c:v>75.066119999999813</c:v>
                </c:pt>
                <c:pt idx="529">
                  <c:v>75.066119999999813</c:v>
                </c:pt>
                <c:pt idx="530">
                  <c:v>75.066119999999813</c:v>
                </c:pt>
                <c:pt idx="531">
                  <c:v>75.066119999999813</c:v>
                </c:pt>
                <c:pt idx="532">
                  <c:v>75.066119999999813</c:v>
                </c:pt>
                <c:pt idx="533">
                  <c:v>75.066119999999813</c:v>
                </c:pt>
                <c:pt idx="534">
                  <c:v>75.066119999999813</c:v>
                </c:pt>
                <c:pt idx="535">
                  <c:v>75.066119999999813</c:v>
                </c:pt>
                <c:pt idx="536">
                  <c:v>75.066119999999813</c:v>
                </c:pt>
                <c:pt idx="537">
                  <c:v>75.066119999999813</c:v>
                </c:pt>
                <c:pt idx="538">
                  <c:v>75.066119999999813</c:v>
                </c:pt>
                <c:pt idx="539">
                  <c:v>75.066119999999813</c:v>
                </c:pt>
                <c:pt idx="540">
                  <c:v>75.066119999999813</c:v>
                </c:pt>
                <c:pt idx="541">
                  <c:v>75.066119999999813</c:v>
                </c:pt>
                <c:pt idx="542">
                  <c:v>75.066119999999813</c:v>
                </c:pt>
                <c:pt idx="543">
                  <c:v>75.066119999999813</c:v>
                </c:pt>
                <c:pt idx="544">
                  <c:v>75.066119999999813</c:v>
                </c:pt>
                <c:pt idx="545">
                  <c:v>75.066119999999813</c:v>
                </c:pt>
                <c:pt idx="546">
                  <c:v>75.066119999999813</c:v>
                </c:pt>
                <c:pt idx="547">
                  <c:v>75.066119999999813</c:v>
                </c:pt>
                <c:pt idx="548">
                  <c:v>75.066119999999813</c:v>
                </c:pt>
                <c:pt idx="549">
                  <c:v>75.066119999999813</c:v>
                </c:pt>
                <c:pt idx="550">
                  <c:v>75.066119999999813</c:v>
                </c:pt>
                <c:pt idx="551">
                  <c:v>75.066119999999813</c:v>
                </c:pt>
                <c:pt idx="552">
                  <c:v>75.066119999999813</c:v>
                </c:pt>
                <c:pt idx="553">
                  <c:v>75.066119999999813</c:v>
                </c:pt>
                <c:pt idx="554">
                  <c:v>75.066119999999813</c:v>
                </c:pt>
                <c:pt idx="555">
                  <c:v>75.066119999999813</c:v>
                </c:pt>
                <c:pt idx="556">
                  <c:v>75.066119999999813</c:v>
                </c:pt>
                <c:pt idx="557">
                  <c:v>75.066119999999813</c:v>
                </c:pt>
                <c:pt idx="558">
                  <c:v>75.066119999999813</c:v>
                </c:pt>
                <c:pt idx="559">
                  <c:v>75.066119999999813</c:v>
                </c:pt>
                <c:pt idx="560">
                  <c:v>75.066119999999813</c:v>
                </c:pt>
                <c:pt idx="561">
                  <c:v>75.066119999999813</c:v>
                </c:pt>
                <c:pt idx="562">
                  <c:v>75.066119999999813</c:v>
                </c:pt>
                <c:pt idx="563">
                  <c:v>75.066119999999813</c:v>
                </c:pt>
                <c:pt idx="564">
                  <c:v>75.066119999999813</c:v>
                </c:pt>
                <c:pt idx="565">
                  <c:v>75.066119999999813</c:v>
                </c:pt>
                <c:pt idx="566">
                  <c:v>75.066119999999813</c:v>
                </c:pt>
                <c:pt idx="567">
                  <c:v>75.066119999999813</c:v>
                </c:pt>
                <c:pt idx="568">
                  <c:v>75.066119999999813</c:v>
                </c:pt>
                <c:pt idx="569">
                  <c:v>75.066119999999813</c:v>
                </c:pt>
                <c:pt idx="570">
                  <c:v>75.066119999999813</c:v>
                </c:pt>
                <c:pt idx="571">
                  <c:v>75.066119999999813</c:v>
                </c:pt>
                <c:pt idx="572">
                  <c:v>75.066119999999813</c:v>
                </c:pt>
                <c:pt idx="573">
                  <c:v>75.066119999999813</c:v>
                </c:pt>
                <c:pt idx="574">
                  <c:v>75.066119999999813</c:v>
                </c:pt>
                <c:pt idx="575">
                  <c:v>75.066119999999813</c:v>
                </c:pt>
                <c:pt idx="576">
                  <c:v>75.066119999999813</c:v>
                </c:pt>
                <c:pt idx="577">
                  <c:v>75.066119999999813</c:v>
                </c:pt>
                <c:pt idx="578">
                  <c:v>75.066119999999813</c:v>
                </c:pt>
                <c:pt idx="579">
                  <c:v>75.066119999999813</c:v>
                </c:pt>
                <c:pt idx="580">
                  <c:v>75.066119999999813</c:v>
                </c:pt>
                <c:pt idx="581">
                  <c:v>75.066119999999813</c:v>
                </c:pt>
                <c:pt idx="582">
                  <c:v>75.066119999999813</c:v>
                </c:pt>
                <c:pt idx="583">
                  <c:v>75.066119999999813</c:v>
                </c:pt>
                <c:pt idx="584">
                  <c:v>75.066119999999813</c:v>
                </c:pt>
                <c:pt idx="585">
                  <c:v>75.066119999999813</c:v>
                </c:pt>
                <c:pt idx="586">
                  <c:v>75.066119999999813</c:v>
                </c:pt>
                <c:pt idx="587">
                  <c:v>75.066119999999813</c:v>
                </c:pt>
                <c:pt idx="588">
                  <c:v>75.066119999999813</c:v>
                </c:pt>
                <c:pt idx="589">
                  <c:v>75.066119999999813</c:v>
                </c:pt>
                <c:pt idx="590">
                  <c:v>75.066119999999813</c:v>
                </c:pt>
                <c:pt idx="591">
                  <c:v>75.066119999999813</c:v>
                </c:pt>
                <c:pt idx="592">
                  <c:v>75.066119999999813</c:v>
                </c:pt>
                <c:pt idx="593">
                  <c:v>75.066119999999813</c:v>
                </c:pt>
                <c:pt idx="594">
                  <c:v>75.066119999999813</c:v>
                </c:pt>
                <c:pt idx="595">
                  <c:v>75.066119999999813</c:v>
                </c:pt>
                <c:pt idx="596">
                  <c:v>75.066119999999813</c:v>
                </c:pt>
                <c:pt idx="597">
                  <c:v>75.066119999999813</c:v>
                </c:pt>
                <c:pt idx="598">
                  <c:v>75.066119999999813</c:v>
                </c:pt>
                <c:pt idx="599">
                  <c:v>75.066119999999813</c:v>
                </c:pt>
                <c:pt idx="600">
                  <c:v>75.066119999999813</c:v>
                </c:pt>
                <c:pt idx="601">
                  <c:v>75.066119999999813</c:v>
                </c:pt>
                <c:pt idx="602">
                  <c:v>75.066119999999813</c:v>
                </c:pt>
                <c:pt idx="603">
                  <c:v>75.066119999999813</c:v>
                </c:pt>
                <c:pt idx="604">
                  <c:v>75.066119999999813</c:v>
                </c:pt>
                <c:pt idx="605">
                  <c:v>75.066119999999813</c:v>
                </c:pt>
                <c:pt idx="606">
                  <c:v>75.066119999999813</c:v>
                </c:pt>
                <c:pt idx="607">
                  <c:v>75.066119999999813</c:v>
                </c:pt>
                <c:pt idx="608">
                  <c:v>75.066119999999813</c:v>
                </c:pt>
                <c:pt idx="609">
                  <c:v>75.066119999999813</c:v>
                </c:pt>
                <c:pt idx="610">
                  <c:v>75.066119999999813</c:v>
                </c:pt>
                <c:pt idx="611">
                  <c:v>75.066119999999813</c:v>
                </c:pt>
                <c:pt idx="612">
                  <c:v>75.066119999999813</c:v>
                </c:pt>
                <c:pt idx="613">
                  <c:v>75.066119999999813</c:v>
                </c:pt>
                <c:pt idx="614">
                  <c:v>75.066119999999813</c:v>
                </c:pt>
                <c:pt idx="615">
                  <c:v>75.066119999999813</c:v>
                </c:pt>
                <c:pt idx="616">
                  <c:v>75.066119999999813</c:v>
                </c:pt>
                <c:pt idx="617">
                  <c:v>75.066119999999813</c:v>
                </c:pt>
                <c:pt idx="618">
                  <c:v>75.066119999999813</c:v>
                </c:pt>
                <c:pt idx="619">
                  <c:v>75.066119999999813</c:v>
                </c:pt>
                <c:pt idx="620">
                  <c:v>75.066119999999813</c:v>
                </c:pt>
                <c:pt idx="621">
                  <c:v>75.066119999999813</c:v>
                </c:pt>
                <c:pt idx="622">
                  <c:v>75.066119999999813</c:v>
                </c:pt>
                <c:pt idx="623">
                  <c:v>75.066119999999813</c:v>
                </c:pt>
                <c:pt idx="624">
                  <c:v>75.066119999999813</c:v>
                </c:pt>
                <c:pt idx="625">
                  <c:v>75.066119999999813</c:v>
                </c:pt>
                <c:pt idx="626">
                  <c:v>75.066119999999813</c:v>
                </c:pt>
                <c:pt idx="627">
                  <c:v>75.066119999999813</c:v>
                </c:pt>
                <c:pt idx="628">
                  <c:v>75.066119999999813</c:v>
                </c:pt>
                <c:pt idx="629">
                  <c:v>75.066119999999813</c:v>
                </c:pt>
                <c:pt idx="630">
                  <c:v>75.066119999999813</c:v>
                </c:pt>
                <c:pt idx="631">
                  <c:v>75.066119999999813</c:v>
                </c:pt>
                <c:pt idx="632">
                  <c:v>75.066119999999813</c:v>
                </c:pt>
                <c:pt idx="633">
                  <c:v>75.066119999999813</c:v>
                </c:pt>
                <c:pt idx="634">
                  <c:v>75.066119999999813</c:v>
                </c:pt>
                <c:pt idx="635">
                  <c:v>75.066119999999813</c:v>
                </c:pt>
                <c:pt idx="636">
                  <c:v>75.066119999999813</c:v>
                </c:pt>
                <c:pt idx="637">
                  <c:v>75.066119999999813</c:v>
                </c:pt>
                <c:pt idx="638">
                  <c:v>75.066119999999813</c:v>
                </c:pt>
                <c:pt idx="639">
                  <c:v>75.066119999999813</c:v>
                </c:pt>
                <c:pt idx="640">
                  <c:v>75.066119999999813</c:v>
                </c:pt>
                <c:pt idx="641">
                  <c:v>75.066119999999813</c:v>
                </c:pt>
                <c:pt idx="642">
                  <c:v>75.066119999999813</c:v>
                </c:pt>
                <c:pt idx="643">
                  <c:v>75.066119999999813</c:v>
                </c:pt>
                <c:pt idx="644">
                  <c:v>75.066119999999813</c:v>
                </c:pt>
                <c:pt idx="645">
                  <c:v>75.066119999999813</c:v>
                </c:pt>
                <c:pt idx="646">
                  <c:v>75.066119999999813</c:v>
                </c:pt>
                <c:pt idx="647">
                  <c:v>75.066119999999813</c:v>
                </c:pt>
                <c:pt idx="648">
                  <c:v>75.066119999999813</c:v>
                </c:pt>
                <c:pt idx="649">
                  <c:v>75.066119999999813</c:v>
                </c:pt>
                <c:pt idx="650">
                  <c:v>75.066119999999813</c:v>
                </c:pt>
                <c:pt idx="651">
                  <c:v>75.066119999999813</c:v>
                </c:pt>
                <c:pt idx="652">
                  <c:v>75.066119999999813</c:v>
                </c:pt>
                <c:pt idx="653">
                  <c:v>75.066119999999813</c:v>
                </c:pt>
                <c:pt idx="654">
                  <c:v>75.066119999999813</c:v>
                </c:pt>
                <c:pt idx="655">
                  <c:v>75.066119999999813</c:v>
                </c:pt>
                <c:pt idx="656">
                  <c:v>75.066119999999813</c:v>
                </c:pt>
                <c:pt idx="657">
                  <c:v>75.066119999999813</c:v>
                </c:pt>
                <c:pt idx="658">
                  <c:v>75.066119999999813</c:v>
                </c:pt>
                <c:pt idx="659">
                  <c:v>75.066119999999813</c:v>
                </c:pt>
                <c:pt idx="660">
                  <c:v>75.066119999999813</c:v>
                </c:pt>
                <c:pt idx="661">
                  <c:v>75.066119999999813</c:v>
                </c:pt>
                <c:pt idx="662">
                  <c:v>75.066119999999813</c:v>
                </c:pt>
                <c:pt idx="663">
                  <c:v>75.066119999999813</c:v>
                </c:pt>
                <c:pt idx="664">
                  <c:v>75.066119999999813</c:v>
                </c:pt>
                <c:pt idx="665">
                  <c:v>75.066119999999813</c:v>
                </c:pt>
                <c:pt idx="666">
                  <c:v>75.066119999999813</c:v>
                </c:pt>
                <c:pt idx="667">
                  <c:v>75.066119999999813</c:v>
                </c:pt>
                <c:pt idx="668">
                  <c:v>75.066119999999813</c:v>
                </c:pt>
                <c:pt idx="669">
                  <c:v>75.066119999999813</c:v>
                </c:pt>
                <c:pt idx="670">
                  <c:v>75.066119999999813</c:v>
                </c:pt>
                <c:pt idx="671">
                  <c:v>75.066119999999813</c:v>
                </c:pt>
                <c:pt idx="672">
                  <c:v>75.066119999999813</c:v>
                </c:pt>
                <c:pt idx="673">
                  <c:v>75.066119999999813</c:v>
                </c:pt>
                <c:pt idx="674">
                  <c:v>75.066119999999813</c:v>
                </c:pt>
                <c:pt idx="675">
                  <c:v>75.066119999999813</c:v>
                </c:pt>
                <c:pt idx="676">
                  <c:v>75.066119999999813</c:v>
                </c:pt>
                <c:pt idx="677">
                  <c:v>75.066119999999813</c:v>
                </c:pt>
                <c:pt idx="678">
                  <c:v>75.066119999999813</c:v>
                </c:pt>
                <c:pt idx="679">
                  <c:v>75.066119999999813</c:v>
                </c:pt>
                <c:pt idx="680">
                  <c:v>75.066119999999813</c:v>
                </c:pt>
                <c:pt idx="681">
                  <c:v>75.066119999999813</c:v>
                </c:pt>
                <c:pt idx="682">
                  <c:v>75.066119999999813</c:v>
                </c:pt>
                <c:pt idx="683">
                  <c:v>75.066119999999813</c:v>
                </c:pt>
                <c:pt idx="684">
                  <c:v>75.066119999999813</c:v>
                </c:pt>
                <c:pt idx="685">
                  <c:v>75.066119999999813</c:v>
                </c:pt>
                <c:pt idx="686">
                  <c:v>75.066119999999813</c:v>
                </c:pt>
                <c:pt idx="687">
                  <c:v>75.066119999999813</c:v>
                </c:pt>
                <c:pt idx="688">
                  <c:v>75.066119999999813</c:v>
                </c:pt>
                <c:pt idx="689">
                  <c:v>75.066119999999813</c:v>
                </c:pt>
                <c:pt idx="690">
                  <c:v>75.066119999999813</c:v>
                </c:pt>
                <c:pt idx="691">
                  <c:v>75.066119999999813</c:v>
                </c:pt>
                <c:pt idx="692">
                  <c:v>75.066119999999813</c:v>
                </c:pt>
                <c:pt idx="693">
                  <c:v>75.066119999999813</c:v>
                </c:pt>
                <c:pt idx="694">
                  <c:v>75.066119999999813</c:v>
                </c:pt>
                <c:pt idx="695">
                  <c:v>75.066119999999813</c:v>
                </c:pt>
                <c:pt idx="696">
                  <c:v>75.066119999999813</c:v>
                </c:pt>
                <c:pt idx="697">
                  <c:v>75.066119999999813</c:v>
                </c:pt>
                <c:pt idx="698">
                  <c:v>75.066119999999813</c:v>
                </c:pt>
                <c:pt idx="699">
                  <c:v>75.066119999999813</c:v>
                </c:pt>
                <c:pt idx="700">
                  <c:v>75.066119999999813</c:v>
                </c:pt>
                <c:pt idx="701">
                  <c:v>75.066119999999813</c:v>
                </c:pt>
                <c:pt idx="702">
                  <c:v>75.066119999999813</c:v>
                </c:pt>
                <c:pt idx="703">
                  <c:v>75.066119999999813</c:v>
                </c:pt>
                <c:pt idx="704">
                  <c:v>75.066119999999813</c:v>
                </c:pt>
                <c:pt idx="705">
                  <c:v>75.066119999999813</c:v>
                </c:pt>
                <c:pt idx="706">
                  <c:v>75.066119999999813</c:v>
                </c:pt>
                <c:pt idx="707">
                  <c:v>75.066119999999813</c:v>
                </c:pt>
                <c:pt idx="708">
                  <c:v>75.066119999999813</c:v>
                </c:pt>
                <c:pt idx="709">
                  <c:v>75.066119999999813</c:v>
                </c:pt>
                <c:pt idx="710">
                  <c:v>75.066119999999813</c:v>
                </c:pt>
                <c:pt idx="711">
                  <c:v>75.066119999999813</c:v>
                </c:pt>
                <c:pt idx="712">
                  <c:v>75.066119999999813</c:v>
                </c:pt>
                <c:pt idx="713">
                  <c:v>75.066119999999813</c:v>
                </c:pt>
                <c:pt idx="714">
                  <c:v>75.066119999999813</c:v>
                </c:pt>
                <c:pt idx="715">
                  <c:v>75.066119999999813</c:v>
                </c:pt>
                <c:pt idx="716">
                  <c:v>75.066119999999813</c:v>
                </c:pt>
                <c:pt idx="717">
                  <c:v>75.066119999999813</c:v>
                </c:pt>
                <c:pt idx="718">
                  <c:v>75.066119999999813</c:v>
                </c:pt>
                <c:pt idx="719">
                  <c:v>75.066119999999813</c:v>
                </c:pt>
                <c:pt idx="720">
                  <c:v>75.066119999999813</c:v>
                </c:pt>
                <c:pt idx="721">
                  <c:v>75.066119999999813</c:v>
                </c:pt>
                <c:pt idx="722">
                  <c:v>75.066119999999813</c:v>
                </c:pt>
                <c:pt idx="723">
                  <c:v>75.066119999999813</c:v>
                </c:pt>
                <c:pt idx="724">
                  <c:v>75.066119999999813</c:v>
                </c:pt>
                <c:pt idx="725">
                  <c:v>75.066119999999813</c:v>
                </c:pt>
                <c:pt idx="726">
                  <c:v>75.066119999999813</c:v>
                </c:pt>
                <c:pt idx="727">
                  <c:v>75.066119999999813</c:v>
                </c:pt>
                <c:pt idx="728">
                  <c:v>75.066119999999813</c:v>
                </c:pt>
                <c:pt idx="729">
                  <c:v>75.066119999999813</c:v>
                </c:pt>
                <c:pt idx="730">
                  <c:v>75.066119999999813</c:v>
                </c:pt>
                <c:pt idx="731">
                  <c:v>75.066119999999813</c:v>
                </c:pt>
                <c:pt idx="732">
                  <c:v>75.066119999999813</c:v>
                </c:pt>
                <c:pt idx="733">
                  <c:v>75.066119999999813</c:v>
                </c:pt>
                <c:pt idx="734">
                  <c:v>75.066119999999813</c:v>
                </c:pt>
                <c:pt idx="735">
                  <c:v>75.066119999999813</c:v>
                </c:pt>
                <c:pt idx="736">
                  <c:v>75.066119999999813</c:v>
                </c:pt>
                <c:pt idx="737">
                  <c:v>75.066119999999813</c:v>
                </c:pt>
                <c:pt idx="738">
                  <c:v>75.066119999999813</c:v>
                </c:pt>
                <c:pt idx="739">
                  <c:v>75.066119999999813</c:v>
                </c:pt>
                <c:pt idx="740">
                  <c:v>75.066119999999813</c:v>
                </c:pt>
                <c:pt idx="741">
                  <c:v>75.066119999999813</c:v>
                </c:pt>
                <c:pt idx="742">
                  <c:v>75.066119999999813</c:v>
                </c:pt>
                <c:pt idx="743">
                  <c:v>75.066119999999813</c:v>
                </c:pt>
                <c:pt idx="744">
                  <c:v>75.066119999999813</c:v>
                </c:pt>
                <c:pt idx="745">
                  <c:v>75.066119999999813</c:v>
                </c:pt>
                <c:pt idx="746">
                  <c:v>75.066119999999813</c:v>
                </c:pt>
                <c:pt idx="747">
                  <c:v>75.066119999999813</c:v>
                </c:pt>
                <c:pt idx="748">
                  <c:v>75.066119999999813</c:v>
                </c:pt>
                <c:pt idx="749">
                  <c:v>75.066119999999813</c:v>
                </c:pt>
                <c:pt idx="750">
                  <c:v>75.066119999999813</c:v>
                </c:pt>
                <c:pt idx="751">
                  <c:v>75.066119999999813</c:v>
                </c:pt>
                <c:pt idx="752">
                  <c:v>75.066119999999813</c:v>
                </c:pt>
                <c:pt idx="753">
                  <c:v>75.066119999999813</c:v>
                </c:pt>
                <c:pt idx="754">
                  <c:v>75.066119999999813</c:v>
                </c:pt>
                <c:pt idx="755">
                  <c:v>75.066119999999813</c:v>
                </c:pt>
                <c:pt idx="756">
                  <c:v>75.066119999999813</c:v>
                </c:pt>
                <c:pt idx="757">
                  <c:v>75.066119999999813</c:v>
                </c:pt>
                <c:pt idx="758">
                  <c:v>75.066119999999813</c:v>
                </c:pt>
                <c:pt idx="759">
                  <c:v>75.066119999999813</c:v>
                </c:pt>
                <c:pt idx="760">
                  <c:v>75.066119999999813</c:v>
                </c:pt>
                <c:pt idx="761">
                  <c:v>75.066119999999813</c:v>
                </c:pt>
                <c:pt idx="762">
                  <c:v>75.066119999999813</c:v>
                </c:pt>
                <c:pt idx="763">
                  <c:v>75.066119999999813</c:v>
                </c:pt>
                <c:pt idx="764">
                  <c:v>75.066119999999813</c:v>
                </c:pt>
                <c:pt idx="765">
                  <c:v>75.066119999999813</c:v>
                </c:pt>
                <c:pt idx="766">
                  <c:v>75.066119999999813</c:v>
                </c:pt>
                <c:pt idx="767">
                  <c:v>75.066119999999813</c:v>
                </c:pt>
                <c:pt idx="768">
                  <c:v>75.066119999999813</c:v>
                </c:pt>
                <c:pt idx="769">
                  <c:v>75.066119999999813</c:v>
                </c:pt>
                <c:pt idx="770">
                  <c:v>75.066119999999813</c:v>
                </c:pt>
                <c:pt idx="771">
                  <c:v>75.066119999999813</c:v>
                </c:pt>
                <c:pt idx="772">
                  <c:v>75.066119999999813</c:v>
                </c:pt>
                <c:pt idx="773">
                  <c:v>75.066119999999813</c:v>
                </c:pt>
                <c:pt idx="774">
                  <c:v>75.066119999999813</c:v>
                </c:pt>
                <c:pt idx="775">
                  <c:v>75.066119999999813</c:v>
                </c:pt>
                <c:pt idx="776">
                  <c:v>75.066119999999813</c:v>
                </c:pt>
                <c:pt idx="777">
                  <c:v>75.066119999999813</c:v>
                </c:pt>
                <c:pt idx="778">
                  <c:v>75.066119999999813</c:v>
                </c:pt>
                <c:pt idx="779">
                  <c:v>75.066119999999813</c:v>
                </c:pt>
                <c:pt idx="780">
                  <c:v>75.066119999999813</c:v>
                </c:pt>
                <c:pt idx="781">
                  <c:v>75.066119999999813</c:v>
                </c:pt>
                <c:pt idx="782">
                  <c:v>75.066119999999813</c:v>
                </c:pt>
                <c:pt idx="783">
                  <c:v>75.066119999999813</c:v>
                </c:pt>
                <c:pt idx="784">
                  <c:v>75.066119999999813</c:v>
                </c:pt>
                <c:pt idx="785">
                  <c:v>75.066119999999813</c:v>
                </c:pt>
                <c:pt idx="786">
                  <c:v>75.066119999999813</c:v>
                </c:pt>
                <c:pt idx="787">
                  <c:v>75.066119999999813</c:v>
                </c:pt>
                <c:pt idx="788">
                  <c:v>75.066119999999813</c:v>
                </c:pt>
                <c:pt idx="789">
                  <c:v>75.066119999999813</c:v>
                </c:pt>
                <c:pt idx="790">
                  <c:v>75.066119999999813</c:v>
                </c:pt>
                <c:pt idx="791">
                  <c:v>75.066119999999813</c:v>
                </c:pt>
                <c:pt idx="792">
                  <c:v>75.066119999999813</c:v>
                </c:pt>
                <c:pt idx="793">
                  <c:v>75.066119999999813</c:v>
                </c:pt>
                <c:pt idx="794">
                  <c:v>75.066119999999813</c:v>
                </c:pt>
                <c:pt idx="795">
                  <c:v>75.066119999999813</c:v>
                </c:pt>
                <c:pt idx="796">
                  <c:v>75.066119999999813</c:v>
                </c:pt>
                <c:pt idx="797">
                  <c:v>75.066119999999813</c:v>
                </c:pt>
                <c:pt idx="798">
                  <c:v>75.066119999999813</c:v>
                </c:pt>
                <c:pt idx="799">
                  <c:v>75.066119999999813</c:v>
                </c:pt>
                <c:pt idx="800">
                  <c:v>75.066119999999813</c:v>
                </c:pt>
                <c:pt idx="801">
                  <c:v>75.066119999999813</c:v>
                </c:pt>
                <c:pt idx="802">
                  <c:v>75.066119999999813</c:v>
                </c:pt>
                <c:pt idx="803">
                  <c:v>75.066119999999813</c:v>
                </c:pt>
                <c:pt idx="804">
                  <c:v>75.066119999999813</c:v>
                </c:pt>
                <c:pt idx="805">
                  <c:v>75.066119999999813</c:v>
                </c:pt>
                <c:pt idx="806">
                  <c:v>75.066119999999813</c:v>
                </c:pt>
                <c:pt idx="807">
                  <c:v>75.066119999999813</c:v>
                </c:pt>
                <c:pt idx="808">
                  <c:v>75.066119999999813</c:v>
                </c:pt>
                <c:pt idx="809">
                  <c:v>75.066119999999813</c:v>
                </c:pt>
                <c:pt idx="810">
                  <c:v>75.066119999999813</c:v>
                </c:pt>
                <c:pt idx="811">
                  <c:v>75.066119999999813</c:v>
                </c:pt>
                <c:pt idx="812">
                  <c:v>75.066119999999813</c:v>
                </c:pt>
                <c:pt idx="813">
                  <c:v>75.066119999999813</c:v>
                </c:pt>
                <c:pt idx="814">
                  <c:v>75.066119999999813</c:v>
                </c:pt>
                <c:pt idx="815">
                  <c:v>75.066119999999813</c:v>
                </c:pt>
                <c:pt idx="816">
                  <c:v>75.066119999999813</c:v>
                </c:pt>
                <c:pt idx="817">
                  <c:v>75.066119999999813</c:v>
                </c:pt>
                <c:pt idx="818">
                  <c:v>75.066119999999813</c:v>
                </c:pt>
                <c:pt idx="819">
                  <c:v>75.066119999999813</c:v>
                </c:pt>
                <c:pt idx="820">
                  <c:v>75.066119999999813</c:v>
                </c:pt>
                <c:pt idx="821">
                  <c:v>75.066119999999813</c:v>
                </c:pt>
                <c:pt idx="822">
                  <c:v>75.066119999999813</c:v>
                </c:pt>
                <c:pt idx="823">
                  <c:v>75.066119999999813</c:v>
                </c:pt>
                <c:pt idx="824">
                  <c:v>75.066119999999813</c:v>
                </c:pt>
                <c:pt idx="825">
                  <c:v>75.066119999999813</c:v>
                </c:pt>
                <c:pt idx="826">
                  <c:v>75.066119999999813</c:v>
                </c:pt>
                <c:pt idx="827">
                  <c:v>75.066119999999813</c:v>
                </c:pt>
                <c:pt idx="828">
                  <c:v>75.066119999999813</c:v>
                </c:pt>
                <c:pt idx="829">
                  <c:v>75.066119999999813</c:v>
                </c:pt>
                <c:pt idx="830">
                  <c:v>75.066119999999813</c:v>
                </c:pt>
                <c:pt idx="831">
                  <c:v>75.066119999999813</c:v>
                </c:pt>
                <c:pt idx="832">
                  <c:v>75.066119999999813</c:v>
                </c:pt>
                <c:pt idx="833">
                  <c:v>75.066119999999813</c:v>
                </c:pt>
                <c:pt idx="834">
                  <c:v>75.066119999999813</c:v>
                </c:pt>
                <c:pt idx="835">
                  <c:v>75.066119999999813</c:v>
                </c:pt>
                <c:pt idx="836">
                  <c:v>75.066119999999813</c:v>
                </c:pt>
                <c:pt idx="837">
                  <c:v>75.066119999999813</c:v>
                </c:pt>
                <c:pt idx="838">
                  <c:v>75.066119999999813</c:v>
                </c:pt>
                <c:pt idx="839">
                  <c:v>75.066119999999813</c:v>
                </c:pt>
                <c:pt idx="840">
                  <c:v>75.066119999999813</c:v>
                </c:pt>
                <c:pt idx="841">
                  <c:v>75.066119999999813</c:v>
                </c:pt>
                <c:pt idx="842">
                  <c:v>75.066119999999813</c:v>
                </c:pt>
                <c:pt idx="843">
                  <c:v>75.066119999999813</c:v>
                </c:pt>
                <c:pt idx="844">
                  <c:v>75.066119999999813</c:v>
                </c:pt>
                <c:pt idx="845">
                  <c:v>75.066119999999813</c:v>
                </c:pt>
                <c:pt idx="846">
                  <c:v>75.066119999999813</c:v>
                </c:pt>
                <c:pt idx="847">
                  <c:v>75.066119999999813</c:v>
                </c:pt>
                <c:pt idx="848">
                  <c:v>75.066119999999813</c:v>
                </c:pt>
                <c:pt idx="849">
                  <c:v>75.066119999999813</c:v>
                </c:pt>
                <c:pt idx="850">
                  <c:v>75.066119999999813</c:v>
                </c:pt>
                <c:pt idx="851">
                  <c:v>75.066119999999813</c:v>
                </c:pt>
                <c:pt idx="852">
                  <c:v>75.066119999999813</c:v>
                </c:pt>
                <c:pt idx="853">
                  <c:v>75.066119999999813</c:v>
                </c:pt>
                <c:pt idx="854">
                  <c:v>75.066119999999813</c:v>
                </c:pt>
                <c:pt idx="855">
                  <c:v>75.066119999999813</c:v>
                </c:pt>
                <c:pt idx="856">
                  <c:v>75.066119999999813</c:v>
                </c:pt>
                <c:pt idx="857">
                  <c:v>75.066119999999813</c:v>
                </c:pt>
                <c:pt idx="858">
                  <c:v>75.066119999999813</c:v>
                </c:pt>
                <c:pt idx="859">
                  <c:v>75.066119999999813</c:v>
                </c:pt>
                <c:pt idx="860">
                  <c:v>75.066119999999813</c:v>
                </c:pt>
                <c:pt idx="861">
                  <c:v>75.066119999999813</c:v>
                </c:pt>
                <c:pt idx="862">
                  <c:v>75.066119999999813</c:v>
                </c:pt>
                <c:pt idx="863">
                  <c:v>75.066119999999813</c:v>
                </c:pt>
                <c:pt idx="864">
                  <c:v>75.066119999999813</c:v>
                </c:pt>
                <c:pt idx="865">
                  <c:v>75.066119999999813</c:v>
                </c:pt>
                <c:pt idx="866">
                  <c:v>75.066119999999813</c:v>
                </c:pt>
                <c:pt idx="867">
                  <c:v>75.066119999999813</c:v>
                </c:pt>
                <c:pt idx="868">
                  <c:v>75.066119999999813</c:v>
                </c:pt>
                <c:pt idx="869">
                  <c:v>75.066119999999813</c:v>
                </c:pt>
                <c:pt idx="870">
                  <c:v>75.066119999999813</c:v>
                </c:pt>
                <c:pt idx="871">
                  <c:v>75.066119999999813</c:v>
                </c:pt>
                <c:pt idx="872">
                  <c:v>75.066119999999813</c:v>
                </c:pt>
                <c:pt idx="873">
                  <c:v>75.066119999999813</c:v>
                </c:pt>
                <c:pt idx="874">
                  <c:v>75.066119999999813</c:v>
                </c:pt>
                <c:pt idx="875">
                  <c:v>75.066119999999813</c:v>
                </c:pt>
                <c:pt idx="876">
                  <c:v>75.066119999999813</c:v>
                </c:pt>
                <c:pt idx="877">
                  <c:v>75.066119999999813</c:v>
                </c:pt>
                <c:pt idx="878">
                  <c:v>75.066119999999813</c:v>
                </c:pt>
                <c:pt idx="879">
                  <c:v>75.066119999999813</c:v>
                </c:pt>
                <c:pt idx="880">
                  <c:v>75.066119999999813</c:v>
                </c:pt>
                <c:pt idx="881">
                  <c:v>75.066119999999813</c:v>
                </c:pt>
                <c:pt idx="882">
                  <c:v>75.066119999999813</c:v>
                </c:pt>
                <c:pt idx="883">
                  <c:v>75.066119999999813</c:v>
                </c:pt>
                <c:pt idx="884">
                  <c:v>75.066119999999813</c:v>
                </c:pt>
                <c:pt idx="885">
                  <c:v>75.066119999999813</c:v>
                </c:pt>
                <c:pt idx="886">
                  <c:v>75.066119999999813</c:v>
                </c:pt>
                <c:pt idx="887">
                  <c:v>75.066119999999813</c:v>
                </c:pt>
                <c:pt idx="888">
                  <c:v>75.066119999999813</c:v>
                </c:pt>
                <c:pt idx="889">
                  <c:v>75.066119999999813</c:v>
                </c:pt>
                <c:pt idx="890">
                  <c:v>75.066119999999813</c:v>
                </c:pt>
                <c:pt idx="891">
                  <c:v>75.066119999999813</c:v>
                </c:pt>
                <c:pt idx="892">
                  <c:v>75.066119999999813</c:v>
                </c:pt>
                <c:pt idx="893">
                  <c:v>75.066119999999813</c:v>
                </c:pt>
                <c:pt idx="894">
                  <c:v>75.066119999999813</c:v>
                </c:pt>
                <c:pt idx="895">
                  <c:v>75.066119999999813</c:v>
                </c:pt>
                <c:pt idx="896">
                  <c:v>75.066119999999813</c:v>
                </c:pt>
                <c:pt idx="897">
                  <c:v>75.066119999999813</c:v>
                </c:pt>
                <c:pt idx="898">
                  <c:v>75.066119999999813</c:v>
                </c:pt>
                <c:pt idx="899">
                  <c:v>75.066119999999813</c:v>
                </c:pt>
                <c:pt idx="900">
                  <c:v>75.066119999999813</c:v>
                </c:pt>
                <c:pt idx="901">
                  <c:v>75.066119999999813</c:v>
                </c:pt>
                <c:pt idx="902">
                  <c:v>75.066119999999813</c:v>
                </c:pt>
                <c:pt idx="903">
                  <c:v>75.066119999999813</c:v>
                </c:pt>
                <c:pt idx="904">
                  <c:v>75.066119999999813</c:v>
                </c:pt>
                <c:pt idx="905">
                  <c:v>75.066119999999813</c:v>
                </c:pt>
                <c:pt idx="906">
                  <c:v>75.066119999999813</c:v>
                </c:pt>
                <c:pt idx="907">
                  <c:v>75.066119999999813</c:v>
                </c:pt>
                <c:pt idx="908">
                  <c:v>75.066119999999813</c:v>
                </c:pt>
                <c:pt idx="909">
                  <c:v>75.066119999999813</c:v>
                </c:pt>
                <c:pt idx="910">
                  <c:v>75.066119999999813</c:v>
                </c:pt>
                <c:pt idx="911">
                  <c:v>75.066119999999813</c:v>
                </c:pt>
                <c:pt idx="912">
                  <c:v>75.066119999999813</c:v>
                </c:pt>
                <c:pt idx="913">
                  <c:v>75.066119999999813</c:v>
                </c:pt>
                <c:pt idx="914">
                  <c:v>75.066119999999813</c:v>
                </c:pt>
                <c:pt idx="915">
                  <c:v>75.066119999999813</c:v>
                </c:pt>
                <c:pt idx="916">
                  <c:v>75.066119999999813</c:v>
                </c:pt>
                <c:pt idx="917">
                  <c:v>75.066119999999813</c:v>
                </c:pt>
                <c:pt idx="918">
                  <c:v>75.066119999999813</c:v>
                </c:pt>
                <c:pt idx="919">
                  <c:v>75.066119999999813</c:v>
                </c:pt>
                <c:pt idx="920">
                  <c:v>75.066119999999813</c:v>
                </c:pt>
                <c:pt idx="921">
                  <c:v>75.066119999999813</c:v>
                </c:pt>
                <c:pt idx="922">
                  <c:v>75.066119999999813</c:v>
                </c:pt>
                <c:pt idx="923">
                  <c:v>75.066119999999813</c:v>
                </c:pt>
                <c:pt idx="924">
                  <c:v>75.066119999999813</c:v>
                </c:pt>
                <c:pt idx="925">
                  <c:v>75.066119999999813</c:v>
                </c:pt>
                <c:pt idx="926">
                  <c:v>75.066119999999813</c:v>
                </c:pt>
                <c:pt idx="927">
                  <c:v>75.066119999999813</c:v>
                </c:pt>
                <c:pt idx="928">
                  <c:v>75.066119999999813</c:v>
                </c:pt>
                <c:pt idx="929">
                  <c:v>75.066119999999813</c:v>
                </c:pt>
                <c:pt idx="930">
                  <c:v>75.066119999999813</c:v>
                </c:pt>
                <c:pt idx="931">
                  <c:v>75.066119999999813</c:v>
                </c:pt>
                <c:pt idx="932">
                  <c:v>75.066119999999813</c:v>
                </c:pt>
                <c:pt idx="933">
                  <c:v>75.066119999999813</c:v>
                </c:pt>
                <c:pt idx="934">
                  <c:v>75.066119999999813</c:v>
                </c:pt>
                <c:pt idx="935">
                  <c:v>75.066119999999813</c:v>
                </c:pt>
                <c:pt idx="936">
                  <c:v>75.066119999999813</c:v>
                </c:pt>
                <c:pt idx="937">
                  <c:v>75.066119999999813</c:v>
                </c:pt>
                <c:pt idx="938">
                  <c:v>75.066119999999813</c:v>
                </c:pt>
                <c:pt idx="939">
                  <c:v>75.066119999999813</c:v>
                </c:pt>
                <c:pt idx="940">
                  <c:v>75.066119999999813</c:v>
                </c:pt>
                <c:pt idx="941">
                  <c:v>75.066119999999813</c:v>
                </c:pt>
                <c:pt idx="942">
                  <c:v>75.066119999999813</c:v>
                </c:pt>
                <c:pt idx="943">
                  <c:v>75.066119999999813</c:v>
                </c:pt>
                <c:pt idx="944">
                  <c:v>75.066119999999813</c:v>
                </c:pt>
                <c:pt idx="945">
                  <c:v>75.066119999999813</c:v>
                </c:pt>
                <c:pt idx="946">
                  <c:v>75.066119999999813</c:v>
                </c:pt>
                <c:pt idx="947">
                  <c:v>75.066119999999813</c:v>
                </c:pt>
                <c:pt idx="948">
                  <c:v>75.066119999999813</c:v>
                </c:pt>
                <c:pt idx="949">
                  <c:v>75.066119999999813</c:v>
                </c:pt>
                <c:pt idx="950">
                  <c:v>75.066119999999813</c:v>
                </c:pt>
                <c:pt idx="951">
                  <c:v>75.066119999999813</c:v>
                </c:pt>
                <c:pt idx="952">
                  <c:v>75.066119999999813</c:v>
                </c:pt>
                <c:pt idx="953">
                  <c:v>75.066119999999813</c:v>
                </c:pt>
                <c:pt idx="954">
                  <c:v>75.066119999999813</c:v>
                </c:pt>
                <c:pt idx="955">
                  <c:v>75.066119999999813</c:v>
                </c:pt>
                <c:pt idx="956">
                  <c:v>75.066119999999813</c:v>
                </c:pt>
                <c:pt idx="957">
                  <c:v>75.066119999999813</c:v>
                </c:pt>
                <c:pt idx="958">
                  <c:v>75.066119999999813</c:v>
                </c:pt>
                <c:pt idx="959">
                  <c:v>75.066119999999813</c:v>
                </c:pt>
                <c:pt idx="960">
                  <c:v>75.066119999999813</c:v>
                </c:pt>
                <c:pt idx="961">
                  <c:v>75.066119999999813</c:v>
                </c:pt>
                <c:pt idx="962">
                  <c:v>75.066119999999813</c:v>
                </c:pt>
                <c:pt idx="963">
                  <c:v>75.066119999999813</c:v>
                </c:pt>
                <c:pt idx="964">
                  <c:v>75.066119999999813</c:v>
                </c:pt>
                <c:pt idx="965">
                  <c:v>75.066119999999813</c:v>
                </c:pt>
                <c:pt idx="966">
                  <c:v>75.066119999999813</c:v>
                </c:pt>
                <c:pt idx="967">
                  <c:v>75.066119999999813</c:v>
                </c:pt>
                <c:pt idx="968">
                  <c:v>75.066119999999813</c:v>
                </c:pt>
                <c:pt idx="969">
                  <c:v>75.066119999999813</c:v>
                </c:pt>
                <c:pt idx="970">
                  <c:v>75.066119999999813</c:v>
                </c:pt>
                <c:pt idx="971">
                  <c:v>75.066119999999813</c:v>
                </c:pt>
                <c:pt idx="972">
                  <c:v>75.066119999999813</c:v>
                </c:pt>
                <c:pt idx="973">
                  <c:v>75.066119999999813</c:v>
                </c:pt>
                <c:pt idx="974">
                  <c:v>75.066119999999813</c:v>
                </c:pt>
                <c:pt idx="975">
                  <c:v>75.066119999999813</c:v>
                </c:pt>
                <c:pt idx="976">
                  <c:v>75.066119999999813</c:v>
                </c:pt>
                <c:pt idx="977">
                  <c:v>75.066119999999813</c:v>
                </c:pt>
                <c:pt idx="978">
                  <c:v>75.066119999999813</c:v>
                </c:pt>
                <c:pt idx="979">
                  <c:v>75.066119999999813</c:v>
                </c:pt>
                <c:pt idx="980">
                  <c:v>75.066119999999813</c:v>
                </c:pt>
                <c:pt idx="981">
                  <c:v>75.066119999999813</c:v>
                </c:pt>
                <c:pt idx="982">
                  <c:v>75.066119999999813</c:v>
                </c:pt>
                <c:pt idx="983">
                  <c:v>75.066119999999813</c:v>
                </c:pt>
                <c:pt idx="984">
                  <c:v>75.066119999999813</c:v>
                </c:pt>
                <c:pt idx="985">
                  <c:v>75.066119999999813</c:v>
                </c:pt>
                <c:pt idx="986">
                  <c:v>75.066119999999813</c:v>
                </c:pt>
                <c:pt idx="987">
                  <c:v>75.066119999999813</c:v>
                </c:pt>
                <c:pt idx="988">
                  <c:v>75.066119999999813</c:v>
                </c:pt>
                <c:pt idx="989">
                  <c:v>75.066119999999813</c:v>
                </c:pt>
                <c:pt idx="990">
                  <c:v>75.066119999999813</c:v>
                </c:pt>
                <c:pt idx="991">
                  <c:v>75.066119999999813</c:v>
                </c:pt>
                <c:pt idx="992">
                  <c:v>75.066119999999813</c:v>
                </c:pt>
                <c:pt idx="993">
                  <c:v>75.066119999999813</c:v>
                </c:pt>
                <c:pt idx="994">
                  <c:v>75.066119999999813</c:v>
                </c:pt>
                <c:pt idx="995">
                  <c:v>75.066119999999813</c:v>
                </c:pt>
                <c:pt idx="996">
                  <c:v>75.066119999999813</c:v>
                </c:pt>
                <c:pt idx="997">
                  <c:v>75.066119999999813</c:v>
                </c:pt>
                <c:pt idx="998">
                  <c:v>75.066119999999813</c:v>
                </c:pt>
                <c:pt idx="999">
                  <c:v>75.066119999999813</c:v>
                </c:pt>
                <c:pt idx="1000">
                  <c:v>75.066119999999813</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Calculs!$W$4:$W$1004</c:f>
              <c:numCache>
                <c:formatCode>0.00</c:formatCode>
                <c:ptCount val="1001"/>
                <c:pt idx="0">
                  <c:v>13.687102705173814</c:v>
                </c:pt>
                <c:pt idx="1">
                  <c:v>13.683682667390123</c:v>
                </c:pt>
                <c:pt idx="2">
                  <c:v>13.757811688611904</c:v>
                </c:pt>
                <c:pt idx="3">
                  <c:v>13.910117193296799</c:v>
                </c:pt>
                <c:pt idx="4">
                  <c:v>14.141908105731</c:v>
                </c:pt>
                <c:pt idx="5">
                  <c:v>14.455175806331013</c:v>
                </c:pt>
                <c:pt idx="6">
                  <c:v>14.811726429930408</c:v>
                </c:pt>
                <c:pt idx="7">
                  <c:v>15.171664217751063</c:v>
                </c:pt>
                <c:pt idx="8">
                  <c:v>15.534951512501681</c:v>
                </c:pt>
                <c:pt idx="9">
                  <c:v>15.901550609837441</c:v>
                </c:pt>
                <c:pt idx="10">
                  <c:v>16.271423760758868</c:v>
                </c:pt>
                <c:pt idx="11">
                  <c:v>16.644533174007471</c:v>
                </c:pt>
                <c:pt idx="12">
                  <c:v>17.020841018458029</c:v>
                </c:pt>
                <c:pt idx="13">
                  <c:v>17.400309425507139</c:v>
                </c:pt>
                <c:pt idx="14">
                  <c:v>17.782900491458136</c:v>
                </c:pt>
                <c:pt idx="15">
                  <c:v>18.16857627990187</c:v>
                </c:pt>
                <c:pt idx="16">
                  <c:v>18.55729882409333</c:v>
                </c:pt>
                <c:pt idx="17">
                  <c:v>18.949030129323813</c:v>
                </c:pt>
                <c:pt idx="18">
                  <c:v>19.343732175288526</c:v>
                </c:pt>
                <c:pt idx="19">
                  <c:v>19.741366918449327</c:v>
                </c:pt>
                <c:pt idx="20">
                  <c:v>20.141896294392421</c:v>
                </c:pt>
                <c:pt idx="21">
                  <c:v>20.545282220180866</c:v>
                </c:pt>
                <c:pt idx="22">
                  <c:v>20.951486596701567</c:v>
                </c:pt>
                <c:pt idx="23">
                  <c:v>21.360471311006663</c:v>
                </c:pt>
                <c:pt idx="24">
                  <c:v>21.772198238649036</c:v>
                </c:pt>
                <c:pt idx="25">
                  <c:v>22.186629246011751</c:v>
                </c:pt>
                <c:pt idx="26">
                  <c:v>22.603726192631264</c:v>
                </c:pt>
                <c:pt idx="27">
                  <c:v>23.02345093351401</c:v>
                </c:pt>
                <c:pt idx="28">
                  <c:v>23.445765321446505</c:v>
                </c:pt>
                <c:pt idx="29">
                  <c:v>23.87063120929837</c:v>
                </c:pt>
                <c:pt idx="30">
                  <c:v>24.298010452318401</c:v>
                </c:pt>
                <c:pt idx="31">
                  <c:v>24.727864910423257</c:v>
                </c:pt>
                <c:pt idx="32">
                  <c:v>25.160156450478578</c:v>
                </c:pt>
                <c:pt idx="33">
                  <c:v>25.594846948572613</c:v>
                </c:pt>
                <c:pt idx="34">
                  <c:v>26.031898292281699</c:v>
                </c:pt>
                <c:pt idx="35">
                  <c:v>26.471272382927783</c:v>
                </c:pt>
                <c:pt idx="36">
                  <c:v>26.91293113782756</c:v>
                </c:pt>
                <c:pt idx="37">
                  <c:v>27.356836492533208</c:v>
                </c:pt>
                <c:pt idx="38">
                  <c:v>27.802950403064266</c:v>
                </c:pt>
                <c:pt idx="39">
                  <c:v>28.251234848130732</c:v>
                </c:pt>
                <c:pt idx="40">
                  <c:v>28.701651831347124</c:v>
                </c:pt>
                <c:pt idx="41">
                  <c:v>29.154163383437059</c:v>
                </c:pt>
                <c:pt idx="42">
                  <c:v>29.608731564428556</c:v>
                </c:pt>
                <c:pt idx="43">
                  <c:v>30.065318465839617</c:v>
                </c:pt>
                <c:pt idx="44">
                  <c:v>30.523886212853938</c:v>
                </c:pt>
                <c:pt idx="45">
                  <c:v>30.984396966486599</c:v>
                </c:pt>
                <c:pt idx="46">
                  <c:v>31.44681292573954</c:v>
                </c:pt>
                <c:pt idx="47">
                  <c:v>31.911096329746737</c:v>
                </c:pt>
                <c:pt idx="48">
                  <c:v>32.37720945990857</c:v>
                </c:pt>
                <c:pt idx="49">
                  <c:v>32.845114642015766</c:v>
                </c:pt>
                <c:pt idx="50">
                  <c:v>33.314774248361992</c:v>
                </c:pt>
                <c:pt idx="51">
                  <c:v>33.786474961208242</c:v>
                </c:pt>
                <c:pt idx="52">
                  <c:v>34.260512862425053</c:v>
                </c:pt>
                <c:pt idx="53">
                  <c:v>34.736864315177968</c:v>
                </c:pt>
                <c:pt idx="54">
                  <c:v>35.215505654732262</c:v>
                </c:pt>
                <c:pt idx="55">
                  <c:v>35.696413189635251</c:v>
                </c:pt>
                <c:pt idx="56">
                  <c:v>36.17956320289727</c:v>
                </c:pt>
                <c:pt idx="57">
                  <c:v>36.66493195317144</c:v>
                </c:pt>
                <c:pt idx="58">
                  <c:v>37.152495675932016</c:v>
                </c:pt>
                <c:pt idx="59">
                  <c:v>37.642230584651166</c:v>
                </c:pt>
                <c:pt idx="60">
                  <c:v>38.134112871974217</c:v>
                </c:pt>
                <c:pt idx="61">
                  <c:v>38.62811871089329</c:v>
                </c:pt>
                <c:pt idx="62">
                  <c:v>39.124224255918968</c:v>
                </c:pt>
                <c:pt idx="63">
                  <c:v>39.622405644250257</c:v>
                </c:pt>
                <c:pt idx="64">
                  <c:v>40.122638996942534</c:v>
                </c:pt>
                <c:pt idx="65">
                  <c:v>40.624900420073388</c:v>
                </c:pt>
                <c:pt idx="66">
                  <c:v>41.129166005906399</c:v>
                </c:pt>
                <c:pt idx="67">
                  <c:v>41.635411834052462</c:v>
                </c:pt>
                <c:pt idx="68">
                  <c:v>42.143613972629119</c:v>
                </c:pt>
                <c:pt idx="69">
                  <c:v>42.653748479417182</c:v>
                </c:pt>
                <c:pt idx="70">
                  <c:v>43.165791403014815</c:v>
                </c:pt>
                <c:pt idx="71">
                  <c:v>43.679718783989259</c:v>
                </c:pt>
                <c:pt idx="72">
                  <c:v>44.195506656025699</c:v>
                </c:pt>
                <c:pt idx="73">
                  <c:v>44.713131047073212</c:v>
                </c:pt>
                <c:pt idx="74">
                  <c:v>45.232567980488128</c:v>
                </c:pt>
                <c:pt idx="75">
                  <c:v>45.753793476174103</c:v>
                </c:pt>
                <c:pt idx="76">
                  <c:v>46.276783551719475</c:v>
                </c:pt>
                <c:pt idx="77">
                  <c:v>46.801514223531122</c:v>
                </c:pt>
                <c:pt idx="78">
                  <c:v>47.327961507965455</c:v>
                </c:pt>
                <c:pt idx="79">
                  <c:v>47.856101422455779</c:v>
                </c:pt>
                <c:pt idx="80">
                  <c:v>48.385909986636378</c:v>
                </c:pt>
                <c:pt idx="81">
                  <c:v>48.917363223463163</c:v>
                </c:pt>
                <c:pt idx="82">
                  <c:v>49.450437160330807</c:v>
                </c:pt>
                <c:pt idx="83">
                  <c:v>49.985107830185882</c:v>
                </c:pt>
                <c:pt idx="84">
                  <c:v>50.521351272636736</c:v>
                </c:pt>
                <c:pt idx="85">
                  <c:v>51.059143535059221</c:v>
                </c:pt>
                <c:pt idx="86">
                  <c:v>51.598460673698654</c:v>
                </c:pt>
                <c:pt idx="87">
                  <c:v>52.139278754767716</c:v>
                </c:pt>
                <c:pt idx="88">
                  <c:v>52.681573855540393</c:v>
                </c:pt>
                <c:pt idx="89">
                  <c:v>53.225322065441681</c:v>
                </c:pt>
                <c:pt idx="90">
                  <c:v>53.770499487133272</c:v>
                </c:pt>
                <c:pt idx="91">
                  <c:v>54.317082237594491</c:v>
                </c:pt>
                <c:pt idx="92">
                  <c:v>54.865046449199468</c:v>
                </c:pt>
                <c:pt idx="93">
                  <c:v>55.414368270789403</c:v>
                </c:pt>
                <c:pt idx="94">
                  <c:v>55.965023868740445</c:v>
                </c:pt>
                <c:pt idx="95">
                  <c:v>56.51698942802706</c:v>
                </c:pt>
                <c:pt idx="96">
                  <c:v>57.070241153280655</c:v>
                </c:pt>
                <c:pt idx="97">
                  <c:v>57.624755269843334</c:v>
                </c:pt>
                <c:pt idx="98">
                  <c:v>58.180508024817044</c:v>
                </c:pt>
                <c:pt idx="99">
                  <c:v>58.737475688107857</c:v>
                </c:pt>
                <c:pt idx="100">
                  <c:v>59.295634553464893</c:v>
                </c:pt>
                <c:pt idx="101">
                  <c:v>59.854762376802185</c:v>
                </c:pt>
                <c:pt idx="102">
                  <c:v>60.414633144619295</c:v>
                </c:pt>
                <c:pt idx="103">
                  <c:v>60.975217670230371</c:v>
                </c:pt>
                <c:pt idx="104">
                  <c:v>61.536486836764652</c:v>
                </c:pt>
                <c:pt idx="105">
                  <c:v>62.098411598444649</c:v>
                </c:pt>
                <c:pt idx="106">
                  <c:v>62.660962981854063</c:v>
                </c:pt>
                <c:pt idx="107">
                  <c:v>63.224112087195884</c:v>
                </c:pt>
                <c:pt idx="108">
                  <c:v>63.787830089539554</c:v>
                </c:pt>
                <c:pt idx="109">
                  <c:v>64.352088240058279</c:v>
                </c:pt>
                <c:pt idx="110">
                  <c:v>64.916857867255416</c:v>
                </c:pt>
                <c:pt idx="111">
                  <c:v>65.482110378180792</c:v>
                </c:pt>
                <c:pt idx="112">
                  <c:v>66.047817259636176</c:v>
                </c:pt>
                <c:pt idx="113">
                  <c:v>66.613950079370071</c:v>
                </c:pt>
                <c:pt idx="114">
                  <c:v>67.180480487261946</c:v>
                </c:pt>
                <c:pt idx="115">
                  <c:v>67.747380216495671</c:v>
                </c:pt>
                <c:pt idx="116">
                  <c:v>68.314621084721836</c:v>
                </c:pt>
                <c:pt idx="117">
                  <c:v>68.882174995209837</c:v>
                </c:pt>
                <c:pt idx="118">
                  <c:v>69.450013937988288</c:v>
                </c:pt>
                <c:pt idx="119">
                  <c:v>70.018109990974907</c:v>
                </c:pt>
                <c:pt idx="120">
                  <c:v>70.586435321095166</c:v>
                </c:pt>
                <c:pt idx="121">
                  <c:v>71.154962185389948</c:v>
                </c:pt>
                <c:pt idx="122">
                  <c:v>71.723662932112035</c:v>
                </c:pt>
                <c:pt idx="123">
                  <c:v>72.292510001811294</c:v>
                </c:pt>
                <c:pt idx="124">
                  <c:v>72.861475928408893</c:v>
                </c:pt>
                <c:pt idx="125">
                  <c:v>73.430533340259927</c:v>
                </c:pt>
                <c:pt idx="126">
                  <c:v>73.999654961204939</c:v>
                </c:pt>
                <c:pt idx="127">
                  <c:v>74.56881361161004</c:v>
                </c:pt>
                <c:pt idx="128">
                  <c:v>75.137982209395602</c:v>
                </c:pt>
                <c:pt idx="129">
                  <c:v>75.707133771053563</c:v>
                </c:pt>
                <c:pt idx="130">
                  <c:v>76.27624141265305</c:v>
                </c:pt>
                <c:pt idx="131">
                  <c:v>76.845278350834974</c:v>
                </c:pt>
                <c:pt idx="132">
                  <c:v>77.414217903794551</c:v>
                </c:pt>
                <c:pt idx="133">
                  <c:v>77.983033492252716</c:v>
                </c:pt>
                <c:pt idx="134">
                  <c:v>78.551698640415495</c:v>
                </c:pt>
                <c:pt idx="135">
                  <c:v>79.120186976922227</c:v>
                </c:pt>
                <c:pt idx="136">
                  <c:v>79.688472235781845</c:v>
                </c:pt>
                <c:pt idx="137">
                  <c:v>80.256528257297276</c:v>
                </c:pt>
                <c:pt idx="138">
                  <c:v>80.824328988978976</c:v>
                </c:pt>
                <c:pt idx="139">
                  <c:v>81.391848486445625</c:v>
                </c:pt>
                <c:pt idx="140">
                  <c:v>81.959060914314108</c:v>
                </c:pt>
                <c:pt idx="141">
                  <c:v>82.525940547076971</c:v>
                </c:pt>
                <c:pt idx="142">
                  <c:v>83.092461769968637</c:v>
                </c:pt>
                <c:pt idx="143">
                  <c:v>83.658599079819481</c:v>
                </c:pt>
                <c:pt idx="144">
                  <c:v>84.224327085898423</c:v>
                </c:pt>
                <c:pt idx="145">
                  <c:v>84.789620510743504</c:v>
                </c:pt>
                <c:pt idx="146">
                  <c:v>85.354454190980519</c:v>
                </c:pt>
                <c:pt idx="147">
                  <c:v>85.918803078130296</c:v>
                </c:pt>
                <c:pt idx="148">
                  <c:v>86.482642239403646</c:v>
                </c:pt>
                <c:pt idx="149">
                  <c:v>87.045946858484541</c:v>
                </c:pt>
                <c:pt idx="150">
                  <c:v>87.60869223630192</c:v>
                </c:pt>
                <c:pt idx="151">
                  <c:v>88.170935522825403</c:v>
                </c:pt>
                <c:pt idx="152">
                  <c:v>88.732735023115481</c:v>
                </c:pt>
                <c:pt idx="153">
                  <c:v>89.294067883008893</c:v>
                </c:pt>
                <c:pt idx="154">
                  <c:v>89.854911351630776</c:v>
                </c:pt>
                <c:pt idx="155">
                  <c:v>90.415242782071061</c:v>
                </c:pt>
                <c:pt idx="156">
                  <c:v>90.975039632051363</c:v>
                </c:pt>
                <c:pt idx="157">
                  <c:v>91.53427946458109</c:v>
                </c:pt>
                <c:pt idx="158">
                  <c:v>92.092939948603714</c:v>
                </c:pt>
                <c:pt idx="159">
                  <c:v>92.650998859632963</c:v>
                </c:pt>
                <c:pt idx="160">
                  <c:v>93.208434080378467</c:v>
                </c:pt>
                <c:pt idx="161">
                  <c:v>93.765223601361797</c:v>
                </c:pt>
                <c:pt idx="162">
                  <c:v>94.321345521521962</c:v>
                </c:pt>
                <c:pt idx="163">
                  <c:v>94.876778048810777</c:v>
                </c:pt>
                <c:pt idx="164">
                  <c:v>95.431499500778315</c:v>
                </c:pt>
                <c:pt idx="165">
                  <c:v>95.98548830514811</c:v>
                </c:pt>
                <c:pt idx="166">
                  <c:v>96.538723000382134</c:v>
                </c:pt>
                <c:pt idx="167">
                  <c:v>97.091182236235909</c:v>
                </c:pt>
                <c:pt idx="168">
                  <c:v>97.642844774303242</c:v>
                </c:pt>
                <c:pt idx="169">
                  <c:v>98.1936894885513</c:v>
                </c:pt>
                <c:pt idx="170">
                  <c:v>98.743695365844857</c:v>
                </c:pt>
                <c:pt idx="171">
                  <c:v>99.292841506461585</c:v>
                </c:pt>
                <c:pt idx="172">
                  <c:v>99.841107124596093</c:v>
                </c:pt>
                <c:pt idx="173">
                  <c:v>100.38847154885488</c:v>
                </c:pt>
                <c:pt idx="174">
                  <c:v>100.93491422274082</c:v>
                </c:pt>
                <c:pt idx="175">
                  <c:v>101.4804147051278</c:v>
                </c:pt>
                <c:pt idx="176">
                  <c:v>102.02495267072526</c:v>
                </c:pt>
                <c:pt idx="177">
                  <c:v>102.56850791053303</c:v>
                </c:pt>
                <c:pt idx="178">
                  <c:v>103.11106033228594</c:v>
                </c:pt>
                <c:pt idx="179">
                  <c:v>103.65258996088886</c:v>
                </c:pt>
                <c:pt idx="180">
                  <c:v>104.19307693884139</c:v>
                </c:pt>
                <c:pt idx="181">
                  <c:v>104.73250152665327</c:v>
                </c:pt>
                <c:pt idx="182">
                  <c:v>105.27084410324937</c:v>
                </c:pt>
                <c:pt idx="183">
                  <c:v>105.80808516636549</c:v>
                </c:pt>
                <c:pt idx="184">
                  <c:v>106.34420533293367</c:v>
                </c:pt>
                <c:pt idx="185">
                  <c:v>106.8791853394586</c:v>
                </c:pt>
                <c:pt idx="186">
                  <c:v>107.41300604238342</c:v>
                </c:pt>
                <c:pt idx="187">
                  <c:v>107.94564841844635</c:v>
                </c:pt>
                <c:pt idx="188">
                  <c:v>108.47709356502787</c:v>
                </c:pt>
                <c:pt idx="189">
                  <c:v>109.00732270048758</c:v>
                </c:pt>
                <c:pt idx="190">
                  <c:v>109.53631716449193</c:v>
                </c:pt>
                <c:pt idx="191">
                  <c:v>110.06405841833242</c:v>
                </c:pt>
                <c:pt idx="192">
                  <c:v>110.59052804523425</c:v>
                </c:pt>
                <c:pt idx="193">
                  <c:v>111.11570775065502</c:v>
                </c:pt>
                <c:pt idx="194">
                  <c:v>111.63957936257471</c:v>
                </c:pt>
                <c:pt idx="195">
                  <c:v>112.1621248317756</c:v>
                </c:pt>
                <c:pt idx="196">
                  <c:v>112.68332623211315</c:v>
                </c:pt>
                <c:pt idx="197">
                  <c:v>113.20316576077768</c:v>
                </c:pt>
                <c:pt idx="198">
                  <c:v>113.72162573854595</c:v>
                </c:pt>
                <c:pt idx="199">
                  <c:v>114.23868861002491</c:v>
                </c:pt>
                <c:pt idx="200">
                  <c:v>114.75433694388443</c:v>
                </c:pt>
                <c:pt idx="201">
                  <c:v>115.26855343308236</c:v>
                </c:pt>
                <c:pt idx="202">
                  <c:v>115.78132089507987</c:v>
                </c:pt>
                <c:pt idx="203">
                  <c:v>116.29262227204728</c:v>
                </c:pt>
                <c:pt idx="204">
                  <c:v>116.80244063106161</c:v>
                </c:pt>
                <c:pt idx="205">
                  <c:v>117.31075916429462</c:v>
                </c:pt>
                <c:pt idx="206">
                  <c:v>117.81756118919199</c:v>
                </c:pt>
                <c:pt idx="207">
                  <c:v>118.32283014864376</c:v>
                </c:pt>
                <c:pt idx="208">
                  <c:v>118.82654961114532</c:v>
                </c:pt>
                <c:pt idx="209">
                  <c:v>119.32870327095056</c:v>
                </c:pt>
                <c:pt idx="210">
                  <c:v>119.82927494821514</c:v>
                </c:pt>
                <c:pt idx="211">
                  <c:v>120.32824858913199</c:v>
                </c:pt>
                <c:pt idx="212">
                  <c:v>120.82560826605733</c:v>
                </c:pt>
                <c:pt idx="213">
                  <c:v>121.32133817762865</c:v>
                </c:pt>
                <c:pt idx="214">
                  <c:v>121.81542264887374</c:v>
                </c:pt>
                <c:pt idx="215">
                  <c:v>122.30784613131149</c:v>
                </c:pt>
                <c:pt idx="216">
                  <c:v>122.79859320304384</c:v>
                </c:pt>
                <c:pt idx="217">
                  <c:v>123.28764856883949</c:v>
                </c:pt>
                <c:pt idx="218">
                  <c:v>123.7749970602094</c:v>
                </c:pt>
                <c:pt idx="219">
                  <c:v>124.26062363547365</c:v>
                </c:pt>
                <c:pt idx="220">
                  <c:v>124.74451337982028</c:v>
                </c:pt>
                <c:pt idx="221">
                  <c:v>125.2266515053557</c:v>
                </c:pt>
                <c:pt idx="222">
                  <c:v>125.70702335114713</c:v>
                </c:pt>
                <c:pt idx="223">
                  <c:v>126.18561438325655</c:v>
                </c:pt>
                <c:pt idx="224">
                  <c:v>126.66241019476752</c:v>
                </c:pt>
                <c:pt idx="225">
                  <c:v>127.13739650580241</c:v>
                </c:pt>
                <c:pt idx="226">
                  <c:v>127.61055916353358</c:v>
                </c:pt>
                <c:pt idx="227">
                  <c:v>128.08188414218509</c:v>
                </c:pt>
                <c:pt idx="228">
                  <c:v>128.55135754302748</c:v>
                </c:pt>
                <c:pt idx="229">
                  <c:v>129.01896559436435</c:v>
                </c:pt>
                <c:pt idx="230">
                  <c:v>129.48469465151149</c:v>
                </c:pt>
                <c:pt idx="231">
                  <c:v>129.94853119676813</c:v>
                </c:pt>
                <c:pt idx="232">
                  <c:v>130.41046183938093</c:v>
                </c:pt>
                <c:pt idx="233">
                  <c:v>130.87047331549985</c:v>
                </c:pt>
                <c:pt idx="234">
                  <c:v>131.32855248812706</c:v>
                </c:pt>
                <c:pt idx="235">
                  <c:v>131.78468634705837</c:v>
                </c:pt>
                <c:pt idx="236">
                  <c:v>132.23886200881691</c:v>
                </c:pt>
                <c:pt idx="237">
                  <c:v>132.69106671657985</c:v>
                </c:pt>
                <c:pt idx="238">
                  <c:v>133.1412878400979</c:v>
                </c:pt>
                <c:pt idx="239">
                  <c:v>133.5895128756074</c:v>
                </c:pt>
                <c:pt idx="240">
                  <c:v>134.0357294457356</c:v>
                </c:pt>
                <c:pt idx="241">
                  <c:v>134.4799252993983</c:v>
                </c:pt>
                <c:pt idx="242">
                  <c:v>134.92208831169123</c:v>
                </c:pt>
                <c:pt idx="243">
                  <c:v>135.36220648377403</c:v>
                </c:pt>
                <c:pt idx="244">
                  <c:v>135.80026794274738</c:v>
                </c:pt>
                <c:pt idx="245">
                  <c:v>136.23626094152357</c:v>
                </c:pt>
                <c:pt idx="246">
                  <c:v>136.67017385868994</c:v>
                </c:pt>
                <c:pt idx="247">
                  <c:v>137.10199519836596</c:v>
                </c:pt>
                <c:pt idx="248">
                  <c:v>137.53171359005367</c:v>
                </c:pt>
                <c:pt idx="249">
                  <c:v>137.95931778848106</c:v>
                </c:pt>
                <c:pt idx="250">
                  <c:v>138.38479667343984</c:v>
                </c:pt>
                <c:pt idx="251">
                  <c:v>138.80770098964078</c:v>
                </c:pt>
                <c:pt idx="252">
                  <c:v>139.22757932234177</c:v>
                </c:pt>
                <c:pt idx="253">
                  <c:v>139.64441793130331</c:v>
                </c:pt>
                <c:pt idx="254">
                  <c:v>140.05820327986086</c:v>
                </c:pt>
                <c:pt idx="255">
                  <c:v>140.46892203449278</c:v>
                </c:pt>
                <c:pt idx="256">
                  <c:v>140.87656106437819</c:v>
                </c:pt>
                <c:pt idx="257">
                  <c:v>141.28110744094295</c:v>
                </c:pt>
                <c:pt idx="258">
                  <c:v>141.68254843739584</c:v>
                </c:pt>
                <c:pt idx="259">
                  <c:v>142.08087152825377</c:v>
                </c:pt>
                <c:pt idx="260">
                  <c:v>142.47606438885649</c:v>
                </c:pt>
                <c:pt idx="261">
                  <c:v>142.86811489487135</c:v>
                </c:pt>
                <c:pt idx="262">
                  <c:v>143.25701112178797</c:v>
                </c:pt>
                <c:pt idx="263">
                  <c:v>143.64274134440222</c:v>
                </c:pt>
                <c:pt idx="264">
                  <c:v>144.02529403629109</c:v>
                </c:pt>
                <c:pt idx="265">
                  <c:v>144.4046578692776</c:v>
                </c:pt>
                <c:pt idx="266">
                  <c:v>144.78082171288639</c:v>
                </c:pt>
                <c:pt idx="267">
                  <c:v>145.15377463378894</c:v>
                </c:pt>
                <c:pt idx="268">
                  <c:v>145.52350589524076</c:v>
                </c:pt>
                <c:pt idx="269">
                  <c:v>145.89000495650865</c:v>
                </c:pt>
                <c:pt idx="270">
                  <c:v>146.25326147228884</c:v>
                </c:pt>
                <c:pt idx="271">
                  <c:v>146.61326529211669</c:v>
                </c:pt>
                <c:pt idx="272">
                  <c:v>146.97000645976769</c:v>
                </c:pt>
                <c:pt idx="273">
                  <c:v>147.32347521264916</c:v>
                </c:pt>
                <c:pt idx="274">
                  <c:v>147.67366198118398</c:v>
                </c:pt>
                <c:pt idx="275">
                  <c:v>148.02055738818635</c:v>
                </c:pt>
                <c:pt idx="276">
                  <c:v>148.36415224822829</c:v>
                </c:pt>
                <c:pt idx="277">
                  <c:v>148.70443756699925</c:v>
                </c:pt>
                <c:pt idx="278">
                  <c:v>149.04140454065674</c:v>
                </c:pt>
                <c:pt idx="279">
                  <c:v>149.37504455517018</c:v>
                </c:pt>
                <c:pt idx="280">
                  <c:v>149.70534918565599</c:v>
                </c:pt>
                <c:pt idx="281">
                  <c:v>150.03231019570634</c:v>
                </c:pt>
                <c:pt idx="282">
                  <c:v>150.35591953670937</c:v>
                </c:pt>
                <c:pt idx="283">
                  <c:v>150.67616934716312</c:v>
                </c:pt>
                <c:pt idx="284">
                  <c:v>150.99305195198153</c:v>
                </c:pt>
                <c:pt idx="285">
                  <c:v>151.30655986179394</c:v>
                </c:pt>
                <c:pt idx="286">
                  <c:v>151.61668577223776</c:v>
                </c:pt>
                <c:pt idx="287">
                  <c:v>151.92342256324423</c:v>
                </c:pt>
                <c:pt idx="288">
                  <c:v>152.22676329831751</c:v>
                </c:pt>
                <c:pt idx="289">
                  <c:v>152.52670122380755</c:v>
                </c:pt>
                <c:pt idx="290">
                  <c:v>152.82322976817625</c:v>
                </c:pt>
                <c:pt idx="291">
                  <c:v>153.11634254125809</c:v>
                </c:pt>
                <c:pt idx="292">
                  <c:v>153.40603333351385</c:v>
                </c:pt>
                <c:pt idx="293">
                  <c:v>153.69229611527913</c:v>
                </c:pt>
                <c:pt idx="294">
                  <c:v>153.97512503600669</c:v>
                </c:pt>
                <c:pt idx="295">
                  <c:v>154.25451442350266</c:v>
                </c:pt>
                <c:pt idx="296">
                  <c:v>154.53045878315874</c:v>
                </c:pt>
                <c:pt idx="297">
                  <c:v>154.80295279717669</c:v>
                </c:pt>
                <c:pt idx="298">
                  <c:v>155.06693426358945</c:v>
                </c:pt>
                <c:pt idx="299">
                  <c:v>155.31733059932452</c:v>
                </c:pt>
                <c:pt idx="300">
                  <c:v>155.55412727076521</c:v>
                </c:pt>
                <c:pt idx="301">
                  <c:v>155.77731190222124</c:v>
                </c:pt>
                <c:pt idx="302">
                  <c:v>155.98687426389628</c:v>
                </c:pt>
                <c:pt idx="303">
                  <c:v>156.182806259682</c:v>
                </c:pt>
                <c:pt idx="304">
                  <c:v>156.36510191478578</c:v>
                </c:pt>
                <c:pt idx="305">
                  <c:v>156.53375736319666</c:v>
                </c:pt>
                <c:pt idx="306">
                  <c:v>156.6887708349949</c:v>
                </c:pt>
                <c:pt idx="307">
                  <c:v>156.83014264351036</c:v>
                </c:pt>
                <c:pt idx="308">
                  <c:v>156.95787517233586</c:v>
                </c:pt>
                <c:pt idx="309">
                  <c:v>157.07197286220006</c:v>
                </c:pt>
                <c:pt idx="310">
                  <c:v>157.17244219770527</c:v>
                </c:pt>
                <c:pt idx="311">
                  <c:v>157.25929169393584</c:v>
                </c:pt>
                <c:pt idx="312">
                  <c:v>157.33253188294177</c:v>
                </c:pt>
                <c:pt idx="313">
                  <c:v>157.39217530010347</c:v>
                </c:pt>
                <c:pt idx="314">
                  <c:v>157.4382364703817</c:v>
                </c:pt>
                <c:pt idx="315">
                  <c:v>157.47073189445911</c:v>
                </c:pt>
                <c:pt idx="316">
                  <c:v>157.48968003477776</c:v>
                </c:pt>
                <c:pt idx="317">
                  <c:v>157.49510130147738</c:v>
                </c:pt>
                <c:pt idx="318">
                  <c:v>157.4870180382394</c:v>
                </c:pt>
                <c:pt idx="319">
                  <c:v>157.46545450804291</c:v>
                </c:pt>
                <c:pt idx="320">
                  <c:v>157.43043687883568</c:v>
                </c:pt>
                <c:pt idx="321">
                  <c:v>157.38401367525617</c:v>
                </c:pt>
                <c:pt idx="322">
                  <c:v>157.3282302174735</c:v>
                </c:pt>
                <c:pt idx="323">
                  <c:v>157.2631080992636</c:v>
                </c:pt>
                <c:pt idx="324">
                  <c:v>157.18866980333885</c:v>
                </c:pt>
                <c:pt idx="325">
                  <c:v>157.10493869426966</c:v>
                </c:pt>
                <c:pt idx="326">
                  <c:v>157.01193901139882</c:v>
                </c:pt>
                <c:pt idx="327">
                  <c:v>156.90969586174955</c:v>
                </c:pt>
                <c:pt idx="328">
                  <c:v>156.79823521293045</c:v>
                </c:pt>
                <c:pt idx="329">
                  <c:v>156.6775838860367</c:v>
                </c:pt>
                <c:pt idx="330">
                  <c:v>156.54776954855078</c:v>
                </c:pt>
                <c:pt idx="331">
                  <c:v>156.40882070724317</c:v>
                </c:pt>
                <c:pt idx="332">
                  <c:v>156.26076670107437</c:v>
                </c:pt>
                <c:pt idx="333">
                  <c:v>156.10363769410009</c:v>
                </c:pt>
                <c:pt idx="334">
                  <c:v>155.93746466838064</c:v>
                </c:pt>
                <c:pt idx="335">
                  <c:v>155.76227941689618</c:v>
                </c:pt>
                <c:pt idx="336">
                  <c:v>155.5781145364686</c:v>
                </c:pt>
                <c:pt idx="337">
                  <c:v>155.38500342069196</c:v>
                </c:pt>
                <c:pt idx="338">
                  <c:v>155.18298025287245</c:v>
                </c:pt>
                <c:pt idx="339">
                  <c:v>154.97207999897893</c:v>
                </c:pt>
                <c:pt idx="340">
                  <c:v>154.75233840060608</c:v>
                </c:pt>
                <c:pt idx="341">
                  <c:v>154.52379196795025</c:v>
                </c:pt>
                <c:pt idx="342">
                  <c:v>154.28647797280024</c:v>
                </c:pt>
                <c:pt idx="343">
                  <c:v>154.04043444154348</c:v>
                </c:pt>
                <c:pt idx="344">
                  <c:v>153.78570014818956</c:v>
                </c:pt>
                <c:pt idx="345">
                  <c:v>153.52231460741123</c:v>
                </c:pt>
                <c:pt idx="346">
                  <c:v>153.25031806760521</c:v>
                </c:pt>
                <c:pt idx="347">
                  <c:v>152.96975150397233</c:v>
                </c:pt>
                <c:pt idx="348">
                  <c:v>152.6808705304874</c:v>
                </c:pt>
                <c:pt idx="349">
                  <c:v>152.3839301844568</c:v>
                </c:pt>
                <c:pt idx="350">
                  <c:v>152.07897139658124</c:v>
                </c:pt>
                <c:pt idx="351">
                  <c:v>151.76603572405577</c:v>
                </c:pt>
                <c:pt idx="352">
                  <c:v>151.44516534445438</c:v>
                </c:pt>
                <c:pt idx="353">
                  <c:v>151.1164030496403</c:v>
                </c:pt>
                <c:pt idx="354">
                  <c:v>150.77979223970229</c:v>
                </c:pt>
                <c:pt idx="355">
                  <c:v>150.43537691691805</c:v>
                </c:pt>
                <c:pt idx="356">
                  <c:v>150.08320167974671</c:v>
                </c:pt>
                <c:pt idx="357">
                  <c:v>149.72331171684897</c:v>
                </c:pt>
                <c:pt idx="358">
                  <c:v>149.35575280113775</c:v>
                </c:pt>
                <c:pt idx="359">
                  <c:v>148.98057128385852</c:v>
                </c:pt>
                <c:pt idx="360">
                  <c:v>148.60219695579113</c:v>
                </c:pt>
                <c:pt idx="361">
                  <c:v>148.22502763185244</c:v>
                </c:pt>
                <c:pt idx="362">
                  <c:v>147.84905822831243</c:v>
                </c:pt>
                <c:pt idx="363">
                  <c:v>147.47428368856683</c:v>
                </c:pt>
                <c:pt idx="364">
                  <c:v>147.10069898296362</c:v>
                </c:pt>
                <c:pt idx="365">
                  <c:v>146.72829910862939</c:v>
                </c:pt>
                <c:pt idx="366">
                  <c:v>146.35707908929791</c:v>
                </c:pt>
                <c:pt idx="367">
                  <c:v>145.98703397513984</c:v>
                </c:pt>
                <c:pt idx="368">
                  <c:v>145.61815884259335</c:v>
                </c:pt>
                <c:pt idx="369">
                  <c:v>145.25044879419616</c:v>
                </c:pt>
                <c:pt idx="370">
                  <c:v>144.88389895841951</c:v>
                </c:pt>
                <c:pt idx="371">
                  <c:v>144.51850448950196</c:v>
                </c:pt>
                <c:pt idx="372">
                  <c:v>144.15426056728592</c:v>
                </c:pt>
                <c:pt idx="373">
                  <c:v>143.79116239705462</c:v>
                </c:pt>
                <c:pt idx="374">
                  <c:v>143.42920520937005</c:v>
                </c:pt>
                <c:pt idx="375">
                  <c:v>143.06838425991288</c:v>
                </c:pt>
                <c:pt idx="376">
                  <c:v>142.70869482932278</c:v>
                </c:pt>
                <c:pt idx="377">
                  <c:v>142.35013222304076</c:v>
                </c:pt>
                <c:pt idx="378">
                  <c:v>141.99269177115175</c:v>
                </c:pt>
                <c:pt idx="379">
                  <c:v>141.63636882822925</c:v>
                </c:pt>
                <c:pt idx="380">
                  <c:v>141.28115877318024</c:v>
                </c:pt>
                <c:pt idx="381">
                  <c:v>140.92705700909201</c:v>
                </c:pt>
                <c:pt idx="382">
                  <c:v>140.57405896307986</c:v>
                </c:pt>
                <c:pt idx="383">
                  <c:v>140.22216008613537</c:v>
                </c:pt>
                <c:pt idx="384">
                  <c:v>139.87135585297705</c:v>
                </c:pt>
                <c:pt idx="385">
                  <c:v>139.52164176190055</c:v>
                </c:pt>
                <c:pt idx="386">
                  <c:v>139.17301333463121</c:v>
                </c:pt>
                <c:pt idx="387">
                  <c:v>138.82546611617727</c:v>
                </c:pt>
                <c:pt idx="388">
                  <c:v>138.47899567468355</c:v>
                </c:pt>
                <c:pt idx="389">
                  <c:v>138.13359760128745</c:v>
                </c:pt>
                <c:pt idx="390">
                  <c:v>137.78926750997496</c:v>
                </c:pt>
                <c:pt idx="391">
                  <c:v>137.44600103743818</c:v>
                </c:pt>
                <c:pt idx="392">
                  <c:v>137.10379384293353</c:v>
                </c:pt>
                <c:pt idx="393">
                  <c:v>136.76264160814173</c:v>
                </c:pt>
                <c:pt idx="394">
                  <c:v>136.42254003702777</c:v>
                </c:pt>
                <c:pt idx="395">
                  <c:v>136.08348485570278</c:v>
                </c:pt>
                <c:pt idx="396">
                  <c:v>135.74547181228658</c:v>
                </c:pt>
                <c:pt idx="397">
                  <c:v>135.40849667677114</c:v>
                </c:pt>
                <c:pt idx="398">
                  <c:v>135.07255524088484</c:v>
                </c:pt>
                <c:pt idx="399">
                  <c:v>134.73764331795849</c:v>
                </c:pt>
                <c:pt idx="400">
                  <c:v>134.4037567427915</c:v>
                </c:pt>
                <c:pt idx="401">
                  <c:v>131.09860144148377</c:v>
                </c:pt>
                <c:pt idx="402">
                  <c:v>127.89311841808947</c:v>
                </c:pt>
                <c:pt idx="403">
                  <c:v>124.78337203631665</c:v>
                </c:pt>
                <c:pt idx="404">
                  <c:v>121.76562196130958</c:v>
                </c:pt>
                <c:pt idx="405">
                  <c:v>118.83631158404728</c:v>
                </c:pt>
                <c:pt idx="406">
                  <c:v>115.99205724227238</c:v>
                </c:pt>
                <c:pt idx="407">
                  <c:v>113.22963817570806</c:v>
                </c:pt>
                <c:pt idx="408">
                  <c:v>110.54598715875004</c:v>
                </c:pt>
                <c:pt idx="409">
                  <c:v>107.93818175873486</c:v>
                </c:pt>
                <c:pt idx="410">
                  <c:v>105.40343617232739</c:v>
                </c:pt>
                <c:pt idx="411">
                  <c:v>102.93909359659453</c:v>
                </c:pt>
                <c:pt idx="412">
                  <c:v>100.54261909497735</c:v>
                </c:pt>
                <c:pt idx="413">
                  <c:v>98.211592921685764</c:v>
                </c:pt>
                <c:pt idx="414">
                  <c:v>95.943704271042364</c:v>
                </c:pt>
                <c:pt idx="415">
                  <c:v>93.736745421036503</c:v>
                </c:pt>
                <c:pt idx="416">
                  <c:v>91.588606242834302</c:v>
                </c:pt>
                <c:pt idx="417">
                  <c:v>89.497269050255255</c:v>
                </c:pt>
                <c:pt idx="418">
                  <c:v>87.460803765289924</c:v>
                </c:pt>
                <c:pt idx="419">
                  <c:v>85.477363377615518</c:v>
                </c:pt>
                <c:pt idx="420">
                  <c:v>83.545179677786464</c:v>
                </c:pt>
                <c:pt idx="421">
                  <c:v>81.662559245347737</c:v>
                </c:pt>
                <c:pt idx="422">
                  <c:v>79.827879674556172</c:v>
                </c:pt>
                <c:pt idx="423">
                  <c:v>78.039586021710477</c:v>
                </c:pt>
                <c:pt idx="424">
                  <c:v>76.296187459295894</c:v>
                </c:pt>
                <c:pt idx="425">
                  <c:v>74.596254123254539</c:v>
                </c:pt>
                <c:pt idx="426">
                  <c:v>72.938414140705689</c:v>
                </c:pt>
                <c:pt idx="427">
                  <c:v>71.32135082637167</c:v>
                </c:pt>
                <c:pt idx="428">
                  <c:v>69.743800036820829</c:v>
                </c:pt>
                <c:pt idx="429">
                  <c:v>68.204547672423928</c:v>
                </c:pt>
                <c:pt idx="430">
                  <c:v>66.702427317646126</c:v>
                </c:pt>
                <c:pt idx="431">
                  <c:v>65.236318010961881</c:v>
                </c:pt>
                <c:pt idx="432">
                  <c:v>63.805142136294542</c:v>
                </c:pt>
                <c:pt idx="433">
                  <c:v>62.407863428449176</c:v>
                </c:pt>
                <c:pt idx="434">
                  <c:v>61.043485085529319</c:v>
                </c:pt>
                <c:pt idx="435">
                  <c:v>59.71104798181053</c:v>
                </c:pt>
                <c:pt idx="436">
                  <c:v>58.409628974990866</c:v>
                </c:pt>
                <c:pt idx="437">
                  <c:v>57.138339302148133</c:v>
                </c:pt>
                <c:pt idx="438">
                  <c:v>55.896323059117691</c:v>
                </c:pt>
                <c:pt idx="439">
                  <c:v>54.682755758355555</c:v>
                </c:pt>
                <c:pt idx="440">
                  <c:v>53.49684296067926</c:v>
                </c:pt>
                <c:pt idx="441">
                  <c:v>52.337818976582028</c:v>
                </c:pt>
                <c:pt idx="442">
                  <c:v>51.204945633096081</c:v>
                </c:pt>
                <c:pt idx="443">
                  <c:v>50.097511102442148</c:v>
                </c:pt>
                <c:pt idx="444">
                  <c:v>49.014828788944186</c:v>
                </c:pt>
                <c:pt idx="445">
                  <c:v>47.956236270912889</c:v>
                </c:pt>
                <c:pt idx="446">
                  <c:v>46.921094294410359</c:v>
                </c:pt>
                <c:pt idx="447">
                  <c:v>45.908785816002904</c:v>
                </c:pt>
                <c:pt idx="448">
                  <c:v>44.918715091789963</c:v>
                </c:pt>
                <c:pt idx="449">
                  <c:v>43.950306810164278</c:v>
                </c:pt>
                <c:pt idx="450">
                  <c:v>43.003005265916499</c:v>
                </c:pt>
                <c:pt idx="451">
                  <c:v>42.076273573442684</c:v>
                </c:pt>
                <c:pt idx="452">
                  <c:v>41.169592916949277</c:v>
                </c:pt>
                <c:pt idx="453">
                  <c:v>40.282461835677793</c:v>
                </c:pt>
                <c:pt idx="454">
                  <c:v>39.414395542288879</c:v>
                </c:pt>
                <c:pt idx="455">
                  <c:v>38.564925272657355</c:v>
                </c:pt>
                <c:pt idx="456">
                  <c:v>37.733597665432335</c:v>
                </c:pt>
                <c:pt idx="457">
                  <c:v>36.919974169813166</c:v>
                </c:pt>
                <c:pt idx="458">
                  <c:v>36.12363048008293</c:v>
                </c:pt>
                <c:pt idx="459">
                  <c:v>35.344155995525078</c:v>
                </c:pt>
                <c:pt idx="460">
                  <c:v>34.581153304427936</c:v>
                </c:pt>
                <c:pt idx="461">
                  <c:v>33.834237690956314</c:v>
                </c:pt>
                <c:pt idx="462">
                  <c:v>33.103036663738365</c:v>
                </c:pt>
                <c:pt idx="463">
                  <c:v>32.387189505080748</c:v>
                </c:pt>
                <c:pt idx="464">
                  <c:v>31.686346839786715</c:v>
                </c:pt>
                <c:pt idx="465">
                  <c:v>31.000170222607892</c:v>
                </c:pt>
                <c:pt idx="466">
                  <c:v>30.32833174341518</c:v>
                </c:pt>
                <c:pt idx="467">
                  <c:v>29.670513649223601</c:v>
                </c:pt>
                <c:pt idx="468">
                  <c:v>29.026407982253808</c:v>
                </c:pt>
                <c:pt idx="469">
                  <c:v>28.395716233256966</c:v>
                </c:pt>
                <c:pt idx="470">
                  <c:v>27.778149009371585</c:v>
                </c:pt>
                <c:pt idx="471">
                  <c:v>27.173425715820088</c:v>
                </c:pt>
                <c:pt idx="472">
                  <c:v>26.581274250789683</c:v>
                </c:pt>
                <c:pt idx="473">
                  <c:v>26.001430712876701</c:v>
                </c:pt>
                <c:pt idx="474">
                  <c:v>25.433639120506466</c:v>
                </c:pt>
                <c:pt idx="475">
                  <c:v>24.877651142771381</c:v>
                </c:pt>
                <c:pt idx="476">
                  <c:v>24.333225841158491</c:v>
                </c:pt>
                <c:pt idx="477">
                  <c:v>23.800129421665591</c:v>
                </c:pt>
                <c:pt idx="478">
                  <c:v>23.278134996830307</c:v>
                </c:pt>
                <c:pt idx="479">
                  <c:v>22.767022357220725</c:v>
                </c:pt>
                <c:pt idx="480">
                  <c:v>22.266577751959172</c:v>
                </c:pt>
                <c:pt idx="481">
                  <c:v>21.776593677872192</c:v>
                </c:pt>
                <c:pt idx="482">
                  <c:v>21.296868676879921</c:v>
                </c:pt>
                <c:pt idx="483">
                  <c:v>20.827207141257443</c:v>
                </c:pt>
                <c:pt idx="484">
                  <c:v>20.367419126418792</c:v>
                </c:pt>
                <c:pt idx="485">
                  <c:v>19.917320170890996</c:v>
                </c:pt>
                <c:pt idx="486">
                  <c:v>19.476731123162182</c:v>
                </c:pt>
                <c:pt idx="487">
                  <c:v>19.045477975102667</c:v>
                </c:pt>
                <c:pt idx="488">
                  <c:v>18.6233917016724</c:v>
                </c:pt>
                <c:pt idx="489">
                  <c:v>18.210308106641801</c:v>
                </c:pt>
                <c:pt idx="490">
                  <c:v>17.806067674065844</c:v>
                </c:pt>
                <c:pt idx="491">
                  <c:v>17.410515425263394</c:v>
                </c:pt>
                <c:pt idx="492">
                  <c:v>17.023500781065234</c:v>
                </c:pt>
                <c:pt idx="493">
                  <c:v>16.644877429105247</c:v>
                </c:pt>
                <c:pt idx="494">
                  <c:v>16.274503195939243</c:v>
                </c:pt>
                <c:pt idx="495">
                  <c:v>15.912239923785886</c:v>
                </c:pt>
                <c:pt idx="496">
                  <c:v>15.557953351693184</c:v>
                </c:pt>
                <c:pt idx="497">
                  <c:v>15.2115130009428</c:v>
                </c:pt>
                <c:pt idx="498">
                  <c:v>14.872792064512595</c:v>
                </c:pt>
                <c:pt idx="499">
                  <c:v>14.541667300425676</c:v>
                </c:pt>
                <c:pt idx="500">
                  <c:v>14.218018928821461</c:v>
                </c:pt>
                <c:pt idx="501">
                  <c:v>13.901730532591385</c:v>
                </c:pt>
                <c:pt idx="502">
                  <c:v>13.592688961428312</c:v>
                </c:pt>
                <c:pt idx="503">
                  <c:v>13.290784239145072</c:v>
                </c:pt>
                <c:pt idx="504">
                  <c:v>12.995909474123289</c:v>
                </c:pt>
                <c:pt idx="505">
                  <c:v>12.707960772759487</c:v>
                </c:pt>
                <c:pt idx="506">
                  <c:v>12.42683715578039</c:v>
                </c:pt>
                <c:pt idx="507">
                  <c:v>12.152440477304673</c:v>
                </c:pt>
                <c:pt idx="508">
                  <c:v>11.884675346532877</c:v>
                </c:pt>
                <c:pt idx="509">
                  <c:v>11.623449051951857</c:v>
                </c:pt>
                <c:pt idx="510">
                  <c:v>11.368671487944175</c:v>
                </c:pt>
                <c:pt idx="511">
                  <c:v>11.120255083697105</c:v>
                </c:pt>
                <c:pt idx="512">
                  <c:v>10.878114734309348</c:v>
                </c:pt>
                <c:pt idx="513">
                  <c:v>10.64216773399756</c:v>
                </c:pt>
                <c:pt idx="514">
                  <c:v>10.412333711307841</c:v>
                </c:pt>
                <c:pt idx="515">
                  <c:v>10.188534566240785</c:v>
                </c:pt>
                <c:pt idx="516">
                  <c:v>9.9706944092016432</c:v>
                </c:pt>
                <c:pt idx="517">
                  <c:v>9.7587395016901528</c:v>
                </c:pt>
                <c:pt idx="518">
                  <c:v>9.5525981986473116</c:v>
                </c:pt>
                <c:pt idx="519">
                  <c:v>9.3522008923789741</c:v>
                </c:pt>
                <c:pt idx="520">
                  <c:v>9.1574799579788895</c:v>
                </c:pt>
                <c:pt idx="521">
                  <c:v>8.9683697001759626</c:v>
                </c:pt>
                <c:pt idx="522">
                  <c:v>8.7848063015331856</c:v>
                </c:pt>
                <c:pt idx="523">
                  <c:v>8.6067277719276092</c:v>
                </c:pt>
                <c:pt idx="524">
                  <c:v>8.4340738992432911</c:v>
                </c:pt>
                <c:pt idx="525">
                  <c:v>8.2667862012110991</c:v>
                </c:pt>
                <c:pt idx="526">
                  <c:v>8.104807878331405</c:v>
                </c:pt>
                <c:pt idx="527">
                  <c:v>7.9480837678178444</c:v>
                </c:pt>
                <c:pt idx="528">
                  <c:v>7.7965602985024995</c:v>
                </c:pt>
                <c:pt idx="529">
                  <c:v>7.650185446644687</c:v>
                </c:pt>
                <c:pt idx="530">
                  <c:v>7.5089086925879531</c:v>
                </c:pt>
                <c:pt idx="531">
                  <c:v>7.3726809782118261</c:v>
                </c:pt>
                <c:pt idx="532">
                  <c:v>7.241454665127053</c:v>
                </c:pt>
                <c:pt idx="533">
                  <c:v>7.1151834935654064</c:v>
                </c:pt>
                <c:pt idx="534">
                  <c:v>6.9938225419172584</c:v>
                </c:pt>
                <c:pt idx="535">
                  <c:v>6.8773281868726386</c:v>
                </c:pt>
                <c:pt idx="536">
                  <c:v>6.7656580641238317</c:v>
                </c:pt>
                <c:pt idx="537">
                  <c:v>6.6587710295901639</c:v>
                </c:pt>
                <c:pt idx="538">
                  <c:v>6.5566271211282041</c:v>
                </c:pt>
                <c:pt idx="539">
                  <c:v>6.4591875206933889</c:v>
                </c:pt>
                <c:pt idx="540">
                  <c:v>6.3664145169218873</c:v>
                </c:pt>
                <c:pt idx="541">
                  <c:v>6.2782714681043759</c:v>
                </c:pt>
                <c:pt idx="542">
                  <c:v>6.1947227655266097</c:v>
                </c:pt>
                <c:pt idx="543">
                  <c:v>6.1157337971545402</c:v>
                </c:pt>
                <c:pt idx="544">
                  <c:v>6.0412709116451371</c:v>
                </c:pt>
                <c:pt idx="545">
                  <c:v>5.9713013826672672</c:v>
                </c:pt>
                <c:pt idx="546">
                  <c:v>5.9057933735202415</c:v>
                </c:pt>
                <c:pt idx="547">
                  <c:v>5.8447159020411004</c:v>
                </c:pt>
                <c:pt idx="548">
                  <c:v>5.7880388057950443</c:v>
                </c:pt>
                <c:pt idx="549">
                  <c:v>5.7357327075467479</c:v>
                </c:pt>
                <c:pt idx="550">
                  <c:v>5.6877689810136625</c:v>
                </c:pt>
                <c:pt idx="551">
                  <c:v>5.6441197169056592</c:v>
                </c:pt>
                <c:pt idx="552">
                  <c:v>5.604757689258518</c:v>
                </c:pt>
                <c:pt idx="553">
                  <c:v>5.5696563220718387</c:v>
                </c:pt>
                <c:pt idx="554">
                  <c:v>5.5387896562647949</c:v>
                </c:pt>
                <c:pt idx="555">
                  <c:v>5.5121323169658751</c:v>
                </c:pt>
                <c:pt idx="556">
                  <c:v>5.4896594811551749</c:v>
                </c:pt>
                <c:pt idx="557">
                  <c:v>5.4713468456801175</c:v>
                </c:pt>
                <c:pt idx="558">
                  <c:v>5.4571705956673604</c:v>
                </c:pt>
                <c:pt idx="559">
                  <c:v>5.4471073733552613</c:v>
                </c:pt>
                <c:pt idx="560">
                  <c:v>5.4411342473727773</c:v>
                </c:pt>
                <c:pt idx="561">
                  <c:v>5.4392286824914864</c:v>
                </c:pt>
                <c:pt idx="562">
                  <c:v>5.4413685098782514</c:v>
                </c:pt>
                <c:pt idx="563">
                  <c:v>5.4475318978763072</c:v>
                </c:pt>
                <c:pt idx="564">
                  <c:v>5.4576973233425585</c:v>
                </c:pt>
                <c:pt idx="565">
                  <c:v>5.4718435435685713</c:v>
                </c:pt>
                <c:pt idx="566">
                  <c:v>5.4899495688120421</c:v>
                </c:pt>
                <c:pt idx="567">
                  <c:v>5.5119946354646157</c:v>
                </c:pt>
                <c:pt idx="568">
                  <c:v>5.5379581798806781</c:v>
                </c:pt>
                <c:pt idx="569">
                  <c:v>5.5678198128902148</c:v>
                </c:pt>
                <c:pt idx="570">
                  <c:v>5.6015592950171635</c:v>
                </c:pt>
                <c:pt idx="571">
                  <c:v>5.639156512422721</c:v>
                </c:pt>
                <c:pt idx="572">
                  <c:v>5.6805914535910551</c:v>
                </c:pt>
                <c:pt idx="573">
                  <c:v>5.7258441867725507</c:v>
                </c:pt>
                <c:pt idx="574">
                  <c:v>5.7748948381975058</c:v>
                </c:pt>
                <c:pt idx="575">
                  <c:v>5.8277235710708037</c:v>
                </c:pt>
                <c:pt idx="576">
                  <c:v>5.8843105653556362</c:v>
                </c:pt>
                <c:pt idx="577">
                  <c:v>5.9446359983520196</c:v>
                </c:pt>
                <c:pt idx="578">
                  <c:v>6.0086800260734474</c:v>
                </c:pt>
                <c:pt idx="579">
                  <c:v>6.0764227654226604</c:v>
                </c:pt>
                <c:pt idx="580">
                  <c:v>6.1478442771653787</c:v>
                </c:pt>
                <c:pt idx="581">
                  <c:v>6.2229245496985888</c:v>
                </c:pt>
                <c:pt idx="582">
                  <c:v>6.3016434836080375</c:v>
                </c:pt>
                <c:pt idx="583">
                  <c:v>6.3839808770076436</c:v>
                </c:pt>
                <c:pt idx="584">
                  <c:v>6.4699164116517611</c:v>
                </c:pt>
                <c:pt idx="585">
                  <c:v>6.5594296398097063</c:v>
                </c:pt>
                <c:pt idx="586">
                  <c:v>6.652499971890359</c:v>
                </c:pt>
                <c:pt idx="587">
                  <c:v>6.7491066648034765</c:v>
                </c:pt>
                <c:pt idx="588">
                  <c:v>6.8492288110431137</c:v>
                </c:pt>
                <c:pt idx="589">
                  <c:v>6.9528453284775713</c:v>
                </c:pt>
                <c:pt idx="590">
                  <c:v>7.0599349508294607</c:v>
                </c:pt>
                <c:pt idx="591">
                  <c:v>7.1704762188286564</c:v>
                </c:pt>
                <c:pt idx="592">
                  <c:v>7.2844474720205232</c:v>
                </c:pt>
                <c:pt idx="593">
                  <c:v>7.4018268412110757</c:v>
                </c:pt>
                <c:pt idx="594">
                  <c:v>7.522592241530659</c:v>
                </c:pt>
                <c:pt idx="595">
                  <c:v>7.6467213660973572</c:v>
                </c:pt>
                <c:pt idx="596">
                  <c:v>7.7741916802612216</c:v>
                </c:pt>
                <c:pt idx="597">
                  <c:v>7.9049804164104263</c:v>
                </c:pt>
                <c:pt idx="598">
                  <c:v>8.0390645693205034</c:v>
                </c:pt>
                <c:pt idx="599">
                  <c:v>8.1764208920278758</c:v>
                </c:pt>
                <c:pt idx="600">
                  <c:v>8.3170258922091271</c:v>
                </c:pt>
                <c:pt idx="601">
                  <c:v>8.4608558290477571</c:v>
                </c:pt>
                <c:pt idx="602">
                  <c:v>8.6078867105702912</c:v>
                </c:pt>
                <c:pt idx="603">
                  <c:v>8.7580942914341726</c:v>
                </c:pt>
                <c:pt idx="604">
                  <c:v>8.9114540711500059</c:v>
                </c:pt>
                <c:pt idx="605">
                  <c:v>9.0679412927213185</c:v>
                </c:pt>
                <c:pt idx="606">
                  <c:v>9.227530941685286</c:v>
                </c:pt>
                <c:pt idx="607">
                  <c:v>9.3901977455383498</c:v>
                </c:pt>
                <c:pt idx="608">
                  <c:v>9.5559161735311573</c:v>
                </c:pt>
                <c:pt idx="609">
                  <c:v>9.7246604368176062</c:v>
                </c:pt>
                <c:pt idx="610">
                  <c:v>9.8964044889433094</c:v>
                </c:pt>
                <c:pt idx="611">
                  <c:v>10.071122026659324</c:v>
                </c:pt>
                <c:pt idx="612">
                  <c:v>10.248786491047237</c:v>
                </c:pt>
                <c:pt idx="613">
                  <c:v>10.42937106894243</c:v>
                </c:pt>
                <c:pt idx="614">
                  <c:v>10.612848694642576</c:v>
                </c:pt>
                <c:pt idx="615">
                  <c:v>10.799192051889008</c:v>
                </c:pt>
                <c:pt idx="616">
                  <c:v>10.988373576108959</c:v>
                </c:pt>
                <c:pt idx="617">
                  <c:v>11.180365456907126</c:v>
                </c:pt>
                <c:pt idx="618">
                  <c:v>11.375139640795418</c:v>
                </c:pt>
                <c:pt idx="619">
                  <c:v>11.572667834150188</c:v>
                </c:pt>
                <c:pt idx="620">
                  <c:v>11.772921506386526</c:v>
                </c:pt>
                <c:pt idx="621">
                  <c:v>11.975871893339695</c:v>
                </c:pt>
                <c:pt idx="622">
                  <c:v>12.181490000844121</c:v>
                </c:pt>
                <c:pt idx="623">
                  <c:v>12.389746608500637</c:v>
                </c:pt>
                <c:pt idx="624">
                  <c:v>12.600612273623018</c:v>
                </c:pt>
                <c:pt idx="625">
                  <c:v>12.814057335355276</c:v>
                </c:pt>
                <c:pt idx="626">
                  <c:v>13.030051918951404</c:v>
                </c:pt>
                <c:pt idx="627">
                  <c:v>13.248565940209511</c:v>
                </c:pt>
                <c:pt idx="628">
                  <c:v>13.469569110052662</c:v>
                </c:pt>
                <c:pt idx="629">
                  <c:v>13.693030939248954</c:v>
                </c:pt>
                <c:pt idx="630">
                  <c:v>13.918920743263703</c:v>
                </c:pt>
                <c:pt idx="631">
                  <c:v>14.147207647236625</c:v>
                </c:pt>
                <c:pt idx="632">
                  <c:v>14.3778605910775</c:v>
                </c:pt>
                <c:pt idx="633">
                  <c:v>14.610848334673669</c:v>
                </c:pt>
                <c:pt idx="634">
                  <c:v>14.846139463203123</c:v>
                </c:pt>
                <c:pt idx="635">
                  <c:v>15.083702392547137</c:v>
                </c:pt>
                <c:pt idx="636">
                  <c:v>15.323505374796545</c:v>
                </c:pt>
                <c:pt idx="637">
                  <c:v>15.56551650384594</c:v>
                </c:pt>
                <c:pt idx="638">
                  <c:v>15.809703721070239</c:v>
                </c:pt>
                <c:pt idx="639">
                  <c:v>16.05603482107837</c:v>
                </c:pt>
                <c:pt idx="640">
                  <c:v>16.304477457538713</c:v>
                </c:pt>
                <c:pt idx="641">
                  <c:v>16.554999149071399</c:v>
                </c:pt>
                <c:pt idx="642">
                  <c:v>16.807567285202463</c:v>
                </c:pt>
                <c:pt idx="643">
                  <c:v>17.062149132375076</c:v>
                </c:pt>
                <c:pt idx="644">
                  <c:v>17.318711840013371</c:v>
                </c:pt>
                <c:pt idx="645">
                  <c:v>17.577222446634103</c:v>
                </c:pt>
                <c:pt idx="646">
                  <c:v>17.837647886002006</c:v>
                </c:pt>
                <c:pt idx="647">
                  <c:v>18.09995499332441</c:v>
                </c:pt>
                <c:pt idx="648">
                  <c:v>18.364110511480941</c:v>
                </c:pt>
                <c:pt idx="649">
                  <c:v>18.630081097284553</c:v>
                </c:pt>
                <c:pt idx="650">
                  <c:v>18.897833327769323</c:v>
                </c:pt>
                <c:pt idx="651">
                  <c:v>19.167333706501918</c:v>
                </c:pt>
                <c:pt idx="652">
                  <c:v>19.438548669912304</c:v>
                </c:pt>
                <c:pt idx="653">
                  <c:v>19.711444593640454</c:v>
                </c:pt>
                <c:pt idx="654">
                  <c:v>19.985987798895216</c:v>
                </c:pt>
                <c:pt idx="655">
                  <c:v>20.262144558822108</c:v>
                </c:pt>
                <c:pt idx="656">
                  <c:v>20.539881104876272</c:v>
                </c:pt>
                <c:pt idx="657">
                  <c:v>20.819163633197576</c:v>
                </c:pt>
                <c:pt idx="658">
                  <c:v>21.099958310984434</c:v>
                </c:pt>
                <c:pt idx="659">
                  <c:v>21.382231282863199</c:v>
                </c:pt>
                <c:pt idx="660">
                  <c:v>21.665948677249929</c:v>
                </c:pt>
                <c:pt idx="661">
                  <c:v>21.951076612701709</c:v>
                </c:pt>
                <c:pt idx="662">
                  <c:v>22.237581204254308</c:v>
                </c:pt>
                <c:pt idx="663">
                  <c:v>22.52542856974334</c:v>
                </c:pt>
                <c:pt idx="664">
                  <c:v>22.814584836106249</c:v>
                </c:pt>
                <c:pt idx="665">
                  <c:v>23.105016145662034</c:v>
                </c:pt>
                <c:pt idx="666">
                  <c:v>23.396688662366298</c:v>
                </c:pt>
                <c:pt idx="667">
                  <c:v>23.689568578038863</c:v>
                </c:pt>
                <c:pt idx="668">
                  <c:v>23.983622118561108</c:v>
                </c:pt>
                <c:pt idx="669">
                  <c:v>24.278815550041127</c:v>
                </c:pt>
                <c:pt idx="670">
                  <c:v>24.575115184943481</c:v>
                </c:pt>
                <c:pt idx="671">
                  <c:v>24.872487388181668</c:v>
                </c:pt>
                <c:pt idx="672">
                  <c:v>25.170898583170803</c:v>
                </c:pt>
                <c:pt idx="673">
                  <c:v>25.470315257838088</c:v>
                </c:pt>
                <c:pt idx="674">
                  <c:v>25.770703970588983</c:v>
                </c:pt>
                <c:pt idx="675">
                  <c:v>26.072031356226862</c:v>
                </c:pt>
                <c:pt idx="676">
                  <c:v>26.374264131824006</c:v>
                </c:pt>
                <c:pt idx="677">
                  <c:v>26.677369102541686</c:v>
                </c:pt>
                <c:pt idx="678">
                  <c:v>26.981313167397822</c:v>
                </c:pt>
                <c:pt idx="679">
                  <c:v>27.286063324979565</c:v>
                </c:pt>
                <c:pt idx="680">
                  <c:v>27.591586679099365</c:v>
                </c:pt>
                <c:pt idx="681">
                  <c:v>27.897850444392606</c:v>
                </c:pt>
                <c:pt idx="682">
                  <c:v>28.204821951854807</c:v>
                </c:pt>
                <c:pt idx="683">
                  <c:v>28.512468654316816</c:v>
                </c:pt>
                <c:pt idx="684">
                  <c:v>28.820758131856184</c:v>
                </c:pt>
                <c:pt idx="685">
                  <c:v>29.129658097143139</c:v>
                </c:pt>
                <c:pt idx="686">
                  <c:v>29.439136400719608</c:v>
                </c:pt>
                <c:pt idx="687">
                  <c:v>29.749161036209472</c:v>
                </c:pt>
                <c:pt idx="688">
                  <c:v>30.059700145458958</c:v>
                </c:pt>
                <c:pt idx="689">
                  <c:v>30.370722023605431</c:v>
                </c:pt>
                <c:pt idx="690">
                  <c:v>30.68219512407326</c:v>
                </c:pt>
                <c:pt idx="691">
                  <c:v>30.994088063495496</c:v>
                </c:pt>
                <c:pt idx="692">
                  <c:v>31.306369626559952</c:v>
                </c:pt>
                <c:pt idx="693">
                  <c:v>31.619008770778525</c:v>
                </c:pt>
                <c:pt idx="694">
                  <c:v>31.931974631178647</c:v>
                </c:pt>
                <c:pt idx="695">
                  <c:v>32.245236524915448</c:v>
                </c:pt>
                <c:pt idx="696">
                  <c:v>32.558763955803784</c:v>
                </c:pt>
                <c:pt idx="697">
                  <c:v>32.872526618769179</c:v>
                </c:pt>
                <c:pt idx="698">
                  <c:v>33.186494404216276</c:v>
                </c:pt>
                <c:pt idx="699">
                  <c:v>33.500637402314325</c:v>
                </c:pt>
                <c:pt idx="700">
                  <c:v>33.814925907198514</c:v>
                </c:pt>
                <c:pt idx="701">
                  <c:v>34.129330421086372</c:v>
                </c:pt>
                <c:pt idx="702">
                  <c:v>34.443821658308536</c:v>
                </c:pt>
                <c:pt idx="703">
                  <c:v>34.75837054925298</c:v>
                </c:pt>
                <c:pt idx="704">
                  <c:v>35.072948244222211</c:v>
                </c:pt>
                <c:pt idx="705">
                  <c:v>35.387526117202526</c:v>
                </c:pt>
                <c:pt idx="706">
                  <c:v>35.702075769544976</c:v>
                </c:pt>
                <c:pt idx="707">
                  <c:v>36.016569033557275</c:v>
                </c:pt>
                <c:pt idx="708">
                  <c:v>36.330977976006395</c:v>
                </c:pt>
                <c:pt idx="709">
                  <c:v>36.645274901530918</c:v>
                </c:pt>
                <c:pt idx="710">
                  <c:v>36.959432355963415</c:v>
                </c:pt>
                <c:pt idx="711">
                  <c:v>37.273423129561799</c:v>
                </c:pt>
                <c:pt idx="712">
                  <c:v>37.587220260149799</c:v>
                </c:pt>
                <c:pt idx="713">
                  <c:v>37.900797036165969</c:v>
                </c:pt>
                <c:pt idx="714">
                  <c:v>38.214126999621286</c:v>
                </c:pt>
                <c:pt idx="715">
                  <c:v>38.527183948964861</c:v>
                </c:pt>
                <c:pt idx="716">
                  <c:v>38.83994194185761</c:v>
                </c:pt>
                <c:pt idx="717">
                  <c:v>39.152375297854341</c:v>
                </c:pt>
                <c:pt idx="718">
                  <c:v>39.464458600993233</c:v>
                </c:pt>
                <c:pt idx="719">
                  <c:v>39.776166702293516</c:v>
                </c:pt>
                <c:pt idx="720">
                  <c:v>40.087474722160991</c:v>
                </c:pt>
                <c:pt idx="721">
                  <c:v>40.398358052701546</c:v>
                </c:pt>
                <c:pt idx="722">
                  <c:v>40.708792359942599</c:v>
                </c:pt>
                <c:pt idx="723">
                  <c:v>41.018753585962948</c:v>
                </c:pt>
                <c:pt idx="724">
                  <c:v>41.32821795093092</c:v>
                </c:pt>
                <c:pt idx="725">
                  <c:v>41.637161955051049</c:v>
                </c:pt>
                <c:pt idx="726">
                  <c:v>41.94556238041978</c:v>
                </c:pt>
                <c:pt idx="727">
                  <c:v>42.253396292790221</c:v>
                </c:pt>
                <c:pt idx="728">
                  <c:v>42.560641043246356</c:v>
                </c:pt>
                <c:pt idx="729">
                  <c:v>42.867274269787167</c:v>
                </c:pt>
                <c:pt idx="730">
                  <c:v>43.173273898821137</c:v>
                </c:pt>
                <c:pt idx="731">
                  <c:v>43.478618146571129</c:v>
                </c:pt>
                <c:pt idx="732">
                  <c:v>43.783285520390713</c:v>
                </c:pt>
                <c:pt idx="733">
                  <c:v>44.087254819991976</c:v>
                </c:pt>
                <c:pt idx="734">
                  <c:v>44.390505138585816</c:v>
                </c:pt>
                <c:pt idx="735">
                  <c:v>44.693015863934527</c:v>
                </c:pt>
                <c:pt idx="736">
                  <c:v>44.994766679318211</c:v>
                </c:pt>
                <c:pt idx="737">
                  <c:v>45.295737564415006</c:v>
                </c:pt>
                <c:pt idx="738">
                  <c:v>45.595908796095991</c:v>
                </c:pt>
                <c:pt idx="739">
                  <c:v>45.895260949135427</c:v>
                </c:pt>
                <c:pt idx="740">
                  <c:v>46.19377489683707</c:v>
                </c:pt>
                <c:pt idx="741">
                  <c:v>46.491431811577321</c:v>
                </c:pt>
                <c:pt idx="742">
                  <c:v>46.78821316526605</c:v>
                </c:pt>
                <c:pt idx="743">
                  <c:v>47.084100729725556</c:v>
                </c:pt>
                <c:pt idx="744">
                  <c:v>47.3790765769891</c:v>
                </c:pt>
                <c:pt idx="745">
                  <c:v>47.673123079519087</c:v>
                </c:pt>
                <c:pt idx="746">
                  <c:v>47.966222910346566</c:v>
                </c:pt>
                <c:pt idx="747">
                  <c:v>48.258359043132238</c:v>
                </c:pt>
                <c:pt idx="748">
                  <c:v>48.549514752150372</c:v>
                </c:pt>
                <c:pt idx="749">
                  <c:v>48.839673612196421</c:v>
                </c:pt>
                <c:pt idx="750">
                  <c:v>49.128819498419126</c:v>
                </c:pt>
                <c:pt idx="751">
                  <c:v>49.416936586078329</c:v>
                </c:pt>
                <c:pt idx="752">
                  <c:v>49.704009350229462</c:v>
                </c:pt>
                <c:pt idx="753">
                  <c:v>49.990022565335501</c:v>
                </c:pt>
                <c:pt idx="754">
                  <c:v>50.274961304807626</c:v>
                </c:pt>
                <c:pt idx="755">
                  <c:v>50.558810940475659</c:v>
                </c:pt>
                <c:pt idx="756">
                  <c:v>50.84155714198927</c:v>
                </c:pt>
                <c:pt idx="757">
                  <c:v>51.123185876150821</c:v>
                </c:pt>
                <c:pt idx="758">
                  <c:v>51.403683406181422</c:v>
                </c:pt>
                <c:pt idx="759">
                  <c:v>51.683036290920896</c:v>
                </c:pt>
                <c:pt idx="760">
                  <c:v>51.961231383962783</c:v>
                </c:pt>
                <c:pt idx="761">
                  <c:v>52.238255832726054</c:v>
                </c:pt>
                <c:pt idx="762">
                  <c:v>52.514097077463667</c:v>
                </c:pt>
                <c:pt idx="763">
                  <c:v>52.788742850210234</c:v>
                </c:pt>
                <c:pt idx="764">
                  <c:v>53.062181173669117</c:v>
                </c:pt>
                <c:pt idx="765">
                  <c:v>53.334400360040554</c:v>
                </c:pt>
                <c:pt idx="766">
                  <c:v>53.605389009791963</c:v>
                </c:pt>
                <c:pt idx="767">
                  <c:v>53.875136010371257</c:v>
                </c:pt>
                <c:pt idx="768">
                  <c:v>54.143630534864982</c:v>
                </c:pt>
                <c:pt idx="769">
                  <c:v>54.410862040601927</c:v>
                </c:pt>
                <c:pt idx="770">
                  <c:v>54.67682026770337</c:v>
                </c:pt>
                <c:pt idx="771">
                  <c:v>54.941495237582167</c:v>
                </c:pt>
                <c:pt idx="772">
                  <c:v>55.204877251390123</c:v>
                </c:pt>
                <c:pt idx="773">
                  <c:v>55.46695688841664</c:v>
                </c:pt>
                <c:pt idx="774">
                  <c:v>55.727725004438788</c:v>
                </c:pt>
                <c:pt idx="775">
                  <c:v>55.987172730024241</c:v>
                </c:pt>
                <c:pt idx="776">
                  <c:v>56.245291468788579</c:v>
                </c:pt>
                <c:pt idx="777">
                  <c:v>56.502072895607746</c:v>
                </c:pt>
                <c:pt idx="778">
                  <c:v>56.757508954787284</c:v>
                </c:pt>
                <c:pt idx="779">
                  <c:v>57.011591858189199</c:v>
                </c:pt>
                <c:pt idx="780">
                  <c:v>57.264314083318133</c:v>
                </c:pt>
                <c:pt idx="781">
                  <c:v>57.515668371367411</c:v>
                </c:pt>
                <c:pt idx="782">
                  <c:v>57.765647725226835</c:v>
                </c:pt>
                <c:pt idx="783">
                  <c:v>58.014245407452904</c:v>
                </c:pt>
                <c:pt idx="784">
                  <c:v>58.261454938203208</c:v>
                </c:pt>
                <c:pt idx="785">
                  <c:v>58.507270093135546</c:v>
                </c:pt>
                <c:pt idx="786">
                  <c:v>58.751684901273556</c:v>
                </c:pt>
                <c:pt idx="787">
                  <c:v>58.994693642839685</c:v>
                </c:pt>
                <c:pt idx="788">
                  <c:v>59.236290847056686</c:v>
                </c:pt>
                <c:pt idx="789">
                  <c:v>59.476471289919253</c:v>
                </c:pt>
                <c:pt idx="790">
                  <c:v>59.715229991936269</c:v>
                </c:pt>
                <c:pt idx="791">
                  <c:v>59.952562215845454</c:v>
                </c:pt>
                <c:pt idx="792">
                  <c:v>60.188463464301151</c:v>
                </c:pt>
                <c:pt idx="793">
                  <c:v>60.422929477536599</c:v>
                </c:pt>
                <c:pt idx="794">
                  <c:v>60.655956231001937</c:v>
                </c:pt>
                <c:pt idx="795">
                  <c:v>60.887539932978711</c:v>
                </c:pt>
                <c:pt idx="796">
                  <c:v>61.117677022172209</c:v>
                </c:pt>
                <c:pt idx="797">
                  <c:v>61.346364165283106</c:v>
                </c:pt>
                <c:pt idx="798">
                  <c:v>61.573598254558512</c:v>
                </c:pt>
                <c:pt idx="799">
                  <c:v>61.799376405324772</c:v>
                </c:pt>
                <c:pt idx="800">
                  <c:v>62.02369595350207</c:v>
                </c:pt>
                <c:pt idx="801">
                  <c:v>62.246554453102519</c:v>
                </c:pt>
                <c:pt idx="802">
                  <c:v>62.467949673712511</c:v>
                </c:pt>
                <c:pt idx="803">
                  <c:v>62.687879597960219</c:v>
                </c:pt>
                <c:pt idx="804">
                  <c:v>62.906342418970041</c:v>
                </c:pt>
                <c:pt idx="805">
                  <c:v>63.12333653780383</c:v>
                </c:pt>
                <c:pt idx="806">
                  <c:v>63.338860560890993</c:v>
                </c:pt>
                <c:pt idx="807">
                  <c:v>63.552913297447688</c:v>
                </c:pt>
                <c:pt idx="808">
                  <c:v>63.765493756886848</c:v>
                </c:pt>
                <c:pt idx="809">
                  <c:v>63.976601146218975</c:v>
                </c:pt>
                <c:pt idx="810">
                  <c:v>64.186234867445663</c:v>
                </c:pt>
                <c:pt idx="811">
                  <c:v>64.394394514946399</c:v>
                </c:pt>
                <c:pt idx="812">
                  <c:v>64.601079872859046</c:v>
                </c:pt>
                <c:pt idx="813">
                  <c:v>64.806290912456149</c:v>
                </c:pt>
                <c:pt idx="814">
                  <c:v>65.010027789516315</c:v>
                </c:pt>
                <c:pt idx="815">
                  <c:v>65.21229084169336</c:v>
                </c:pt>
                <c:pt idx="816">
                  <c:v>65.413080585882483</c:v>
                </c:pt>
                <c:pt idx="817">
                  <c:v>65.612397715585232</c:v>
                </c:pt>
                <c:pt idx="818">
                  <c:v>65.612595206692106</c:v>
                </c:pt>
                <c:pt idx="819">
                  <c:v>65.612792696341188</c:v>
                </c:pt>
                <c:pt idx="820">
                  <c:v>65.612990184532379</c:v>
                </c:pt>
                <c:pt idx="821">
                  <c:v>65.613187671265678</c:v>
                </c:pt>
                <c:pt idx="822">
                  <c:v>65.613385156541185</c:v>
                </c:pt>
                <c:pt idx="823">
                  <c:v>65.613582640358757</c:v>
                </c:pt>
                <c:pt idx="824">
                  <c:v>65.613780122718453</c:v>
                </c:pt>
                <c:pt idx="825">
                  <c:v>65.613977603620313</c:v>
                </c:pt>
                <c:pt idx="826">
                  <c:v>65.61417508306431</c:v>
                </c:pt>
                <c:pt idx="827">
                  <c:v>65.61437256105043</c:v>
                </c:pt>
                <c:pt idx="828">
                  <c:v>65.614570037578716</c:v>
                </c:pt>
                <c:pt idx="829">
                  <c:v>65.614767512649138</c:v>
                </c:pt>
                <c:pt idx="830">
                  <c:v>65.614964986261711</c:v>
                </c:pt>
                <c:pt idx="831">
                  <c:v>65.615162458416421</c:v>
                </c:pt>
                <c:pt idx="832">
                  <c:v>65.615359929113268</c:v>
                </c:pt>
                <c:pt idx="833">
                  <c:v>65.615557398352266</c:v>
                </c:pt>
                <c:pt idx="834">
                  <c:v>65.615754866133415</c:v>
                </c:pt>
                <c:pt idx="835">
                  <c:v>65.6159523324567</c:v>
                </c:pt>
                <c:pt idx="836">
                  <c:v>65.61614979732218</c:v>
                </c:pt>
                <c:pt idx="837">
                  <c:v>65.616347260729739</c:v>
                </c:pt>
                <c:pt idx="838">
                  <c:v>65.616544722679478</c:v>
                </c:pt>
                <c:pt idx="839">
                  <c:v>65.616742183171397</c:v>
                </c:pt>
                <c:pt idx="840">
                  <c:v>65.616939642205423</c:v>
                </c:pt>
                <c:pt idx="841">
                  <c:v>65.617137099781644</c:v>
                </c:pt>
                <c:pt idx="842">
                  <c:v>65.617334555899959</c:v>
                </c:pt>
                <c:pt idx="843">
                  <c:v>65.61753201056051</c:v>
                </c:pt>
                <c:pt idx="844">
                  <c:v>65.617729463763183</c:v>
                </c:pt>
                <c:pt idx="845">
                  <c:v>65.617926915508022</c:v>
                </c:pt>
                <c:pt idx="846">
                  <c:v>65.618124365794984</c:v>
                </c:pt>
                <c:pt idx="847">
                  <c:v>65.618321814624124</c:v>
                </c:pt>
                <c:pt idx="848">
                  <c:v>65.618519261995473</c:v>
                </c:pt>
                <c:pt idx="849">
                  <c:v>65.618716707908902</c:v>
                </c:pt>
                <c:pt idx="850">
                  <c:v>65.618914152364567</c:v>
                </c:pt>
                <c:pt idx="851">
                  <c:v>65.619111595362341</c:v>
                </c:pt>
                <c:pt idx="852">
                  <c:v>65.619309036902322</c:v>
                </c:pt>
                <c:pt idx="853">
                  <c:v>65.619506476984455</c:v>
                </c:pt>
                <c:pt idx="854">
                  <c:v>65.619703915608724</c:v>
                </c:pt>
                <c:pt idx="855">
                  <c:v>65.619901352775187</c:v>
                </c:pt>
                <c:pt idx="856">
                  <c:v>65.62009878848383</c:v>
                </c:pt>
                <c:pt idx="857">
                  <c:v>65.620296222734609</c:v>
                </c:pt>
                <c:pt idx="858">
                  <c:v>65.620493655527596</c:v>
                </c:pt>
                <c:pt idx="859">
                  <c:v>65.620691086862735</c:v>
                </c:pt>
                <c:pt idx="860">
                  <c:v>65.620888516740052</c:v>
                </c:pt>
                <c:pt idx="861">
                  <c:v>65.621085945159535</c:v>
                </c:pt>
                <c:pt idx="862">
                  <c:v>65.621283372121184</c:v>
                </c:pt>
                <c:pt idx="863">
                  <c:v>65.621480797625011</c:v>
                </c:pt>
                <c:pt idx="864">
                  <c:v>65.621678221671033</c:v>
                </c:pt>
                <c:pt idx="865">
                  <c:v>65.621875644259219</c:v>
                </c:pt>
                <c:pt idx="866">
                  <c:v>65.622073065389614</c:v>
                </c:pt>
                <c:pt idx="867">
                  <c:v>65.62227048506216</c:v>
                </c:pt>
                <c:pt idx="868">
                  <c:v>65.622467903276913</c:v>
                </c:pt>
                <c:pt idx="869">
                  <c:v>65.622665320033803</c:v>
                </c:pt>
                <c:pt idx="870">
                  <c:v>65.622862735332916</c:v>
                </c:pt>
                <c:pt idx="871">
                  <c:v>65.623060149174165</c:v>
                </c:pt>
                <c:pt idx="872">
                  <c:v>65.623257561557637</c:v>
                </c:pt>
                <c:pt idx="873">
                  <c:v>65.623454972483302</c:v>
                </c:pt>
                <c:pt idx="874">
                  <c:v>65.623652381951146</c:v>
                </c:pt>
                <c:pt idx="875">
                  <c:v>65.62384978996117</c:v>
                </c:pt>
                <c:pt idx="876">
                  <c:v>65.624047196513374</c:v>
                </c:pt>
                <c:pt idx="877">
                  <c:v>65.624244601607742</c:v>
                </c:pt>
                <c:pt idx="878">
                  <c:v>65.624442005244376</c:v>
                </c:pt>
                <c:pt idx="879">
                  <c:v>65.624639407423146</c:v>
                </c:pt>
                <c:pt idx="880">
                  <c:v>65.62483680814411</c:v>
                </c:pt>
                <c:pt idx="881">
                  <c:v>65.625034207407253</c:v>
                </c:pt>
                <c:pt idx="882">
                  <c:v>65.625231605212619</c:v>
                </c:pt>
                <c:pt idx="883">
                  <c:v>65.625429001560178</c:v>
                </c:pt>
                <c:pt idx="884">
                  <c:v>65.625626396449903</c:v>
                </c:pt>
                <c:pt idx="885">
                  <c:v>65.625823789881878</c:v>
                </c:pt>
                <c:pt idx="886">
                  <c:v>65.626021181856032</c:v>
                </c:pt>
                <c:pt idx="887">
                  <c:v>65.626218572372352</c:v>
                </c:pt>
                <c:pt idx="888">
                  <c:v>65.626415961430908</c:v>
                </c:pt>
                <c:pt idx="889">
                  <c:v>65.626613349031658</c:v>
                </c:pt>
                <c:pt idx="890">
                  <c:v>65.626810735174601</c:v>
                </c:pt>
                <c:pt idx="891">
                  <c:v>65.627008119859752</c:v>
                </c:pt>
                <c:pt idx="892">
                  <c:v>65.62720550308714</c:v>
                </c:pt>
                <c:pt idx="893">
                  <c:v>65.627402884856679</c:v>
                </c:pt>
                <c:pt idx="894">
                  <c:v>65.627600265168468</c:v>
                </c:pt>
                <c:pt idx="895">
                  <c:v>65.627797644022451</c:v>
                </c:pt>
                <c:pt idx="896">
                  <c:v>65.627995021418627</c:v>
                </c:pt>
                <c:pt idx="897">
                  <c:v>65.628192397357026</c:v>
                </c:pt>
                <c:pt idx="898">
                  <c:v>65.628389771837661</c:v>
                </c:pt>
                <c:pt idx="899">
                  <c:v>65.628587144860447</c:v>
                </c:pt>
                <c:pt idx="900">
                  <c:v>65.628784516425483</c:v>
                </c:pt>
                <c:pt idx="901">
                  <c:v>65.628981886532728</c:v>
                </c:pt>
                <c:pt idx="902">
                  <c:v>65.629179255182208</c:v>
                </c:pt>
                <c:pt idx="903">
                  <c:v>65.629376622373869</c:v>
                </c:pt>
                <c:pt idx="904">
                  <c:v>65.629573988107737</c:v>
                </c:pt>
                <c:pt idx="905">
                  <c:v>65.629771352383841</c:v>
                </c:pt>
                <c:pt idx="906">
                  <c:v>65.629968715202168</c:v>
                </c:pt>
                <c:pt idx="907">
                  <c:v>65.630166076562674</c:v>
                </c:pt>
                <c:pt idx="908">
                  <c:v>65.630363436465458</c:v>
                </c:pt>
                <c:pt idx="909">
                  <c:v>65.630560794910423</c:v>
                </c:pt>
                <c:pt idx="910">
                  <c:v>65.630758151897638</c:v>
                </c:pt>
                <c:pt idx="911">
                  <c:v>65.630955507427075</c:v>
                </c:pt>
                <c:pt idx="912">
                  <c:v>65.63115286149872</c:v>
                </c:pt>
                <c:pt idx="913">
                  <c:v>65.631350214112587</c:v>
                </c:pt>
                <c:pt idx="914">
                  <c:v>65.63154756526869</c:v>
                </c:pt>
                <c:pt idx="915">
                  <c:v>65.63174491496703</c:v>
                </c:pt>
                <c:pt idx="916">
                  <c:v>65.631942263207549</c:v>
                </c:pt>
                <c:pt idx="917">
                  <c:v>65.632139609990375</c:v>
                </c:pt>
                <c:pt idx="918">
                  <c:v>65.632336955315353</c:v>
                </c:pt>
                <c:pt idx="919">
                  <c:v>65.632534299182609</c:v>
                </c:pt>
                <c:pt idx="920">
                  <c:v>65.632731641592088</c:v>
                </c:pt>
                <c:pt idx="921">
                  <c:v>65.632928982543817</c:v>
                </c:pt>
                <c:pt idx="922">
                  <c:v>65.633126322037739</c:v>
                </c:pt>
                <c:pt idx="923">
                  <c:v>65.633323660073899</c:v>
                </c:pt>
                <c:pt idx="924">
                  <c:v>65.633520996652337</c:v>
                </c:pt>
                <c:pt idx="925">
                  <c:v>65.633718331772997</c:v>
                </c:pt>
                <c:pt idx="926">
                  <c:v>65.633915665435879</c:v>
                </c:pt>
                <c:pt idx="927">
                  <c:v>65.634112997640997</c:v>
                </c:pt>
                <c:pt idx="928">
                  <c:v>65.634310328388395</c:v>
                </c:pt>
                <c:pt idx="929">
                  <c:v>65.634507657678</c:v>
                </c:pt>
                <c:pt idx="930">
                  <c:v>65.634704985509842</c:v>
                </c:pt>
                <c:pt idx="931">
                  <c:v>65.634902311883948</c:v>
                </c:pt>
                <c:pt idx="932">
                  <c:v>65.635099636800291</c:v>
                </c:pt>
                <c:pt idx="933">
                  <c:v>65.635296960258856</c:v>
                </c:pt>
                <c:pt idx="934">
                  <c:v>65.635494282259742</c:v>
                </c:pt>
                <c:pt idx="935">
                  <c:v>65.63569160280278</c:v>
                </c:pt>
                <c:pt idx="936">
                  <c:v>65.635888921888139</c:v>
                </c:pt>
                <c:pt idx="937">
                  <c:v>65.636086239515691</c:v>
                </c:pt>
                <c:pt idx="938">
                  <c:v>65.636283555685495</c:v>
                </c:pt>
                <c:pt idx="939">
                  <c:v>65.636480870397577</c:v>
                </c:pt>
                <c:pt idx="940">
                  <c:v>65.636678183651895</c:v>
                </c:pt>
                <c:pt idx="941">
                  <c:v>65.636875495448464</c:v>
                </c:pt>
                <c:pt idx="942">
                  <c:v>65.637072805787312</c:v>
                </c:pt>
                <c:pt idx="943">
                  <c:v>65.637270114668411</c:v>
                </c:pt>
                <c:pt idx="944">
                  <c:v>65.637467422091746</c:v>
                </c:pt>
                <c:pt idx="945">
                  <c:v>65.637664728057359</c:v>
                </c:pt>
                <c:pt idx="946">
                  <c:v>65.637862032565195</c:v>
                </c:pt>
                <c:pt idx="947">
                  <c:v>65.638059335615338</c:v>
                </c:pt>
                <c:pt idx="948">
                  <c:v>65.638256637207732</c:v>
                </c:pt>
                <c:pt idx="949">
                  <c:v>65.638453937342376</c:v>
                </c:pt>
                <c:pt idx="950">
                  <c:v>65.638651236019271</c:v>
                </c:pt>
                <c:pt idx="951">
                  <c:v>65.638848533238431</c:v>
                </c:pt>
                <c:pt idx="952">
                  <c:v>65.639045828999869</c:v>
                </c:pt>
                <c:pt idx="953">
                  <c:v>65.63924312330353</c:v>
                </c:pt>
                <c:pt idx="954">
                  <c:v>65.639440416149498</c:v>
                </c:pt>
                <c:pt idx="955">
                  <c:v>65.63963770753773</c:v>
                </c:pt>
                <c:pt idx="956">
                  <c:v>65.639834997468228</c:v>
                </c:pt>
                <c:pt idx="957">
                  <c:v>65.640032285940975</c:v>
                </c:pt>
                <c:pt idx="958">
                  <c:v>65.640229572956002</c:v>
                </c:pt>
                <c:pt idx="959">
                  <c:v>65.640426858513351</c:v>
                </c:pt>
                <c:pt idx="960">
                  <c:v>65.640624142612907</c:v>
                </c:pt>
                <c:pt idx="961">
                  <c:v>65.640821425254785</c:v>
                </c:pt>
                <c:pt idx="962">
                  <c:v>65.641018706438885</c:v>
                </c:pt>
                <c:pt idx="963">
                  <c:v>65.641215986165278</c:v>
                </c:pt>
                <c:pt idx="964">
                  <c:v>65.64141326443395</c:v>
                </c:pt>
                <c:pt idx="965">
                  <c:v>65.64161054124493</c:v>
                </c:pt>
                <c:pt idx="966">
                  <c:v>65.641807816598174</c:v>
                </c:pt>
                <c:pt idx="967">
                  <c:v>65.642005090493683</c:v>
                </c:pt>
                <c:pt idx="968">
                  <c:v>65.642202362931442</c:v>
                </c:pt>
                <c:pt idx="969">
                  <c:v>65.642399633911552</c:v>
                </c:pt>
                <c:pt idx="970">
                  <c:v>65.642596903433912</c:v>
                </c:pt>
                <c:pt idx="971">
                  <c:v>65.642794171498522</c:v>
                </c:pt>
                <c:pt idx="972">
                  <c:v>65.642991438105469</c:v>
                </c:pt>
                <c:pt idx="973">
                  <c:v>65.64318870325468</c:v>
                </c:pt>
                <c:pt idx="974">
                  <c:v>65.64338596694617</c:v>
                </c:pt>
                <c:pt idx="975">
                  <c:v>65.643583229179939</c:v>
                </c:pt>
                <c:pt idx="976">
                  <c:v>65.643780489955986</c:v>
                </c:pt>
                <c:pt idx="977">
                  <c:v>65.64397774927437</c:v>
                </c:pt>
                <c:pt idx="978">
                  <c:v>65.644175007135019</c:v>
                </c:pt>
                <c:pt idx="979">
                  <c:v>65.644372263537974</c:v>
                </c:pt>
                <c:pt idx="980">
                  <c:v>65.644569518483166</c:v>
                </c:pt>
                <c:pt idx="981">
                  <c:v>65.644766771970694</c:v>
                </c:pt>
                <c:pt idx="982">
                  <c:v>65.644964024000515</c:v>
                </c:pt>
                <c:pt idx="983">
                  <c:v>65.645161274572601</c:v>
                </c:pt>
                <c:pt idx="984">
                  <c:v>65.645358523687008</c:v>
                </c:pt>
                <c:pt idx="985">
                  <c:v>65.645555771343709</c:v>
                </c:pt>
                <c:pt idx="986">
                  <c:v>65.645753017542717</c:v>
                </c:pt>
                <c:pt idx="987">
                  <c:v>65.645950262284003</c:v>
                </c:pt>
                <c:pt idx="988">
                  <c:v>65.646147505567626</c:v>
                </c:pt>
                <c:pt idx="989">
                  <c:v>65.646344747393542</c:v>
                </c:pt>
                <c:pt idx="990">
                  <c:v>65.646541987761722</c:v>
                </c:pt>
                <c:pt idx="991">
                  <c:v>65.646739226672267</c:v>
                </c:pt>
                <c:pt idx="992">
                  <c:v>65.646936464125048</c:v>
                </c:pt>
                <c:pt idx="993">
                  <c:v>65.647133700120165</c:v>
                </c:pt>
                <c:pt idx="994">
                  <c:v>65.647330934657589</c:v>
                </c:pt>
                <c:pt idx="995">
                  <c:v>65.647528167737335</c:v>
                </c:pt>
                <c:pt idx="996">
                  <c:v>65.647725399359373</c:v>
                </c:pt>
                <c:pt idx="997">
                  <c:v>65.647922629523734</c:v>
                </c:pt>
                <c:pt idx="998">
                  <c:v>65.648119858230416</c:v>
                </c:pt>
                <c:pt idx="999">
                  <c:v>65.648317085479363</c:v>
                </c:pt>
                <c:pt idx="1000">
                  <c:v>65.648514311270631</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Calculs!$I$4:$I$1004</c:f>
              <c:numCache>
                <c:formatCode>0.00</c:formatCode>
                <c:ptCount val="1001"/>
                <c:pt idx="0">
                  <c:v>72.694333634449904</c:v>
                </c:pt>
                <c:pt idx="1">
                  <c:v>72.687773042166157</c:v>
                </c:pt>
                <c:pt idx="2">
                  <c:v>72.886926025798189</c:v>
                </c:pt>
                <c:pt idx="3">
                  <c:v>73.291818417756915</c:v>
                </c:pt>
                <c:pt idx="4">
                  <c:v>73.902539061917011</c:v>
                </c:pt>
                <c:pt idx="5">
                  <c:v>74.719239162202598</c:v>
                </c:pt>
                <c:pt idx="6">
                  <c:v>75.637848801731948</c:v>
                </c:pt>
                <c:pt idx="7">
                  <c:v>76.554143618123462</c:v>
                </c:pt>
                <c:pt idx="8">
                  <c:v>77.468115960657599</c:v>
                </c:pt>
                <c:pt idx="9">
                  <c:v>78.379758221654285</c:v>
                </c:pt>
                <c:pt idx="10">
                  <c:v>79.289062836572825</c:v>
                </c:pt>
                <c:pt idx="11">
                  <c:v>80.196022284113482</c:v>
                </c:pt>
                <c:pt idx="12">
                  <c:v>81.100629086320438</c:v>
                </c:pt>
                <c:pt idx="13">
                  <c:v>82.002875808685729</c:v>
                </c:pt>
                <c:pt idx="14">
                  <c:v>82.902755060254336</c:v>
                </c:pt>
                <c:pt idx="15">
                  <c:v>83.800259493729698</c:v>
                </c:pt>
                <c:pt idx="16">
                  <c:v>84.695381805579828</c:v>
                </c:pt>
                <c:pt idx="17">
                  <c:v>85.588114736143652</c:v>
                </c:pt>
                <c:pt idx="18">
                  <c:v>86.47845106973746</c:v>
                </c:pt>
                <c:pt idx="19">
                  <c:v>87.366383634761263</c:v>
                </c:pt>
                <c:pt idx="20">
                  <c:v>88.251905303805003</c:v>
                </c:pt>
                <c:pt idx="21">
                  <c:v>89.135008993754283</c:v>
                </c:pt>
                <c:pt idx="22">
                  <c:v>90.015687665895655</c:v>
                </c:pt>
                <c:pt idx="23">
                  <c:v>90.893934326021252</c:v>
                </c:pt>
                <c:pt idx="24">
                  <c:v>91.769742024532718</c:v>
                </c:pt>
                <c:pt idx="25">
                  <c:v>92.64310385654413</c:v>
                </c:pt>
                <c:pt idx="26">
                  <c:v>93.514012961984193</c:v>
                </c:pt>
                <c:pt idx="27">
                  <c:v>94.382462525697065</c:v>
                </c:pt>
                <c:pt idx="28">
                  <c:v>95.248445777542258</c:v>
                </c:pt>
                <c:pt idx="29">
                  <c:v>96.111955992493108</c:v>
                </c:pt>
                <c:pt idx="30">
                  <c:v>96.972986490734129</c:v>
                </c:pt>
                <c:pt idx="31">
                  <c:v>97.831530637756728</c:v>
                </c:pt>
                <c:pt idx="32">
                  <c:v>98.687581844453476</c:v>
                </c:pt>
                <c:pt idx="33">
                  <c:v>99.54113356721102</c:v>
                </c:pt>
                <c:pt idx="34">
                  <c:v>100.3921793080011</c:v>
                </c:pt>
                <c:pt idx="35">
                  <c:v>101.24071261447014</c:v>
                </c:pt>
                <c:pt idx="36">
                  <c:v>102.08672708002685</c:v>
                </c:pt>
                <c:pt idx="37">
                  <c:v>102.93021634392827</c:v>
                </c:pt>
                <c:pt idx="38">
                  <c:v>103.77117409136387</c:v>
                </c:pt>
                <c:pt idx="39">
                  <c:v>104.60959405353769</c:v>
                </c:pt>
                <c:pt idx="40">
                  <c:v>105.44547000774877</c:v>
                </c:pt>
                <c:pt idx="41">
                  <c:v>106.27879577746926</c:v>
                </c:pt>
                <c:pt idx="42">
                  <c:v>107.10956523242086</c:v>
                </c:pt>
                <c:pt idx="43">
                  <c:v>107.93777228864907</c:v>
                </c:pt>
                <c:pt idx="44">
                  <c:v>108.76341090859522</c:v>
                </c:pt>
                <c:pt idx="45">
                  <c:v>109.58647510116668</c:v>
                </c:pt>
                <c:pt idx="46">
                  <c:v>110.40695892180455</c:v>
                </c:pt>
                <c:pt idx="47">
                  <c:v>111.22485647254956</c:v>
                </c:pt>
                <c:pt idx="48">
                  <c:v>112.04016190210544</c:v>
                </c:pt>
                <c:pt idx="49">
                  <c:v>112.85286940590025</c:v>
                </c:pt>
                <c:pt idx="50">
                  <c:v>113.66297322614535</c:v>
                </c:pt>
                <c:pt idx="51">
                  <c:v>114.47101697859716</c:v>
                </c:pt>
                <c:pt idx="52">
                  <c:v>115.27754496565569</c:v>
                </c:pt>
                <c:pt idx="53">
                  <c:v>116.08255231820135</c:v>
                </c:pt>
                <c:pt idx="54">
                  <c:v>116.88603419206655</c:v>
                </c:pt>
                <c:pt idx="55">
                  <c:v>117.68798576812095</c:v>
                </c:pt>
                <c:pt idx="56">
                  <c:v>118.48840225235584</c:v>
                </c:pt>
                <c:pt idx="57">
                  <c:v>119.28727887596746</c:v>
                </c:pt>
                <c:pt idx="58">
                  <c:v>120.08461089543937</c:v>
                </c:pt>
                <c:pt idx="59">
                  <c:v>120.88039359262385</c:v>
                </c:pt>
                <c:pt idx="60">
                  <c:v>121.67462227482218</c:v>
                </c:pt>
                <c:pt idx="61">
                  <c:v>122.46729227486422</c:v>
                </c:pt>
                <c:pt idx="62">
                  <c:v>123.25839895118639</c:v>
                </c:pt>
                <c:pt idx="63">
                  <c:v>124.04793768790917</c:v>
                </c:pt>
                <c:pt idx="64">
                  <c:v>124.83590389491322</c:v>
                </c:pt>
                <c:pt idx="65">
                  <c:v>125.62229300791442</c:v>
                </c:pt>
                <c:pt idx="66">
                  <c:v>126.40710048853805</c:v>
                </c:pt>
                <c:pt idx="67">
                  <c:v>127.19032182439152</c:v>
                </c:pt>
                <c:pt idx="68">
                  <c:v>127.9719525291363</c:v>
                </c:pt>
                <c:pt idx="69">
                  <c:v>128.75198814255864</c:v>
                </c:pt>
                <c:pt idx="70">
                  <c:v>129.530424230639</c:v>
                </c:pt>
                <c:pt idx="71">
                  <c:v>130.30725638562052</c:v>
                </c:pt>
                <c:pt idx="72">
                  <c:v>131.0824802260764</c:v>
                </c:pt>
                <c:pt idx="73">
                  <c:v>131.85609139697581</c:v>
                </c:pt>
                <c:pt idx="74">
                  <c:v>132.628085569749</c:v>
                </c:pt>
                <c:pt idx="75">
                  <c:v>133.39845844235094</c:v>
                </c:pt>
                <c:pt idx="76">
                  <c:v>134.16720573932398</c:v>
                </c:pt>
                <c:pt idx="77">
                  <c:v>134.93432321185921</c:v>
                </c:pt>
                <c:pt idx="78">
                  <c:v>135.69980663785668</c:v>
                </c:pt>
                <c:pt idx="79">
                  <c:v>136.46365182198446</c:v>
                </c:pt>
                <c:pt idx="80">
                  <c:v>137.22585459573625</c:v>
                </c:pt>
                <c:pt idx="81">
                  <c:v>137.98641081748809</c:v>
                </c:pt>
                <c:pt idx="82">
                  <c:v>138.74531637255376</c:v>
                </c:pt>
                <c:pt idx="83">
                  <c:v>139.50256717323876</c:v>
                </c:pt>
                <c:pt idx="84">
                  <c:v>140.25815915889331</c:v>
                </c:pt>
                <c:pt idx="85">
                  <c:v>141.01208829596402</c:v>
                </c:pt>
                <c:pt idx="86">
                  <c:v>141.76435057804431</c:v>
                </c:pt>
                <c:pt idx="87">
                  <c:v>142.51494202592357</c:v>
                </c:pt>
                <c:pt idx="88">
                  <c:v>143.26385868763509</c:v>
                </c:pt>
                <c:pt idx="89">
                  <c:v>144.01109663850283</c:v>
                </c:pt>
                <c:pt idx="90">
                  <c:v>144.75665198118685</c:v>
                </c:pt>
                <c:pt idx="91">
                  <c:v>145.50052084572735</c:v>
                </c:pt>
                <c:pt idx="92">
                  <c:v>146.24269938958778</c:v>
                </c:pt>
                <c:pt idx="93">
                  <c:v>146.98318379769651</c:v>
                </c:pt>
                <c:pt idx="94">
                  <c:v>147.72197028248698</c:v>
                </c:pt>
                <c:pt idx="95">
                  <c:v>148.45905508393716</c:v>
                </c:pt>
                <c:pt idx="96">
                  <c:v>149.19443446960733</c:v>
                </c:pt>
                <c:pt idx="97">
                  <c:v>149.92810473467651</c:v>
                </c:pt>
                <c:pt idx="98">
                  <c:v>150.66006220197801</c:v>
                </c:pt>
                <c:pt idx="99">
                  <c:v>151.3903032220334</c:v>
                </c:pt>
                <c:pt idx="100">
                  <c:v>152.11882417308533</c:v>
                </c:pt>
                <c:pt idx="101">
                  <c:v>152.84536792689246</c:v>
                </c:pt>
                <c:pt idx="102">
                  <c:v>153.56967717987914</c:v>
                </c:pt>
                <c:pt idx="103">
                  <c:v>154.29174821972177</c:v>
                </c:pt>
                <c:pt idx="104">
                  <c:v>155.01157737125274</c:v>
                </c:pt>
                <c:pt idx="105">
                  <c:v>155.72916099645849</c:v>
                </c:pt>
                <c:pt idx="106">
                  <c:v>156.44449549447575</c:v>
                </c:pt>
                <c:pt idx="107">
                  <c:v>157.1575773015862</c:v>
                </c:pt>
                <c:pt idx="108">
                  <c:v>157.86840289120914</c:v>
                </c:pt>
                <c:pt idx="109">
                  <c:v>158.57696877389242</c:v>
                </c:pt>
                <c:pt idx="110">
                  <c:v>159.28327149730146</c:v>
                </c:pt>
                <c:pt idx="111">
                  <c:v>159.98730764620686</c:v>
                </c:pt>
                <c:pt idx="112">
                  <c:v>160.68907384246992</c:v>
                </c:pt>
                <c:pt idx="113">
                  <c:v>161.3885667450264</c:v>
                </c:pt>
                <c:pt idx="114">
                  <c:v>162.08578304986867</c:v>
                </c:pt>
                <c:pt idx="115">
                  <c:v>162.78071949002614</c:v>
                </c:pt>
                <c:pt idx="116">
                  <c:v>163.47337283554361</c:v>
                </c:pt>
                <c:pt idx="117">
                  <c:v>164.16373989345837</c:v>
                </c:pt>
                <c:pt idx="118">
                  <c:v>164.85181750777525</c:v>
                </c:pt>
                <c:pt idx="119">
                  <c:v>165.53760255943985</c:v>
                </c:pt>
                <c:pt idx="120">
                  <c:v>166.22109196631044</c:v>
                </c:pt>
                <c:pt idx="121">
                  <c:v>166.90228268312779</c:v>
                </c:pt>
                <c:pt idx="122">
                  <c:v>167.58117170148358</c:v>
                </c:pt>
                <c:pt idx="123">
                  <c:v>168.25775604978674</c:v>
                </c:pt>
                <c:pt idx="124">
                  <c:v>168.93203279322853</c:v>
                </c:pt>
                <c:pt idx="125">
                  <c:v>169.60399903374571</c:v>
                </c:pt>
                <c:pt idx="126">
                  <c:v>170.27365190998202</c:v>
                </c:pt>
                <c:pt idx="127">
                  <c:v>170.94098859724812</c:v>
                </c:pt>
                <c:pt idx="128">
                  <c:v>171.60600630747976</c:v>
                </c:pt>
                <c:pt idx="129">
                  <c:v>172.26870228919447</c:v>
                </c:pt>
                <c:pt idx="130">
                  <c:v>172.92907382744627</c:v>
                </c:pt>
                <c:pt idx="131">
                  <c:v>173.58711824377932</c:v>
                </c:pt>
                <c:pt idx="132">
                  <c:v>174.24283289617927</c:v>
                </c:pt>
                <c:pt idx="133">
                  <c:v>174.89621517902367</c:v>
                </c:pt>
                <c:pt idx="134">
                  <c:v>175.5472625230303</c:v>
                </c:pt>
                <c:pt idx="135">
                  <c:v>176.19597239520405</c:v>
                </c:pt>
                <c:pt idx="136">
                  <c:v>176.84234229878246</c:v>
                </c:pt>
                <c:pt idx="137">
                  <c:v>177.48636977317912</c:v>
                </c:pt>
                <c:pt idx="138">
                  <c:v>178.12805239392628</c:v>
                </c:pt>
                <c:pt idx="139">
                  <c:v>178.76738777261528</c:v>
                </c:pt>
                <c:pt idx="140">
                  <c:v>179.40437355683571</c:v>
                </c:pt>
                <c:pt idx="141">
                  <c:v>180.03900743011297</c:v>
                </c:pt>
                <c:pt idx="142">
                  <c:v>180.67128711184441</c:v>
                </c:pt>
                <c:pt idx="143">
                  <c:v>181.30121035723386</c:v>
                </c:pt>
                <c:pt idx="144">
                  <c:v>181.9287749572247</c:v>
                </c:pt>
                <c:pt idx="145">
                  <c:v>182.55397873843157</c:v>
                </c:pt>
                <c:pt idx="146">
                  <c:v>183.17681956307015</c:v>
                </c:pt>
                <c:pt idx="147">
                  <c:v>183.79729532888629</c:v>
                </c:pt>
                <c:pt idx="148">
                  <c:v>184.41540396908277</c:v>
                </c:pt>
                <c:pt idx="149">
                  <c:v>185.03114345224532</c:v>
                </c:pt>
                <c:pt idx="150">
                  <c:v>185.64451178226687</c:v>
                </c:pt>
                <c:pt idx="151">
                  <c:v>186.25559332793625</c:v>
                </c:pt>
                <c:pt idx="152">
                  <c:v>186.86447252774221</c:v>
                </c:pt>
                <c:pt idx="153">
                  <c:v>187.47114748808389</c:v>
                </c:pt>
                <c:pt idx="154">
                  <c:v>188.07561634741498</c:v>
                </c:pt>
                <c:pt idx="155">
                  <c:v>188.6778772761763</c:v>
                </c:pt>
                <c:pt idx="156">
                  <c:v>189.27792847672742</c:v>
                </c:pt>
                <c:pt idx="157">
                  <c:v>189.87576818327676</c:v>
                </c:pt>
                <c:pt idx="158">
                  <c:v>190.47139466181059</c:v>
                </c:pt>
                <c:pt idx="159">
                  <c:v>191.064806210021</c:v>
                </c:pt>
                <c:pt idx="160">
                  <c:v>191.65600115723237</c:v>
                </c:pt>
                <c:pt idx="161">
                  <c:v>192.24497786432696</c:v>
                </c:pt>
                <c:pt idx="162">
                  <c:v>192.83173472366909</c:v>
                </c:pt>
                <c:pt idx="163">
                  <c:v>193.4162701590283</c:v>
                </c:pt>
                <c:pt idx="164">
                  <c:v>193.99858262550131</c:v>
                </c:pt>
                <c:pt idx="165">
                  <c:v>194.57867060943292</c:v>
                </c:pt>
                <c:pt idx="166">
                  <c:v>195.15653262833553</c:v>
                </c:pt>
                <c:pt idx="167">
                  <c:v>195.73216723080796</c:v>
                </c:pt>
                <c:pt idx="168">
                  <c:v>196.3055729964527</c:v>
                </c:pt>
                <c:pt idx="169">
                  <c:v>196.87674853579256</c:v>
                </c:pt>
                <c:pt idx="170">
                  <c:v>197.44569249018556</c:v>
                </c:pt>
                <c:pt idx="171">
                  <c:v>198.01240353173964</c:v>
                </c:pt>
                <c:pt idx="172">
                  <c:v>198.57688036322531</c:v>
                </c:pt>
                <c:pt idx="173">
                  <c:v>199.13912171798819</c:v>
                </c:pt>
                <c:pt idx="174">
                  <c:v>199.69912635985969</c:v>
                </c:pt>
                <c:pt idx="175">
                  <c:v>200.25689308306724</c:v>
                </c:pt>
                <c:pt idx="176">
                  <c:v>200.81242071214328</c:v>
                </c:pt>
                <c:pt idx="177">
                  <c:v>201.36570810183306</c:v>
                </c:pt>
                <c:pt idx="178">
                  <c:v>201.9167541370019</c:v>
                </c:pt>
                <c:pt idx="179">
                  <c:v>202.46555773254096</c:v>
                </c:pt>
                <c:pt idx="180">
                  <c:v>203.01211783327227</c:v>
                </c:pt>
                <c:pt idx="181">
                  <c:v>203.55643341385291</c:v>
                </c:pt>
                <c:pt idx="182">
                  <c:v>204.09850347867797</c:v>
                </c:pt>
                <c:pt idx="183">
                  <c:v>204.63832706178272</c:v>
                </c:pt>
                <c:pt idx="184">
                  <c:v>205.17590322674386</c:v>
                </c:pt>
                <c:pt idx="185">
                  <c:v>205.71123106657973</c:v>
                </c:pt>
                <c:pt idx="186">
                  <c:v>206.24430970364978</c:v>
                </c:pt>
                <c:pt idx="187">
                  <c:v>206.77513828955284</c:v>
                </c:pt>
                <c:pt idx="188">
                  <c:v>207.303716005025</c:v>
                </c:pt>
                <c:pt idx="189">
                  <c:v>207.83004205983605</c:v>
                </c:pt>
                <c:pt idx="190">
                  <c:v>208.35411569268541</c:v>
                </c:pt>
                <c:pt idx="191">
                  <c:v>208.87593617109707</c:v>
                </c:pt>
                <c:pt idx="192">
                  <c:v>209.39550279131382</c:v>
                </c:pt>
                <c:pt idx="193">
                  <c:v>209.91281487819037</c:v>
                </c:pt>
                <c:pt idx="194">
                  <c:v>210.42787178508601</c:v>
                </c:pt>
                <c:pt idx="195">
                  <c:v>210.9406728937561</c:v>
                </c:pt>
                <c:pt idx="196">
                  <c:v>211.45121761424303</c:v>
                </c:pt>
                <c:pt idx="197">
                  <c:v>211.95950538476629</c:v>
                </c:pt>
                <c:pt idx="198">
                  <c:v>212.46553567161158</c:v>
                </c:pt>
                <c:pt idx="199">
                  <c:v>212.96930796901972</c:v>
                </c:pt>
                <c:pt idx="200">
                  <c:v>213.47082179907397</c:v>
                </c:pt>
                <c:pt idx="201">
                  <c:v>213.97007671158732</c:v>
                </c:pt>
                <c:pt idx="202">
                  <c:v>214.46707228398878</c:v>
                </c:pt>
                <c:pt idx="203">
                  <c:v>214.96180812120878</c:v>
                </c:pt>
                <c:pt idx="204">
                  <c:v>215.4542838555642</c:v>
                </c:pt>
                <c:pt idx="205">
                  <c:v>215.94449914664236</c:v>
                </c:pt>
                <c:pt idx="206">
                  <c:v>216.43245368118468</c:v>
                </c:pt>
                <c:pt idx="207">
                  <c:v>216.91814717296936</c:v>
                </c:pt>
                <c:pt idx="208">
                  <c:v>217.40157936269335</c:v>
                </c:pt>
                <c:pt idx="209">
                  <c:v>217.88275001785419</c:v>
                </c:pt>
                <c:pt idx="210">
                  <c:v>218.36165893263049</c:v>
                </c:pt>
                <c:pt idx="211">
                  <c:v>218.83830592776226</c:v>
                </c:pt>
                <c:pt idx="212">
                  <c:v>219.3126908504305</c:v>
                </c:pt>
                <c:pt idx="213">
                  <c:v>219.78481357413608</c:v>
                </c:pt>
                <c:pt idx="214">
                  <c:v>220.25467399857826</c:v>
                </c:pt>
                <c:pt idx="215">
                  <c:v>220.72227204953214</c:v>
                </c:pt>
                <c:pt idx="216">
                  <c:v>221.18760767872624</c:v>
                </c:pt>
                <c:pt idx="217">
                  <c:v>221.65068086371889</c:v>
                </c:pt>
                <c:pt idx="218">
                  <c:v>222.11149160777433</c:v>
                </c:pt>
                <c:pt idx="219">
                  <c:v>222.57003993973825</c:v>
                </c:pt>
                <c:pt idx="220">
                  <c:v>223.02632591391284</c:v>
                </c:pt>
                <c:pt idx="221">
                  <c:v>223.48034960993118</c:v>
                </c:pt>
                <c:pt idx="222">
                  <c:v>223.93211113263132</c:v>
                </c:pt>
                <c:pt idx="223">
                  <c:v>224.38161061192946</c:v>
                </c:pt>
                <c:pt idx="224">
                  <c:v>224.82884820269334</c:v>
                </c:pt>
                <c:pt idx="225">
                  <c:v>225.27382408461429</c:v>
                </c:pt>
                <c:pt idx="226">
                  <c:v>225.71653846207957</c:v>
                </c:pt>
                <c:pt idx="227">
                  <c:v>226.15699156404384</c:v>
                </c:pt>
                <c:pt idx="228">
                  <c:v>226.59518364390021</c:v>
                </c:pt>
                <c:pt idx="229">
                  <c:v>227.03111497935095</c:v>
                </c:pt>
                <c:pt idx="230">
                  <c:v>227.46478587227779</c:v>
                </c:pt>
                <c:pt idx="231">
                  <c:v>227.89619664861169</c:v>
                </c:pt>
                <c:pt idx="232">
                  <c:v>228.32534765820236</c:v>
                </c:pt>
                <c:pt idx="233">
                  <c:v>228.75223927468721</c:v>
                </c:pt>
                <c:pt idx="234">
                  <c:v>229.17687189536011</c:v>
                </c:pt>
                <c:pt idx="235">
                  <c:v>229.59924594103953</c:v>
                </c:pt>
                <c:pt idx="236">
                  <c:v>230.01936185593658</c:v>
                </c:pt>
                <c:pt idx="237">
                  <c:v>230.43722010752253</c:v>
                </c:pt>
                <c:pt idx="238">
                  <c:v>230.85282118639606</c:v>
                </c:pt>
                <c:pt idx="239">
                  <c:v>231.26616560615011</c:v>
                </c:pt>
                <c:pt idx="240">
                  <c:v>231.67725390323852</c:v>
                </c:pt>
                <c:pt idx="241">
                  <c:v>232.08608663684228</c:v>
                </c:pt>
                <c:pt idx="242">
                  <c:v>232.49266438873536</c:v>
                </c:pt>
                <c:pt idx="243">
                  <c:v>232.89698776315061</c:v>
                </c:pt>
                <c:pt idx="244">
                  <c:v>233.2990573866449</c:v>
                </c:pt>
                <c:pt idx="245">
                  <c:v>233.6988739079645</c:v>
                </c:pt>
                <c:pt idx="246">
                  <c:v>234.09643799790967</c:v>
                </c:pt>
                <c:pt idx="247">
                  <c:v>234.49175034919949</c:v>
                </c:pt>
                <c:pt idx="248">
                  <c:v>234.88481167633611</c:v>
                </c:pt>
                <c:pt idx="249">
                  <c:v>235.27562271546887</c:v>
                </c:pt>
                <c:pt idx="250">
                  <c:v>235.66418422425821</c:v>
                </c:pt>
                <c:pt idx="251">
                  <c:v>236.05012431880971</c:v>
                </c:pt>
                <c:pt idx="252">
                  <c:v>236.43307124339745</c:v>
                </c:pt>
                <c:pt idx="253">
                  <c:v>236.81302628374888</c:v>
                </c:pt>
                <c:pt idx="254">
                  <c:v>237.18999075631896</c:v>
                </c:pt>
                <c:pt idx="255">
                  <c:v>237.56396600805823</c:v>
                </c:pt>
                <c:pt idx="256">
                  <c:v>237.93495341618132</c:v>
                </c:pt>
                <c:pt idx="257">
                  <c:v>238.30295438793442</c:v>
                </c:pt>
                <c:pt idx="258">
                  <c:v>238.66797036036348</c:v>
                </c:pt>
                <c:pt idx="259">
                  <c:v>239.03000280008152</c:v>
                </c:pt>
                <c:pt idx="260">
                  <c:v>239.3890532030361</c:v>
                </c:pt>
                <c:pt idx="261">
                  <c:v>239.74512309427678</c:v>
                </c:pt>
                <c:pt idx="262">
                  <c:v>240.09821402772215</c:v>
                </c:pt>
                <c:pt idx="263">
                  <c:v>240.44832758592719</c:v>
                </c:pt>
                <c:pt idx="264">
                  <c:v>240.79546537984999</c:v>
                </c:pt>
                <c:pt idx="265">
                  <c:v>241.13962904861904</c:v>
                </c:pt>
                <c:pt idx="266">
                  <c:v>241.48082025930009</c:v>
                </c:pt>
                <c:pt idx="267">
                  <c:v>241.81904070666295</c:v>
                </c:pt>
                <c:pt idx="268">
                  <c:v>242.15429211294855</c:v>
                </c:pt>
                <c:pt idx="269">
                  <c:v>242.48657622763588</c:v>
                </c:pt>
                <c:pt idx="270">
                  <c:v>242.81589482720881</c:v>
                </c:pt>
                <c:pt idx="271">
                  <c:v>243.1422497149232</c:v>
                </c:pt>
                <c:pt idx="272">
                  <c:v>243.46564272057395</c:v>
                </c:pt>
                <c:pt idx="273">
                  <c:v>243.78607570026213</c:v>
                </c:pt>
                <c:pt idx="274">
                  <c:v>244.10355053616209</c:v>
                </c:pt>
                <c:pt idx="275">
                  <c:v>244.41806913628892</c:v>
                </c:pt>
                <c:pt idx="276">
                  <c:v>244.72963343426588</c:v>
                </c:pt>
                <c:pt idx="277">
                  <c:v>245.03824538909191</c:v>
                </c:pt>
                <c:pt idx="278">
                  <c:v>245.34390698490938</c:v>
                </c:pt>
                <c:pt idx="279">
                  <c:v>245.64662023077207</c:v>
                </c:pt>
                <c:pt idx="280">
                  <c:v>245.94638716041314</c:v>
                </c:pt>
                <c:pt idx="281">
                  <c:v>246.24320983201352</c:v>
                </c:pt>
                <c:pt idx="282">
                  <c:v>246.5370903279703</c:v>
                </c:pt>
                <c:pt idx="283">
                  <c:v>246.82803075466552</c:v>
                </c:pt>
                <c:pt idx="284">
                  <c:v>247.11603324223501</c:v>
                </c:pt>
                <c:pt idx="285">
                  <c:v>247.40109994433774</c:v>
                </c:pt>
                <c:pt idx="286">
                  <c:v>247.68323303792519</c:v>
                </c:pt>
                <c:pt idx="287">
                  <c:v>247.96243472301117</c:v>
                </c:pt>
                <c:pt idx="288">
                  <c:v>248.23870722244183</c:v>
                </c:pt>
                <c:pt idx="289">
                  <c:v>248.51205278166603</c:v>
                </c:pt>
                <c:pt idx="290">
                  <c:v>248.78247366850601</c:v>
                </c:pt>
                <c:pt idx="291">
                  <c:v>249.04997217292842</c:v>
                </c:pt>
                <c:pt idx="292">
                  <c:v>249.31455060681563</c:v>
                </c:pt>
                <c:pt idx="293">
                  <c:v>249.57621130373761</c:v>
                </c:pt>
                <c:pt idx="294">
                  <c:v>249.83495661872382</c:v>
                </c:pt>
                <c:pt idx="295">
                  <c:v>250.09078892803586</c:v>
                </c:pt>
                <c:pt idx="296">
                  <c:v>250.34371062894027</c:v>
                </c:pt>
                <c:pt idx="297">
                  <c:v>250.59372413948182</c:v>
                </c:pt>
                <c:pt idx="298">
                  <c:v>250.83674153346905</c:v>
                </c:pt>
                <c:pt idx="299">
                  <c:v>251.06867756325062</c:v>
                </c:pt>
                <c:pt idx="300">
                  <c:v>251.2895423191892</c:v>
                </c:pt>
                <c:pt idx="301">
                  <c:v>251.49934609926393</c:v>
                </c:pt>
                <c:pt idx="302">
                  <c:v>251.69809940614337</c:v>
                </c:pt>
                <c:pt idx="303">
                  <c:v>251.88581294425913</c:v>
                </c:pt>
                <c:pt idx="304">
                  <c:v>252.0624976168809</c:v>
                </c:pt>
                <c:pt idx="305">
                  <c:v>252.22816452319361</c:v>
                </c:pt>
                <c:pt idx="306">
                  <c:v>252.38282495537618</c:v>
                </c:pt>
                <c:pt idx="307">
                  <c:v>252.52649039568357</c:v>
                </c:pt>
                <c:pt idx="308">
                  <c:v>252.65917251353147</c:v>
                </c:pt>
                <c:pt idx="309">
                  <c:v>252.78088316258484</c:v>
                </c:pt>
                <c:pt idx="310">
                  <c:v>252.89163437785035</c:v>
                </c:pt>
                <c:pt idx="311">
                  <c:v>252.99143837277299</c:v>
                </c:pt>
                <c:pt idx="312">
                  <c:v>253.08030753633781</c:v>
                </c:pt>
                <c:pt idx="313">
                  <c:v>253.15825443017664</c:v>
                </c:pt>
                <c:pt idx="314">
                  <c:v>253.22529178568053</c:v>
                </c:pt>
                <c:pt idx="315">
                  <c:v>253.28143250111793</c:v>
                </c:pt>
                <c:pt idx="316">
                  <c:v>253.32668963875983</c:v>
                </c:pt>
                <c:pt idx="317">
                  <c:v>253.36107642201085</c:v>
                </c:pt>
                <c:pt idx="318">
                  <c:v>253.38460623254815</c:v>
                </c:pt>
                <c:pt idx="319">
                  <c:v>253.39729260746734</c:v>
                </c:pt>
                <c:pt idx="320">
                  <c:v>253.39914923643661</c:v>
                </c:pt>
                <c:pt idx="321">
                  <c:v>253.39181655852684</c:v>
                </c:pt>
                <c:pt idx="322">
                  <c:v>253.37693324836468</c:v>
                </c:pt>
                <c:pt idx="323">
                  <c:v>253.35450911028616</c:v>
                </c:pt>
                <c:pt idx="324">
                  <c:v>253.32455401134879</c:v>
                </c:pt>
                <c:pt idx="325">
                  <c:v>253.28707787997979</c:v>
                </c:pt>
                <c:pt idx="326">
                  <c:v>253.2420907046309</c:v>
                </c:pt>
                <c:pt idx="327">
                  <c:v>253.1896025324387</c:v>
                </c:pt>
                <c:pt idx="328">
                  <c:v>253.12962346789152</c:v>
                </c:pt>
                <c:pt idx="329">
                  <c:v>253.06216367150242</c:v>
                </c:pt>
                <c:pt idx="330">
                  <c:v>252.98723335848857</c:v>
                </c:pt>
                <c:pt idx="331">
                  <c:v>252.90484279745712</c:v>
                </c:pt>
                <c:pt idx="332">
                  <c:v>252.81500230909757</c:v>
                </c:pt>
                <c:pt idx="333">
                  <c:v>252.71772226488071</c:v>
                </c:pt>
                <c:pt idx="334">
                  <c:v>252.61301308576421</c:v>
                </c:pt>
                <c:pt idx="335">
                  <c:v>252.50088524090506</c:v>
                </c:pt>
                <c:pt idx="336">
                  <c:v>252.38134924637879</c:v>
                </c:pt>
                <c:pt idx="337">
                  <c:v>252.25441566390543</c:v>
                </c:pt>
                <c:pt idx="338">
                  <c:v>252.1200950995827</c:v>
                </c:pt>
                <c:pt idx="339">
                  <c:v>251.97839820262595</c:v>
                </c:pt>
                <c:pt idx="340">
                  <c:v>251.82933566411538</c:v>
                </c:pt>
                <c:pt idx="341">
                  <c:v>251.67291821575026</c:v>
                </c:pt>
                <c:pt idx="342">
                  <c:v>251.50915662861041</c:v>
                </c:pt>
                <c:pt idx="343">
                  <c:v>251.33806171192492</c:v>
                </c:pt>
                <c:pt idx="344">
                  <c:v>251.15964431184821</c:v>
                </c:pt>
                <c:pt idx="345">
                  <c:v>250.97391531024334</c:v>
                </c:pt>
                <c:pt idx="346">
                  <c:v>250.78088562347301</c:v>
                </c:pt>
                <c:pt idx="347">
                  <c:v>250.58056620119748</c:v>
                </c:pt>
                <c:pt idx="348">
                  <c:v>250.37314343252081</c:v>
                </c:pt>
                <c:pt idx="349">
                  <c:v>250.15880346539282</c:v>
                </c:pt>
                <c:pt idx="350">
                  <c:v>249.9375567817643</c:v>
                </c:pt>
                <c:pt idx="351">
                  <c:v>249.70941388727417</c:v>
                </c:pt>
                <c:pt idx="352">
                  <c:v>249.4743853102043</c:v>
                </c:pt>
                <c:pt idx="353">
                  <c:v>249.23248160044147</c:v>
                </c:pt>
                <c:pt idx="354">
                  <c:v>248.98371332844624</c:v>
                </c:pt>
                <c:pt idx="355">
                  <c:v>248.72809108422894</c:v>
                </c:pt>
                <c:pt idx="356">
                  <c:v>248.46562547633289</c:v>
                </c:pt>
                <c:pt idx="357">
                  <c:v>248.19632713082456</c:v>
                </c:pt>
                <c:pt idx="358">
                  <c:v>247.92020669029102</c:v>
                </c:pt>
                <c:pt idx="359">
                  <c:v>247.63727481284454</c:v>
                </c:pt>
                <c:pt idx="360">
                  <c:v>247.35119009162264</c:v>
                </c:pt>
                <c:pt idx="361">
                  <c:v>247.06560499255193</c:v>
                </c:pt>
                <c:pt idx="362">
                  <c:v>246.78051795062981</c:v>
                </c:pt>
                <c:pt idx="363">
                  <c:v>246.49592740751649</c:v>
                </c:pt>
                <c:pt idx="364">
                  <c:v>246.21183181149965</c:v>
                </c:pt>
                <c:pt idx="365">
                  <c:v>245.92822961745924</c:v>
                </c:pt>
                <c:pt idx="366">
                  <c:v>245.64511928683251</c:v>
                </c:pt>
                <c:pt idx="367">
                  <c:v>245.36249928757937</c:v>
                </c:pt>
                <c:pt idx="368">
                  <c:v>245.08036809414784</c:v>
                </c:pt>
                <c:pt idx="369">
                  <c:v>244.79872418743969</c:v>
                </c:pt>
                <c:pt idx="370">
                  <c:v>244.51756605477661</c:v>
                </c:pt>
                <c:pt idx="371">
                  <c:v>244.23689218986615</c:v>
                </c:pt>
                <c:pt idx="372">
                  <c:v>243.95670109276821</c:v>
                </c:pt>
                <c:pt idx="373">
                  <c:v>243.67699126986167</c:v>
                </c:pt>
                <c:pt idx="374">
                  <c:v>243.39776123381105</c:v>
                </c:pt>
                <c:pt idx="375">
                  <c:v>243.1190095035337</c:v>
                </c:pt>
                <c:pt idx="376">
                  <c:v>242.8407346041669</c:v>
                </c:pt>
                <c:pt idx="377">
                  <c:v>242.56293506703534</c:v>
                </c:pt>
                <c:pt idx="378">
                  <c:v>242.28560942961883</c:v>
                </c:pt>
                <c:pt idx="379">
                  <c:v>242.00875623552002</c:v>
                </c:pt>
                <c:pt idx="380">
                  <c:v>241.73237403443261</c:v>
                </c:pt>
                <c:pt idx="381">
                  <c:v>241.45646138210944</c:v>
                </c:pt>
                <c:pt idx="382">
                  <c:v>241.18101684033104</c:v>
                </c:pt>
                <c:pt idx="383">
                  <c:v>240.9060389768743</c:v>
                </c:pt>
                <c:pt idx="384">
                  <c:v>240.63152636548128</c:v>
                </c:pt>
                <c:pt idx="385">
                  <c:v>240.35747758582821</c:v>
                </c:pt>
                <c:pt idx="386">
                  <c:v>240.08389122349487</c:v>
                </c:pt>
                <c:pt idx="387">
                  <c:v>239.81076586993402</c:v>
                </c:pt>
                <c:pt idx="388">
                  <c:v>239.5381001224408</c:v>
                </c:pt>
                <c:pt idx="389">
                  <c:v>239.26589258412278</c:v>
                </c:pt>
                <c:pt idx="390">
                  <c:v>238.99414186386997</c:v>
                </c:pt>
                <c:pt idx="391">
                  <c:v>238.72284657632488</c:v>
                </c:pt>
                <c:pt idx="392">
                  <c:v>238.45200534185301</c:v>
                </c:pt>
                <c:pt idx="393">
                  <c:v>238.18161678651336</c:v>
                </c:pt>
                <c:pt idx="394">
                  <c:v>237.91167954202925</c:v>
                </c:pt>
                <c:pt idx="395">
                  <c:v>237.64219224575913</c:v>
                </c:pt>
                <c:pt idx="396">
                  <c:v>237.37315354066789</c:v>
                </c:pt>
                <c:pt idx="397">
                  <c:v>237.10456207529796</c:v>
                </c:pt>
                <c:pt idx="398">
                  <c:v>236.83641650374094</c:v>
                </c:pt>
                <c:pt idx="399">
                  <c:v>236.56871548560912</c:v>
                </c:pt>
                <c:pt idx="400">
                  <c:v>236.30145768600747</c:v>
                </c:pt>
                <c:pt idx="401">
                  <c:v>233.63355138066339</c:v>
                </c:pt>
                <c:pt idx="402">
                  <c:v>231.00940607020789</c:v>
                </c:pt>
                <c:pt idx="403">
                  <c:v>228.42773014545259</c:v>
                </c:pt>
                <c:pt idx="404">
                  <c:v>225.88728365784576</c:v>
                </c:pt>
                <c:pt idx="405">
                  <c:v>223.38687577366227</c:v>
                </c:pt>
                <c:pt idx="406">
                  <c:v>220.9253623796688</c:v>
                </c:pt>
                <c:pt idx="407">
                  <c:v>218.50164382986227</c:v>
                </c:pt>
                <c:pt idx="408">
                  <c:v>216.11466282369312</c:v>
                </c:pt>
                <c:pt idx="409">
                  <c:v>213.76340240692721</c:v>
                </c:pt>
                <c:pt idx="410">
                  <c:v>211.44688408697996</c:v>
                </c:pt>
                <c:pt idx="411">
                  <c:v>209.16416605517551</c:v>
                </c:pt>
                <c:pt idx="412">
                  <c:v>206.91434150895228</c:v>
                </c:pt>
                <c:pt idx="413">
                  <c:v>204.6965370675569</c:v>
                </c:pt>
                <c:pt idx="414">
                  <c:v>202.50991127524443</c:v>
                </c:pt>
                <c:pt idx="415">
                  <c:v>200.35365318644196</c:v>
                </c:pt>
                <c:pt idx="416">
                  <c:v>198.22698102773376</c:v>
                </c:pt>
                <c:pt idx="417">
                  <c:v>196.12914093189619</c:v>
                </c:pt>
                <c:pt idx="418">
                  <c:v>194.05940573955075</c:v>
                </c:pt>
                <c:pt idx="419">
                  <c:v>192.01707386431647</c:v>
                </c:pt>
                <c:pt idx="420">
                  <c:v>190.0014682176313</c:v>
                </c:pt>
                <c:pt idx="421">
                  <c:v>188.01193518967884</c:v>
                </c:pt>
                <c:pt idx="422">
                  <c:v>186.04784368310141</c:v>
                </c:pt>
                <c:pt idx="423">
                  <c:v>184.10858419640803</c:v>
                </c:pt>
                <c:pt idx="424">
                  <c:v>182.1935679541948</c:v>
                </c:pt>
                <c:pt idx="425">
                  <c:v>180.30222608148975</c:v>
                </c:pt>
                <c:pt idx="426">
                  <c:v>178.43400881971314</c:v>
                </c:pt>
                <c:pt idx="427">
                  <c:v>176.58838478191046</c:v>
                </c:pt>
                <c:pt idx="428">
                  <c:v>174.76484024507008</c:v>
                </c:pt>
                <c:pt idx="429">
                  <c:v>172.96287847747951</c:v>
                </c:pt>
                <c:pt idx="430">
                  <c:v>171.18201909920768</c:v>
                </c:pt>
                <c:pt idx="431">
                  <c:v>169.4217974739235</c:v>
                </c:pt>
                <c:pt idx="432">
                  <c:v>167.6817641303756</c:v>
                </c:pt>
                <c:pt idx="433">
                  <c:v>165.96148421196469</c:v>
                </c:pt>
                <c:pt idx="434">
                  <c:v>164.26053695293942</c:v>
                </c:pt>
                <c:pt idx="435">
                  <c:v>162.57851517983843</c:v>
                </c:pt>
                <c:pt idx="436">
                  <c:v>160.91502483688819</c:v>
                </c:pt>
                <c:pt idx="437">
                  <c:v>159.26968453414551</c:v>
                </c:pt>
                <c:pt idx="438">
                  <c:v>157.64212511724958</c:v>
                </c:pt>
                <c:pt idx="439">
                  <c:v>156.03198925771775</c:v>
                </c:pt>
                <c:pt idx="440">
                  <c:v>154.43893106278492</c:v>
                </c:pt>
                <c:pt idx="441">
                  <c:v>152.8626157038471</c:v>
                </c:pt>
                <c:pt idx="442">
                  <c:v>151.30271906262809</c:v>
                </c:pt>
                <c:pt idx="443">
                  <c:v>149.75892739424009</c:v>
                </c:pt>
                <c:pt idx="444">
                  <c:v>148.23093700636096</c:v>
                </c:pt>
                <c:pt idx="445">
                  <c:v>146.71845395379691</c:v>
                </c:pt>
                <c:pt idx="446">
                  <c:v>145.22119374774363</c:v>
                </c:pt>
                <c:pt idx="447">
                  <c:v>143.73888107910068</c:v>
                </c:pt>
                <c:pt idx="448">
                  <c:v>142.27124955523288</c:v>
                </c:pt>
                <c:pt idx="449">
                  <c:v>140.81804144960844</c:v>
                </c:pt>
                <c:pt idx="450">
                  <c:v>139.37900746377881</c:v>
                </c:pt>
                <c:pt idx="451">
                  <c:v>137.95390650119688</c:v>
                </c:pt>
                <c:pt idx="452">
                  <c:v>136.54250545240149</c:v>
                </c:pt>
                <c:pt idx="453">
                  <c:v>135.14457899112369</c:v>
                </c:pt>
                <c:pt idx="454">
                  <c:v>133.75990938089859</c:v>
                </c:pt>
                <c:pt idx="455">
                  <c:v>132.3882862917913</c:v>
                </c:pt>
                <c:pt idx="456">
                  <c:v>131.02950662686976</c:v>
                </c:pt>
                <c:pt idx="457">
                  <c:v>129.6833743580799</c:v>
                </c:pt>
                <c:pt idx="458">
                  <c:v>128.34970037120019</c:v>
                </c:pt>
                <c:pt idx="459">
                  <c:v>127.02830231957279</c:v>
                </c:pt>
                <c:pt idx="460">
                  <c:v>125.71900448632708</c:v>
                </c:pt>
                <c:pt idx="461">
                  <c:v>124.42163765483029</c:v>
                </c:pt>
                <c:pt idx="462">
                  <c:v>123.13603898711605</c:v>
                </c:pt>
                <c:pt idx="463">
                  <c:v>121.86205191005799</c:v>
                </c:pt>
                <c:pt idx="464">
                  <c:v>120.59952600907079</c:v>
                </c:pt>
                <c:pt idx="465">
                  <c:v>119.34831692913484</c:v>
                </c:pt>
                <c:pt idx="466">
                  <c:v>118.10828628295408</c:v>
                </c:pt>
                <c:pt idx="467">
                  <c:v>116.87930156606916</c:v>
                </c:pt>
                <c:pt idx="468">
                  <c:v>115.66123607875933</c:v>
                </c:pt>
                <c:pt idx="469">
                  <c:v>114.45396885457775</c:v>
                </c:pt>
                <c:pt idx="470">
                  <c:v>113.25738459537426</c:v>
                </c:pt>
                <c:pt idx="471">
                  <c:v>112.07137361266933</c:v>
                </c:pt>
                <c:pt idx="472">
                  <c:v>110.8958317752511</c:v>
                </c:pt>
                <c:pt idx="473">
                  <c:v>109.73066046287464</c:v>
                </c:pt>
                <c:pt idx="474">
                  <c:v>108.5757665259499</c:v>
                </c:pt>
                <c:pt idx="475">
                  <c:v>107.43106225111016</c:v>
                </c:pt>
                <c:pt idx="476">
                  <c:v>106.29646533255776</c:v>
                </c:pt>
                <c:pt idx="477">
                  <c:v>105.17189884908811</c:v>
                </c:pt>
                <c:pt idx="478">
                  <c:v>104.05729124669608</c:v>
                </c:pt>
                <c:pt idx="479">
                  <c:v>102.95257632667058</c:v>
                </c:pt>
                <c:pt idx="480">
                  <c:v>101.85769323908428</c:v>
                </c:pt>
                <c:pt idx="481">
                  <c:v>100.77258648158546</c:v>
                </c:pt>
                <c:pt idx="482">
                  <c:v>99.697205903396963</c:v>
                </c:pt>
                <c:pt idx="483">
                  <c:v>98.631506714425043</c:v>
                </c:pt>
                <c:pt idx="484">
                  <c:v>97.575449499376703</c:v>
                </c:pt>
                <c:pt idx="485">
                  <c:v>96.529000236777762</c:v>
                </c:pt>
                <c:pt idx="486">
                  <c:v>95.49213032277774</c:v>
                </c:pt>
                <c:pt idx="487">
                  <c:v>94.464816599617706</c:v>
                </c:pt>
                <c:pt idx="488">
                  <c:v>93.447041388626673</c:v>
                </c:pt>
                <c:pt idx="489">
                  <c:v>92.438792527599034</c:v>
                </c:pt>
                <c:pt idx="490">
                  <c:v>91.440063412390657</c:v>
                </c:pt>
                <c:pt idx="491">
                  <c:v>90.450853042553334</c:v>
                </c:pt>
                <c:pt idx="492">
                  <c:v>89.471166070807499</c:v>
                </c:pt>
                <c:pt idx="493">
                  <c:v>88.501012856130359</c:v>
                </c:pt>
                <c:pt idx="494">
                  <c:v>87.540409520210702</c:v>
                </c:pt>
                <c:pt idx="495">
                  <c:v>86.589378006993002</c:v>
                </c:pt>
                <c:pt idx="496">
                  <c:v>85.647946145001214</c:v>
                </c:pt>
                <c:pt idx="497">
                  <c:v>84.716147712097026</c:v>
                </c:pt>
                <c:pt idx="498">
                  <c:v>83.794022502287788</c:v>
                </c:pt>
                <c:pt idx="499">
                  <c:v>82.88161639415604</c:v>
                </c:pt>
                <c:pt idx="500">
                  <c:v>81.978981420434948</c:v>
                </c:pt>
                <c:pt idx="501">
                  <c:v>81.08617583820201</c:v>
                </c:pt>
                <c:pt idx="502">
                  <c:v>80.20326419910711</c:v>
                </c:pt>
                <c:pt idx="503">
                  <c:v>79.330317418989537</c:v>
                </c:pt>
                <c:pt idx="504">
                  <c:v>78.467412846173033</c:v>
                </c:pt>
                <c:pt idx="505">
                  <c:v>77.614634327657072</c:v>
                </c:pt>
                <c:pt idx="506">
                  <c:v>76.772072272346534</c:v>
                </c:pt>
                <c:pt idx="507">
                  <c:v>75.939823710382171</c:v>
                </c:pt>
                <c:pt idx="508">
                  <c:v>75.117992347548181</c:v>
                </c:pt>
                <c:pt idx="509">
                  <c:v>74.306688613644212</c:v>
                </c:pt>
                <c:pt idx="510">
                  <c:v>73.506029703614601</c:v>
                </c:pt>
                <c:pt idx="511">
                  <c:v>72.716139610130639</c:v>
                </c:pt>
                <c:pt idx="512">
                  <c:v>71.937149146220207</c:v>
                </c:pt>
                <c:pt idx="513">
                  <c:v>71.169195956436639</c:v>
                </c:pt>
                <c:pt idx="514">
                  <c:v>70.412424514953813</c:v>
                </c:pt>
                <c:pt idx="515">
                  <c:v>69.666986108870049</c:v>
                </c:pt>
                <c:pt idx="516">
                  <c:v>68.933038804899567</c:v>
                </c:pt>
                <c:pt idx="517">
                  <c:v>68.210747397530312</c:v>
                </c:pt>
                <c:pt idx="518">
                  <c:v>67.500283336630616</c:v>
                </c:pt>
                <c:pt idx="519">
                  <c:v>66.801824632398777</c:v>
                </c:pt>
                <c:pt idx="520">
                  <c:v>66.115555735471062</c:v>
                </c:pt>
                <c:pt idx="521">
                  <c:v>65.441667389936399</c:v>
                </c:pt>
                <c:pt idx="522">
                  <c:v>64.780356456956341</c:v>
                </c:pt>
                <c:pt idx="523">
                  <c:v>64.131825706656272</c:v>
                </c:pt>
                <c:pt idx="524">
                  <c:v>63.496283575946414</c:v>
                </c:pt>
                <c:pt idx="525">
                  <c:v>62.873943889949139</c:v>
                </c:pt>
                <c:pt idx="526">
                  <c:v>62.265025544758878</c:v>
                </c:pt>
                <c:pt idx="527">
                  <c:v>61.669752149346941</c:v>
                </c:pt>
                <c:pt idx="528">
                  <c:v>61.08835162454865</c:v>
                </c:pt>
                <c:pt idx="529">
                  <c:v>60.521055757240511</c:v>
                </c:pt>
                <c:pt idx="530">
                  <c:v>59.968099708033577</c:v>
                </c:pt>
                <c:pt idx="531">
                  <c:v>59.429721471080491</c:v>
                </c:pt>
                <c:pt idx="532">
                  <c:v>58.906161284920032</c:v>
                </c:pt>
                <c:pt idx="533">
                  <c:v>58.397660993668332</c:v>
                </c:pt>
                <c:pt idx="534">
                  <c:v>57.904463358310451</c:v>
                </c:pt>
                <c:pt idx="535">
                  <c:v>57.426811318351291</c:v>
                </c:pt>
                <c:pt idx="536">
                  <c:v>56.964947204649128</c:v>
                </c:pt>
                <c:pt idx="537">
                  <c:v>56.519111904876191</c:v>
                </c:pt>
                <c:pt idx="538">
                  <c:v>56.089543983724234</c:v>
                </c:pt>
                <c:pt idx="539">
                  <c:v>55.67647876069227</c:v>
                </c:pt>
                <c:pt idx="540">
                  <c:v>55.280147349050537</c:v>
                </c:pt>
                <c:pt idx="541">
                  <c:v>54.900775660357574</c:v>
                </c:pt>
                <c:pt idx="542">
                  <c:v>54.538583379704569</c:v>
                </c:pt>
                <c:pt idx="543">
                  <c:v>54.193782917655696</c:v>
                </c:pt>
                <c:pt idx="544">
                  <c:v>53.866578345630131</c:v>
                </c:pt>
                <c:pt idx="545">
                  <c:v>53.557164322210348</c:v>
                </c:pt>
                <c:pt idx="546">
                  <c:v>53.265725018542945</c:v>
                </c:pt>
                <c:pt idx="547">
                  <c:v>52.992433051602532</c:v>
                </c:pt>
                <c:pt idx="548">
                  <c:v>52.737448434594121</c:v>
                </c:pt>
                <c:pt idx="549">
                  <c:v>52.500917554156182</c:v>
                </c:pt>
                <c:pt idx="550">
                  <c:v>52.282972184275586</c:v>
                </c:pt>
                <c:pt idx="551">
                  <c:v>52.083728546921371</c:v>
                </c:pt>
                <c:pt idx="552">
                  <c:v>51.903286429332148</c:v>
                </c:pt>
                <c:pt idx="553">
                  <c:v>51.741728367644136</c:v>
                </c:pt>
                <c:pt idx="554">
                  <c:v>51.599118906115777</c:v>
                </c:pt>
                <c:pt idx="555">
                  <c:v>51.475503940593235</c:v>
                </c:pt>
                <c:pt idx="556">
                  <c:v>51.370910154071247</c:v>
                </c:pt>
                <c:pt idx="557">
                  <c:v>51.285344551248528</c:v>
                </c:pt>
                <c:pt idx="558">
                  <c:v>51.218794097870806</c:v>
                </c:pt>
                <c:pt idx="559">
                  <c:v>51.171225469419177</c:v>
                </c:pt>
                <c:pt idx="560">
                  <c:v>51.14258491236253</c:v>
                </c:pt>
                <c:pt idx="561">
                  <c:v>51.132798219778302</c:v>
                </c:pt>
                <c:pt idx="562">
                  <c:v>51.141770821689086</c:v>
                </c:pt>
                <c:pt idx="563">
                  <c:v>51.169387988995886</c:v>
                </c:pt>
                <c:pt idx="564">
                  <c:v>51.215515148446009</c:v>
                </c:pt>
                <c:pt idx="565">
                  <c:v>51.279998304688483</c:v>
                </c:pt>
                <c:pt idx="566">
                  <c:v>51.362664564171993</c:v>
                </c:pt>
                <c:pt idx="567">
                  <c:v>51.463322754458858</c:v>
                </c:pt>
                <c:pt idx="568">
                  <c:v>51.581764131486359</c:v>
                </c:pt>
                <c:pt idx="569">
                  <c:v>51.717763166423403</c:v>
                </c:pt>
                <c:pt idx="570">
                  <c:v>51.871078403059883</c:v>
                </c:pt>
                <c:pt idx="571">
                  <c:v>52.041453376136388</c:v>
                </c:pt>
                <c:pt idx="572">
                  <c:v>52.22861758067652</c:v>
                </c:pt>
                <c:pt idx="573">
                  <c:v>52.43228748222014</c:v>
                </c:pt>
                <c:pt idx="574">
                  <c:v>52.652167557866868</c:v>
                </c:pt>
                <c:pt idx="575">
                  <c:v>52.887951358213428</c:v>
                </c:pt>
                <c:pt idx="576">
                  <c:v>53.139322580590814</c:v>
                </c:pt>
                <c:pt idx="577">
                  <c:v>53.405956144460788</c:v>
                </c:pt>
                <c:pt idx="578">
                  <c:v>53.687519260395611</c:v>
                </c:pt>
                <c:pt idx="579">
                  <c:v>53.983672484719705</c:v>
                </c:pt>
                <c:pt idx="580">
                  <c:v>54.294070752616449</c:v>
                </c:pt>
                <c:pt idx="581">
                  <c:v>54.618364383275797</c:v>
                </c:pt>
                <c:pt idx="582">
                  <c:v>54.956200051460584</c:v>
                </c:pt>
                <c:pt idx="583">
                  <c:v>55.307221720681142</c:v>
                </c:pt>
                <c:pt idx="584">
                  <c:v>55.671071533974271</c:v>
                </c:pt>
                <c:pt idx="585">
                  <c:v>56.047390659068057</c:v>
                </c:pt>
                <c:pt idx="586">
                  <c:v>56.435820085466872</c:v>
                </c:pt>
                <c:pt idx="587">
                  <c:v>56.836001371700867</c:v>
                </c:pt>
                <c:pt idx="588">
                  <c:v>57.247577341643805</c:v>
                </c:pt>
                <c:pt idx="589">
                  <c:v>57.670192729406466</c:v>
                </c:pt>
                <c:pt idx="590">
                  <c:v>58.103494772856429</c:v>
                </c:pt>
                <c:pt idx="591">
                  <c:v>58.547133756297193</c:v>
                </c:pt>
                <c:pt idx="592">
                  <c:v>59.000763503259982</c:v>
                </c:pt>
                <c:pt idx="593">
                  <c:v>59.464041820720823</c:v>
                </c:pt>
                <c:pt idx="594">
                  <c:v>59.936630896356547</c:v>
                </c:pt>
                <c:pt idx="595">
                  <c:v>60.418197650698886</c:v>
                </c:pt>
                <c:pt idx="596">
                  <c:v>60.908414046238839</c:v>
                </c:pt>
                <c:pt idx="597">
                  <c:v>61.406957355679616</c:v>
                </c:pt>
                <c:pt idx="598">
                  <c:v>61.91351039163856</c:v>
                </c:pt>
                <c:pt idx="599">
                  <c:v>62.427761700162009</c:v>
                </c:pt>
                <c:pt idx="600">
                  <c:v>62.949405720446563</c:v>
                </c:pt>
                <c:pt idx="601">
                  <c:v>63.478142913159616</c:v>
                </c:pt>
                <c:pt idx="602">
                  <c:v>64.013679859726096</c:v>
                </c:pt>
                <c:pt idx="603">
                  <c:v>64.555729334901102</c:v>
                </c:pt>
                <c:pt idx="604">
                  <c:v>65.104010354882945</c:v>
                </c:pt>
                <c:pt idx="605">
                  <c:v>65.658248203141994</c:v>
                </c:pt>
                <c:pt idx="606">
                  <c:v>66.218174436050006</c:v>
                </c:pt>
                <c:pt idx="607">
                  <c:v>66.78352687029647</c:v>
                </c:pt>
                <c:pt idx="608">
                  <c:v>67.354049553973354</c:v>
                </c:pt>
                <c:pt idx="609">
                  <c:v>67.92949272310176</c:v>
                </c:pt>
                <c:pt idx="610">
                  <c:v>68.509612745263823</c:v>
                </c:pt>
                <c:pt idx="611">
                  <c:v>69.094172051892883</c:v>
                </c:pt>
                <c:pt idx="612">
                  <c:v>69.682939060665575</c:v>
                </c:pt>
                <c:pt idx="613">
                  <c:v>70.275688089332235</c:v>
                </c:pt>
                <c:pt idx="614">
                  <c:v>70.87219926221816</c:v>
                </c:pt>
                <c:pt idx="615">
                  <c:v>71.472258410527488</c:v>
                </c:pt>
                <c:pt idx="616">
                  <c:v>72.075656967485315</c:v>
                </c:pt>
                <c:pt idx="617">
                  <c:v>72.682191859261962</c:v>
                </c:pt>
                <c:pt idx="618">
                  <c:v>73.291665392536686</c:v>
                </c:pt>
                <c:pt idx="619">
                  <c:v>73.903885139475989</c:v>
                </c:pt>
                <c:pt idx="620">
                  <c:v>74.518663820825026</c:v>
                </c:pt>
                <c:pt idx="621">
                  <c:v>75.135819187739173</c:v>
                </c:pt>
                <c:pt idx="622">
                  <c:v>75.755173902915672</c:v>
                </c:pt>
                <c:pt idx="623">
                  <c:v>76.376555421523719</c:v>
                </c:pt>
                <c:pt idx="624">
                  <c:v>76.999795872373923</c:v>
                </c:pt>
                <c:pt idx="625">
                  <c:v>77.624731939715844</c:v>
                </c:pt>
                <c:pt idx="626">
                  <c:v>78.251204746003481</c:v>
                </c:pt>
                <c:pt idx="627">
                  <c:v>78.879059735924798</c:v>
                </c:pt>
                <c:pt idx="628">
                  <c:v>79.508146561950909</c:v>
                </c:pt>
                <c:pt idx="629">
                  <c:v>80.138318971623519</c:v>
                </c:pt>
                <c:pt idx="630">
                  <c:v>80.76943469676678</c:v>
                </c:pt>
                <c:pt idx="631">
                  <c:v>81.401355344778395</c:v>
                </c:pt>
                <c:pt idx="632">
                  <c:v>82.033946292128917</c:v>
                </c:pt>
                <c:pt idx="633">
                  <c:v>82.667076580172818</c:v>
                </c:pt>
                <c:pt idx="634">
                  <c:v>83.300618813353552</c:v>
                </c:pt>
                <c:pt idx="635">
                  <c:v>83.934449059865173</c:v>
                </c:pt>
                <c:pt idx="636">
                  <c:v>84.568446754815525</c:v>
                </c:pt>
                <c:pt idx="637">
                  <c:v>85.202494605920847</c:v>
                </c:pt>
                <c:pt idx="638">
                  <c:v>85.836478501747649</c:v>
                </c:pt>
                <c:pt idx="639">
                  <c:v>86.470287422506075</c:v>
                </c:pt>
                <c:pt idx="640">
                  <c:v>87.103813353388077</c:v>
                </c:pt>
                <c:pt idx="641">
                  <c:v>87.736951200434902</c:v>
                </c:pt>
                <c:pt idx="642">
                  <c:v>88.369598708910047</c:v>
                </c:pt>
                <c:pt idx="643">
                  <c:v>89.001656384147367</c:v>
                </c:pt>
                <c:pt idx="644">
                  <c:v>89.633027414837912</c:v>
                </c:pt>
                <c:pt idx="645">
                  <c:v>90.263617598714163</c:v>
                </c:pt>
                <c:pt idx="646">
                  <c:v>90.893335270586221</c:v>
                </c:pt>
                <c:pt idx="647">
                  <c:v>91.522091232681063</c:v>
                </c:pt>
                <c:pt idx="648">
                  <c:v>92.149798687232988</c:v>
                </c:pt>
                <c:pt idx="649">
                  <c:v>92.776373171271658</c:v>
                </c:pt>
                <c:pt idx="650">
                  <c:v>93.401732493551549</c:v>
                </c:pt>
                <c:pt idx="651">
                  <c:v>94.025796673566447</c:v>
                </c:pt>
                <c:pt idx="652">
                  <c:v>94.648487882590743</c:v>
                </c:pt>
                <c:pt idx="653">
                  <c:v>95.269730386689318</c:v>
                </c:pt>
                <c:pt idx="654">
                  <c:v>95.88945049163766</c:v>
                </c:pt>
                <c:pt idx="655">
                  <c:v>96.507576489693449</c:v>
                </c:pt>
                <c:pt idx="656">
                  <c:v>97.124038608161442</c:v>
                </c:pt>
                <c:pt idx="657">
                  <c:v>97.738768959694127</c:v>
                </c:pt>
                <c:pt idx="658">
                  <c:v>98.35170149427077</c:v>
                </c:pt>
                <c:pt idx="659">
                  <c:v>98.96277195279886</c:v>
                </c:pt>
                <c:pt idx="660">
                  <c:v>99.571917822282231</c:v>
                </c:pt>
                <c:pt idx="661">
                  <c:v>100.17907829250208</c:v>
                </c:pt>
                <c:pt idx="662">
                  <c:v>100.78419421415715</c:v>
                </c:pt>
                <c:pt idx="663">
                  <c:v>101.3872080584113</c:v>
                </c:pt>
                <c:pt idx="664">
                  <c:v>101.98806387779786</c:v>
                </c:pt>
                <c:pt idx="665">
                  <c:v>102.58670726843089</c:v>
                </c:pt>
                <c:pt idx="666">
                  <c:v>103.18308533347552</c:v>
                </c:pt>
                <c:pt idx="667">
                  <c:v>103.77714664783048</c:v>
                </c:pt>
                <c:pt idx="668">
                  <c:v>104.36884122397713</c:v>
                </c:pt>
                <c:pt idx="669">
                  <c:v>104.95812047895132</c:v>
                </c:pt>
                <c:pt idx="670">
                  <c:v>105.54493720239483</c:v>
                </c:pt>
                <c:pt idx="671">
                  <c:v>106.12924552564556</c:v>
                </c:pt>
                <c:pt idx="672">
                  <c:v>106.71100089182588</c:v>
                </c:pt>
                <c:pt idx="673">
                  <c:v>107.2901600268909</c:v>
                </c:pt>
                <c:pt idx="674">
                  <c:v>107.86668091159908</c:v>
                </c:pt>
                <c:pt idx="675">
                  <c:v>108.44052275436894</c:v>
                </c:pt>
                <c:pt idx="676">
                  <c:v>109.01164596498744</c:v>
                </c:pt>
                <c:pt idx="677">
                  <c:v>109.58001212913595</c:v>
                </c:pt>
                <c:pt idx="678">
                  <c:v>110.14558398370202</c:v>
                </c:pt>
                <c:pt idx="679">
                  <c:v>110.70832539284515</c:v>
                </c:pt>
                <c:pt idx="680">
                  <c:v>111.26820132478704</c:v>
                </c:pt>
                <c:pt idx="681">
                  <c:v>111.82517782929727</c:v>
                </c:pt>
                <c:pt idx="682">
                  <c:v>112.37922201584644</c:v>
                </c:pt>
                <c:pt idx="683">
                  <c:v>112.93030203240031</c:v>
                </c:pt>
                <c:pt idx="684">
                  <c:v>113.47838704482909</c:v>
                </c:pt>
                <c:pt idx="685">
                  <c:v>114.0234472169072</c:v>
                </c:pt>
                <c:pt idx="686">
                  <c:v>114.56545369087982</c:v>
                </c:pt>
                <c:pt idx="687">
                  <c:v>115.10437856857334</c:v>
                </c:pt>
                <c:pt idx="688">
                  <c:v>115.64019489302792</c:v>
                </c:pt>
                <c:pt idx="689">
                  <c:v>116.17287663063131</c:v>
                </c:pt>
                <c:pt idx="690">
                  <c:v>116.70239865373324</c:v>
                </c:pt>
                <c:pt idx="691">
                  <c:v>117.22873672372178</c:v>
                </c:pt>
                <c:pt idx="692">
                  <c:v>117.75186747454252</c:v>
                </c:pt>
                <c:pt idx="693">
                  <c:v>118.27176839664303</c:v>
                </c:pt>
                <c:pt idx="694">
                  <c:v>118.78841782132565</c:v>
                </c:pt>
                <c:pt idx="695">
                  <c:v>119.30179490549206</c:v>
                </c:pt>
                <c:pt idx="696">
                  <c:v>119.81187961676395</c:v>
                </c:pt>
                <c:pt idx="697">
                  <c:v>120.31865271896508</c:v>
                </c:pt>
                <c:pt idx="698">
                  <c:v>120.82209575795001</c:v>
                </c:pt>
                <c:pt idx="699">
                  <c:v>121.32219104776587</c:v>
                </c:pt>
                <c:pt idx="700">
                  <c:v>121.81892165713406</c:v>
                </c:pt>
                <c:pt idx="701">
                  <c:v>122.31227139623908</c:v>
                </c:pt>
                <c:pt idx="702">
                  <c:v>122.80222480381259</c:v>
                </c:pt>
                <c:pt idx="703">
                  <c:v>123.28876713450093</c:v>
                </c:pt>
                <c:pt idx="704">
                  <c:v>123.77188434650522</c:v>
                </c:pt>
                <c:pt idx="705">
                  <c:v>124.25156308948335</c:v>
                </c:pt>
                <c:pt idx="706">
                  <c:v>124.72779069270376</c:v>
                </c:pt>
                <c:pt idx="707">
                  <c:v>125.20055515344126</c:v>
                </c:pt>
                <c:pt idx="708">
                  <c:v>125.6698451256057</c:v>
                </c:pt>
                <c:pt idx="709">
                  <c:v>126.13564990859464</c:v>
                </c:pt>
                <c:pt idx="710">
                  <c:v>126.59795943636148</c:v>
                </c:pt>
                <c:pt idx="711">
                  <c:v>127.05676426669095</c:v>
                </c:pt>
                <c:pt idx="712">
                  <c:v>127.51205557067443</c:v>
                </c:pt>
                <c:pt idx="713">
                  <c:v>127.96382512237737</c:v>
                </c:pt>
                <c:pt idx="714">
                  <c:v>128.41206528869202</c:v>
                </c:pt>
                <c:pt idx="715">
                  <c:v>128.85676901936876</c:v>
                </c:pt>
                <c:pt idx="716">
                  <c:v>129.2979298372191</c:v>
                </c:pt>
                <c:pt idx="717">
                  <c:v>129.73554182848528</c:v>
                </c:pt>
                <c:pt idx="718">
                  <c:v>130.16959963336913</c:v>
                </c:pt>
                <c:pt idx="719">
                  <c:v>130.60009843671594</c:v>
                </c:pt>
                <c:pt idx="720">
                  <c:v>131.0270339588472</c:v>
                </c:pt>
                <c:pt idx="721">
                  <c:v>131.45040244653754</c:v>
                </c:pt>
                <c:pt idx="722">
                  <c:v>131.87020066413049</c:v>
                </c:pt>
                <c:pt idx="723">
                  <c:v>132.28642588478925</c:v>
                </c:pt>
                <c:pt idx="724">
                  <c:v>132.69907588187729</c:v>
                </c:pt>
                <c:pt idx="725">
                  <c:v>133.10814892046474</c:v>
                </c:pt>
                <c:pt idx="726">
                  <c:v>133.51364374895715</c:v>
                </c:pt>
                <c:pt idx="727">
                  <c:v>133.91555959084187</c:v>
                </c:pt>
                <c:pt idx="728">
                  <c:v>134.31389613654918</c:v>
                </c:pt>
                <c:pt idx="729">
                  <c:v>134.70865353542425</c:v>
                </c:pt>
                <c:pt idx="730">
                  <c:v>135.099832387807</c:v>
                </c:pt>
                <c:pt idx="731">
                  <c:v>135.48743373721632</c:v>
                </c:pt>
                <c:pt idx="732">
                  <c:v>135.87145906263598</c:v>
                </c:pt>
                <c:pt idx="733">
                  <c:v>136.25191027089917</c:v>
                </c:pt>
                <c:pt idx="734">
                  <c:v>136.62878968916945</c:v>
                </c:pt>
                <c:pt idx="735">
                  <c:v>137.00210005751467</c:v>
                </c:pt>
                <c:pt idx="736">
                  <c:v>137.37184452157226</c:v>
                </c:pt>
                <c:pt idx="737">
                  <c:v>137.73802662530332</c:v>
                </c:pt>
                <c:pt idx="738">
                  <c:v>138.10065030383296</c:v>
                </c:pt>
                <c:pt idx="739">
                  <c:v>138.45971987637537</c:v>
                </c:pt>
                <c:pt idx="740">
                  <c:v>138.81524003924119</c:v>
                </c:pt>
                <c:pt idx="741">
                  <c:v>139.16721585892546</c:v>
                </c:pt>
                <c:pt idx="742">
                  <c:v>139.51565276527458</c:v>
                </c:pt>
                <c:pt idx="743">
                  <c:v>139.86055654473012</c:v>
                </c:pt>
                <c:pt idx="744">
                  <c:v>140.2019333336483</c:v>
                </c:pt>
                <c:pt idx="745">
                  <c:v>140.53978961169346</c:v>
                </c:pt>
                <c:pt idx="746">
                  <c:v>140.87413219530399</c:v>
                </c:pt>
                <c:pt idx="747">
                  <c:v>141.20496823122949</c:v>
                </c:pt>
                <c:pt idx="748">
                  <c:v>141.53230519013789</c:v>
                </c:pt>
                <c:pt idx="749">
                  <c:v>141.85615086029119</c:v>
                </c:pt>
                <c:pt idx="750">
                  <c:v>142.17651334128871</c:v>
                </c:pt>
                <c:pt idx="751">
                  <c:v>142.49340103787671</c:v>
                </c:pt>
                <c:pt idx="752">
                  <c:v>142.80682265382362</c:v>
                </c:pt>
                <c:pt idx="753">
                  <c:v>143.11678718585944</c:v>
                </c:pt>
                <c:pt idx="754">
                  <c:v>143.4233039176786</c:v>
                </c:pt>
                <c:pt idx="755">
                  <c:v>143.72638241400585</c:v>
                </c:pt>
                <c:pt idx="756">
                  <c:v>144.02603251472334</c:v>
                </c:pt>
                <c:pt idx="757">
                  <c:v>144.32226432905918</c:v>
                </c:pt>
                <c:pt idx="758">
                  <c:v>144.61508822983598</c:v>
                </c:pt>
                <c:pt idx="759">
                  <c:v>144.90451484777918</c:v>
                </c:pt>
                <c:pt idx="760">
                  <c:v>145.19055506588415</c:v>
                </c:pt>
                <c:pt idx="761">
                  <c:v>145.47322001384163</c:v>
                </c:pt>
                <c:pt idx="762">
                  <c:v>145.75252106252086</c:v>
                </c:pt>
                <c:pt idx="763">
                  <c:v>146.02846981850999</c:v>
                </c:pt>
                <c:pt idx="764">
                  <c:v>146.30107811871292</c:v>
                </c:pt>
                <c:pt idx="765">
                  <c:v>146.57035802500238</c:v>
                </c:pt>
                <c:pt idx="766">
                  <c:v>146.83632181892884</c:v>
                </c:pt>
                <c:pt idx="767">
                  <c:v>147.0989819964843</c:v>
                </c:pt>
                <c:pt idx="768">
                  <c:v>147.35835126292125</c:v>
                </c:pt>
                <c:pt idx="769">
                  <c:v>147.61444252762595</c:v>
                </c:pt>
                <c:pt idx="770">
                  <c:v>147.86726889904548</c:v>
                </c:pt>
                <c:pt idx="771">
                  <c:v>148.11684367966905</c:v>
                </c:pt>
                <c:pt idx="772">
                  <c:v>148.36318036106209</c:v>
                </c:pt>
                <c:pt idx="773">
                  <c:v>148.60629261895374</c:v>
                </c:pt>
                <c:pt idx="774">
                  <c:v>148.84619430837708</c:v>
                </c:pt>
                <c:pt idx="775">
                  <c:v>149.0828994588615</c:v>
                </c:pt>
                <c:pt idx="776">
                  <c:v>149.31642226967767</c:v>
                </c:pt>
                <c:pt idx="777">
                  <c:v>149.54677710513414</c:v>
                </c:pt>
                <c:pt idx="778">
                  <c:v>149.77397848992572</c:v>
                </c:pt>
                <c:pt idx="779">
                  <c:v>149.99804110453323</c:v>
                </c:pt>
                <c:pt idx="780">
                  <c:v>150.21897978067463</c:v>
                </c:pt>
                <c:pt idx="781">
                  <c:v>150.43680949680686</c:v>
                </c:pt>
                <c:pt idx="782">
                  <c:v>150.65154537367857</c:v>
                </c:pt>
                <c:pt idx="783">
                  <c:v>150.86320266993354</c:v>
                </c:pt>
                <c:pt idx="784">
                  <c:v>151.07179677776432</c:v>
                </c:pt>
                <c:pt idx="785">
                  <c:v>151.27734321861598</c:v>
                </c:pt>
                <c:pt idx="786">
                  <c:v>151.4798576389401</c:v>
                </c:pt>
                <c:pt idx="787">
                  <c:v>151.67935580599828</c:v>
                </c:pt>
                <c:pt idx="788">
                  <c:v>151.87585360371546</c:v>
                </c:pt>
                <c:pt idx="789">
                  <c:v>152.06936702858252</c:v>
                </c:pt>
                <c:pt idx="790">
                  <c:v>152.25991218560836</c:v>
                </c:pt>
                <c:pt idx="791">
                  <c:v>152.44750528432095</c:v>
                </c:pt>
                <c:pt idx="792">
                  <c:v>152.63216263481723</c:v>
                </c:pt>
                <c:pt idx="793">
                  <c:v>152.8139006438619</c:v>
                </c:pt>
                <c:pt idx="794">
                  <c:v>152.99273581103483</c:v>
                </c:pt>
                <c:pt idx="795">
                  <c:v>153.16868472492675</c:v>
                </c:pt>
                <c:pt idx="796">
                  <c:v>153.34176405938322</c:v>
                </c:pt>
                <c:pt idx="797">
                  <c:v>153.51199056979695</c:v>
                </c:pt>
                <c:pt idx="798">
                  <c:v>153.67938108944756</c:v>
                </c:pt>
                <c:pt idx="799">
                  <c:v>153.84395252588948</c:v>
                </c:pt>
                <c:pt idx="800">
                  <c:v>154.00572185738727</c:v>
                </c:pt>
                <c:pt idx="801">
                  <c:v>154.16470612939841</c:v>
                </c:pt>
                <c:pt idx="802">
                  <c:v>154.32092245110329</c:v>
                </c:pt>
                <c:pt idx="803">
                  <c:v>154.47438799198201</c:v>
                </c:pt>
                <c:pt idx="804">
                  <c:v>154.62511997843862</c:v>
                </c:pt>
                <c:pt idx="805">
                  <c:v>154.77313569047146</c:v>
                </c:pt>
                <c:pt idx="806">
                  <c:v>154.91845245839033</c:v>
                </c:pt>
                <c:pt idx="807">
                  <c:v>155.06108765957984</c:v>
                </c:pt>
                <c:pt idx="808">
                  <c:v>155.20105871530902</c:v>
                </c:pt>
                <c:pt idx="809">
                  <c:v>155.33838308758666</c:v>
                </c:pt>
                <c:pt idx="810">
                  <c:v>155.47307827606261</c:v>
                </c:pt>
                <c:pt idx="811">
                  <c:v>155.60516181497445</c:v>
                </c:pt>
                <c:pt idx="812">
                  <c:v>155.73465127013952</c:v>
                </c:pt>
                <c:pt idx="813">
                  <c:v>155.86156423599209</c:v>
                </c:pt>
                <c:pt idx="814">
                  <c:v>155.98591833266539</c:v>
                </c:pt>
                <c:pt idx="815">
                  <c:v>156.10773120311848</c:v>
                </c:pt>
                <c:pt idx="816">
                  <c:v>156.22702051030737</c:v>
                </c:pt>
                <c:pt idx="817">
                  <c:v>156.34380393440048</c:v>
                </c:pt>
                <c:pt idx="818">
                  <c:v>156.34391817160562</c:v>
                </c:pt>
                <c:pt idx="819">
                  <c:v>156.34403240634614</c:v>
                </c:pt>
                <c:pt idx="820">
                  <c:v>156.34414663862202</c:v>
                </c:pt>
                <c:pt idx="821">
                  <c:v>156.34426086843328</c:v>
                </c:pt>
                <c:pt idx="822">
                  <c:v>156.34437509577998</c:v>
                </c:pt>
                <c:pt idx="823">
                  <c:v>156.34448932066206</c:v>
                </c:pt>
                <c:pt idx="824">
                  <c:v>156.34460354307959</c:v>
                </c:pt>
                <c:pt idx="825">
                  <c:v>156.34471776303258</c:v>
                </c:pt>
                <c:pt idx="826">
                  <c:v>156.34483198052104</c:v>
                </c:pt>
                <c:pt idx="827">
                  <c:v>156.34494619554496</c:v>
                </c:pt>
                <c:pt idx="828">
                  <c:v>156.34506040810444</c:v>
                </c:pt>
                <c:pt idx="829">
                  <c:v>156.34517461819942</c:v>
                </c:pt>
                <c:pt idx="830">
                  <c:v>156.34528882582998</c:v>
                </c:pt>
                <c:pt idx="831">
                  <c:v>156.34540303099607</c:v>
                </c:pt>
                <c:pt idx="832">
                  <c:v>156.34551723369773</c:v>
                </c:pt>
                <c:pt idx="833">
                  <c:v>156.34563143393501</c:v>
                </c:pt>
                <c:pt idx="834">
                  <c:v>156.3457456317079</c:v>
                </c:pt>
                <c:pt idx="835">
                  <c:v>156.34585982701643</c:v>
                </c:pt>
                <c:pt idx="836">
                  <c:v>156.34597401986062</c:v>
                </c:pt>
                <c:pt idx="837">
                  <c:v>156.34608821024045</c:v>
                </c:pt>
                <c:pt idx="838">
                  <c:v>156.34620239815598</c:v>
                </c:pt>
                <c:pt idx="839">
                  <c:v>156.34631658360721</c:v>
                </c:pt>
                <c:pt idx="840">
                  <c:v>156.34643076659415</c:v>
                </c:pt>
                <c:pt idx="841">
                  <c:v>156.34654494711685</c:v>
                </c:pt>
                <c:pt idx="842">
                  <c:v>156.34665912517528</c:v>
                </c:pt>
                <c:pt idx="843">
                  <c:v>156.34677330076951</c:v>
                </c:pt>
                <c:pt idx="844">
                  <c:v>156.34688747389953</c:v>
                </c:pt>
                <c:pt idx="845">
                  <c:v>156.34700164456535</c:v>
                </c:pt>
                <c:pt idx="846">
                  <c:v>156.34711581276699</c:v>
                </c:pt>
                <c:pt idx="847">
                  <c:v>156.34722997850446</c:v>
                </c:pt>
                <c:pt idx="848">
                  <c:v>156.34734414177785</c:v>
                </c:pt>
                <c:pt idx="849">
                  <c:v>156.34745830258706</c:v>
                </c:pt>
                <c:pt idx="850">
                  <c:v>156.34757246093218</c:v>
                </c:pt>
                <c:pt idx="851">
                  <c:v>156.34768661681323</c:v>
                </c:pt>
                <c:pt idx="852">
                  <c:v>156.34780077023021</c:v>
                </c:pt>
                <c:pt idx="853">
                  <c:v>156.34791492118313</c:v>
                </c:pt>
                <c:pt idx="854">
                  <c:v>156.34802906967198</c:v>
                </c:pt>
                <c:pt idx="855">
                  <c:v>156.34814321569684</c:v>
                </c:pt>
                <c:pt idx="856">
                  <c:v>156.3482573592577</c:v>
                </c:pt>
                <c:pt idx="857">
                  <c:v>156.3483715003546</c:v>
                </c:pt>
                <c:pt idx="858">
                  <c:v>156.34848563898751</c:v>
                </c:pt>
                <c:pt idx="859">
                  <c:v>156.34859977515649</c:v>
                </c:pt>
                <c:pt idx="860">
                  <c:v>156.34871390886153</c:v>
                </c:pt>
                <c:pt idx="861">
                  <c:v>156.34882804010266</c:v>
                </c:pt>
                <c:pt idx="862">
                  <c:v>156.34894216887989</c:v>
                </c:pt>
                <c:pt idx="863">
                  <c:v>156.34905629519324</c:v>
                </c:pt>
                <c:pt idx="864">
                  <c:v>156.34917041904276</c:v>
                </c:pt>
                <c:pt idx="865">
                  <c:v>156.34928454042841</c:v>
                </c:pt>
                <c:pt idx="866">
                  <c:v>156.34939865935027</c:v>
                </c:pt>
                <c:pt idx="867">
                  <c:v>156.34951277580831</c:v>
                </c:pt>
                <c:pt idx="868">
                  <c:v>156.34962688980258</c:v>
                </c:pt>
                <c:pt idx="869">
                  <c:v>156.34974100133303</c:v>
                </c:pt>
                <c:pt idx="870">
                  <c:v>156.34985511039977</c:v>
                </c:pt>
                <c:pt idx="871">
                  <c:v>156.34996921700272</c:v>
                </c:pt>
                <c:pt idx="872">
                  <c:v>156.35008332114199</c:v>
                </c:pt>
                <c:pt idx="873">
                  <c:v>156.35019742281756</c:v>
                </c:pt>
                <c:pt idx="874">
                  <c:v>156.35031152202944</c:v>
                </c:pt>
                <c:pt idx="875">
                  <c:v>156.35042561877765</c:v>
                </c:pt>
                <c:pt idx="876">
                  <c:v>156.35053971306223</c:v>
                </c:pt>
                <c:pt idx="877">
                  <c:v>156.35065380488314</c:v>
                </c:pt>
                <c:pt idx="878">
                  <c:v>156.35076789424048</c:v>
                </c:pt>
                <c:pt idx="879">
                  <c:v>156.35088198113419</c:v>
                </c:pt>
                <c:pt idx="880">
                  <c:v>156.35099606556435</c:v>
                </c:pt>
                <c:pt idx="881">
                  <c:v>156.3511101475309</c:v>
                </c:pt>
                <c:pt idx="882">
                  <c:v>156.35122422703392</c:v>
                </c:pt>
                <c:pt idx="883">
                  <c:v>156.35133830407344</c:v>
                </c:pt>
                <c:pt idx="884">
                  <c:v>156.35145237864944</c:v>
                </c:pt>
                <c:pt idx="885">
                  <c:v>156.35156645076196</c:v>
                </c:pt>
                <c:pt idx="886">
                  <c:v>156.35168052041101</c:v>
                </c:pt>
                <c:pt idx="887">
                  <c:v>156.35179458759657</c:v>
                </c:pt>
                <c:pt idx="888">
                  <c:v>156.35190865231874</c:v>
                </c:pt>
                <c:pt idx="889">
                  <c:v>156.35202271457746</c:v>
                </c:pt>
                <c:pt idx="890">
                  <c:v>156.35213677437278</c:v>
                </c:pt>
                <c:pt idx="891">
                  <c:v>156.35225083170471</c:v>
                </c:pt>
                <c:pt idx="892">
                  <c:v>156.3523648865733</c:v>
                </c:pt>
                <c:pt idx="893">
                  <c:v>156.35247893897849</c:v>
                </c:pt>
                <c:pt idx="894">
                  <c:v>156.35259298892041</c:v>
                </c:pt>
                <c:pt idx="895">
                  <c:v>156.35270703639898</c:v>
                </c:pt>
                <c:pt idx="896">
                  <c:v>156.35282108141425</c:v>
                </c:pt>
                <c:pt idx="897">
                  <c:v>156.35293512396626</c:v>
                </c:pt>
                <c:pt idx="898">
                  <c:v>156.35304916405499</c:v>
                </c:pt>
                <c:pt idx="899">
                  <c:v>156.35316320168045</c:v>
                </c:pt>
                <c:pt idx="900">
                  <c:v>156.3532772368427</c:v>
                </c:pt>
                <c:pt idx="901">
                  <c:v>156.35339126954176</c:v>
                </c:pt>
                <c:pt idx="902">
                  <c:v>156.35350529977762</c:v>
                </c:pt>
                <c:pt idx="903">
                  <c:v>156.35361932755029</c:v>
                </c:pt>
                <c:pt idx="904">
                  <c:v>156.35373335285979</c:v>
                </c:pt>
                <c:pt idx="905">
                  <c:v>156.35384737570615</c:v>
                </c:pt>
                <c:pt idx="906">
                  <c:v>156.35396139608943</c:v>
                </c:pt>
                <c:pt idx="907">
                  <c:v>156.35407541400954</c:v>
                </c:pt>
                <c:pt idx="908">
                  <c:v>156.3541894294666</c:v>
                </c:pt>
                <c:pt idx="909">
                  <c:v>156.3543034424606</c:v>
                </c:pt>
                <c:pt idx="910">
                  <c:v>156.35441745299153</c:v>
                </c:pt>
                <c:pt idx="911">
                  <c:v>156.35453146105945</c:v>
                </c:pt>
                <c:pt idx="912">
                  <c:v>156.35464546666432</c:v>
                </c:pt>
                <c:pt idx="913">
                  <c:v>156.3547594698062</c:v>
                </c:pt>
                <c:pt idx="914">
                  <c:v>156.3548734704851</c:v>
                </c:pt>
                <c:pt idx="915">
                  <c:v>156.35498746870104</c:v>
                </c:pt>
                <c:pt idx="916">
                  <c:v>156.35510146445401</c:v>
                </c:pt>
                <c:pt idx="917">
                  <c:v>156.35521545774407</c:v>
                </c:pt>
                <c:pt idx="918">
                  <c:v>156.35532944857121</c:v>
                </c:pt>
                <c:pt idx="919">
                  <c:v>156.35544343693545</c:v>
                </c:pt>
                <c:pt idx="920">
                  <c:v>156.35555742283682</c:v>
                </c:pt>
                <c:pt idx="921">
                  <c:v>156.35567140627532</c:v>
                </c:pt>
                <c:pt idx="922">
                  <c:v>156.35578538725099</c:v>
                </c:pt>
                <c:pt idx="923">
                  <c:v>156.35589936576383</c:v>
                </c:pt>
                <c:pt idx="924">
                  <c:v>156.35601334181388</c:v>
                </c:pt>
                <c:pt idx="925">
                  <c:v>156.35612731540112</c:v>
                </c:pt>
                <c:pt idx="926">
                  <c:v>156.3562412865256</c:v>
                </c:pt>
                <c:pt idx="927">
                  <c:v>156.35635525518731</c:v>
                </c:pt>
                <c:pt idx="928">
                  <c:v>156.35646922138631</c:v>
                </c:pt>
                <c:pt idx="929">
                  <c:v>156.35658318512256</c:v>
                </c:pt>
                <c:pt idx="930">
                  <c:v>156.3566971463961</c:v>
                </c:pt>
                <c:pt idx="931">
                  <c:v>156.35681110520699</c:v>
                </c:pt>
                <c:pt idx="932">
                  <c:v>156.35692506155519</c:v>
                </c:pt>
                <c:pt idx="933">
                  <c:v>156.35703901544073</c:v>
                </c:pt>
                <c:pt idx="934">
                  <c:v>156.35715296686368</c:v>
                </c:pt>
                <c:pt idx="935">
                  <c:v>156.35726691582397</c:v>
                </c:pt>
                <c:pt idx="936">
                  <c:v>156.35738086232172</c:v>
                </c:pt>
                <c:pt idx="937">
                  <c:v>156.35749480635681</c:v>
                </c:pt>
                <c:pt idx="938">
                  <c:v>156.35760874792939</c:v>
                </c:pt>
                <c:pt idx="939">
                  <c:v>156.3577226870394</c:v>
                </c:pt>
                <c:pt idx="940">
                  <c:v>156.35783662368689</c:v>
                </c:pt>
                <c:pt idx="941">
                  <c:v>156.35795055787187</c:v>
                </c:pt>
                <c:pt idx="942">
                  <c:v>156.35806448959437</c:v>
                </c:pt>
                <c:pt idx="943">
                  <c:v>156.35817841885441</c:v>
                </c:pt>
                <c:pt idx="944">
                  <c:v>156.35829234565196</c:v>
                </c:pt>
                <c:pt idx="945">
                  <c:v>156.35840626998709</c:v>
                </c:pt>
                <c:pt idx="946">
                  <c:v>156.35852019185978</c:v>
                </c:pt>
                <c:pt idx="947">
                  <c:v>156.35863411127011</c:v>
                </c:pt>
                <c:pt idx="948">
                  <c:v>156.358748028218</c:v>
                </c:pt>
                <c:pt idx="949">
                  <c:v>156.35886194270356</c:v>
                </c:pt>
                <c:pt idx="950">
                  <c:v>156.35897585472674</c:v>
                </c:pt>
                <c:pt idx="951">
                  <c:v>156.3590897642876</c:v>
                </c:pt>
                <c:pt idx="952">
                  <c:v>156.35920367138613</c:v>
                </c:pt>
                <c:pt idx="953">
                  <c:v>156.35931757602233</c:v>
                </c:pt>
                <c:pt idx="954">
                  <c:v>156.35943147819631</c:v>
                </c:pt>
                <c:pt idx="955">
                  <c:v>156.35954537790798</c:v>
                </c:pt>
                <c:pt idx="956">
                  <c:v>156.35965927515744</c:v>
                </c:pt>
                <c:pt idx="957">
                  <c:v>156.35977316994465</c:v>
                </c:pt>
                <c:pt idx="958">
                  <c:v>156.35988706226965</c:v>
                </c:pt>
                <c:pt idx="959">
                  <c:v>156.36000095213248</c:v>
                </c:pt>
                <c:pt idx="960">
                  <c:v>156.36011483953308</c:v>
                </c:pt>
                <c:pt idx="961">
                  <c:v>156.3602287244716</c:v>
                </c:pt>
                <c:pt idx="962">
                  <c:v>156.36034260694791</c:v>
                </c:pt>
                <c:pt idx="963">
                  <c:v>156.36045648696211</c:v>
                </c:pt>
                <c:pt idx="964">
                  <c:v>156.36057036451422</c:v>
                </c:pt>
                <c:pt idx="965">
                  <c:v>156.36068423960424</c:v>
                </c:pt>
                <c:pt idx="966">
                  <c:v>156.3607981122322</c:v>
                </c:pt>
                <c:pt idx="967">
                  <c:v>156.36091198239808</c:v>
                </c:pt>
                <c:pt idx="968">
                  <c:v>156.36102585010192</c:v>
                </c:pt>
                <c:pt idx="969">
                  <c:v>156.3611397153438</c:v>
                </c:pt>
                <c:pt idx="970">
                  <c:v>156.36125357812361</c:v>
                </c:pt>
                <c:pt idx="971">
                  <c:v>156.36136743844145</c:v>
                </c:pt>
                <c:pt idx="972">
                  <c:v>156.36148129629734</c:v>
                </c:pt>
                <c:pt idx="973">
                  <c:v>156.36159515169129</c:v>
                </c:pt>
                <c:pt idx="974">
                  <c:v>156.36170900462329</c:v>
                </c:pt>
                <c:pt idx="975">
                  <c:v>156.36182285509338</c:v>
                </c:pt>
                <c:pt idx="976">
                  <c:v>156.36193670310155</c:v>
                </c:pt>
                <c:pt idx="977">
                  <c:v>156.36205054864789</c:v>
                </c:pt>
                <c:pt idx="978">
                  <c:v>156.36216439173234</c:v>
                </c:pt>
                <c:pt idx="979">
                  <c:v>156.36227823235495</c:v>
                </c:pt>
                <c:pt idx="980">
                  <c:v>156.36239207051571</c:v>
                </c:pt>
                <c:pt idx="981">
                  <c:v>156.36250590621469</c:v>
                </c:pt>
                <c:pt idx="982">
                  <c:v>156.36261973945184</c:v>
                </c:pt>
                <c:pt idx="983">
                  <c:v>156.36273357022725</c:v>
                </c:pt>
                <c:pt idx="984">
                  <c:v>156.36284739854088</c:v>
                </c:pt>
                <c:pt idx="985">
                  <c:v>156.36296122439279</c:v>
                </c:pt>
                <c:pt idx="986">
                  <c:v>156.36307504778298</c:v>
                </c:pt>
                <c:pt idx="987">
                  <c:v>156.36318886871146</c:v>
                </c:pt>
                <c:pt idx="988">
                  <c:v>156.36330268717828</c:v>
                </c:pt>
                <c:pt idx="989">
                  <c:v>156.36341650318343</c:v>
                </c:pt>
                <c:pt idx="990">
                  <c:v>156.36353031672689</c:v>
                </c:pt>
                <c:pt idx="991">
                  <c:v>156.36364412780875</c:v>
                </c:pt>
                <c:pt idx="992">
                  <c:v>156.36375793642898</c:v>
                </c:pt>
                <c:pt idx="993">
                  <c:v>156.36387174258761</c:v>
                </c:pt>
                <c:pt idx="994">
                  <c:v>156.36398554628468</c:v>
                </c:pt>
                <c:pt idx="995">
                  <c:v>156.36409934752018</c:v>
                </c:pt>
                <c:pt idx="996">
                  <c:v>156.36421314629411</c:v>
                </c:pt>
                <c:pt idx="997">
                  <c:v>156.36432694260654</c:v>
                </c:pt>
                <c:pt idx="998">
                  <c:v>156.36444073645745</c:v>
                </c:pt>
                <c:pt idx="999">
                  <c:v>156.36455452784685</c:v>
                </c:pt>
                <c:pt idx="1000">
                  <c:v>156.36466831677478</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Calculs!$AG$4:$AG$1004</c:f>
              <c:numCache>
                <c:formatCode>0.00</c:formatCode>
                <c:ptCount val="1001"/>
                <c:pt idx="0">
                  <c:v>0</c:v>
                </c:pt>
                <c:pt idx="1">
                  <c:v>-0.65664844204834871</c:v>
                </c:pt>
                <c:pt idx="2">
                  <c:v>19.914709244752238</c:v>
                </c:pt>
                <c:pt idx="3">
                  <c:v>40.48865182602497</c:v>
                </c:pt>
                <c:pt idx="4">
                  <c:v>61.071480411265114</c:v>
                </c:pt>
                <c:pt idx="5">
                  <c:v>81.669430943187521</c:v>
                </c:pt>
                <c:pt idx="6">
                  <c:v>91.860390466672598</c:v>
                </c:pt>
                <c:pt idx="7">
                  <c:v>91.628913614331765</c:v>
                </c:pt>
                <c:pt idx="8">
                  <c:v>91.396671557353685</c:v>
                </c:pt>
                <c:pt idx="9">
                  <c:v>91.163668604424814</c:v>
                </c:pt>
                <c:pt idx="10">
                  <c:v>90.929909073996043</c:v>
                </c:pt>
                <c:pt idx="11">
                  <c:v>90.695397294460548</c:v>
                </c:pt>
                <c:pt idx="12">
                  <c:v>90.460137604303924</c:v>
                </c:pt>
                <c:pt idx="13">
                  <c:v>90.224134352227935</c:v>
                </c:pt>
                <c:pt idx="14">
                  <c:v>89.98739189725022</c:v>
                </c:pt>
                <c:pt idx="15">
                  <c:v>89.749914608781395</c:v>
                </c:pt>
                <c:pt idx="16">
                  <c:v>89.511706866680868</c:v>
                </c:pt>
                <c:pt idx="17">
                  <c:v>89.272773061293236</c:v>
                </c:pt>
                <c:pt idx="18">
                  <c:v>89.033117593466073</c:v>
                </c:pt>
                <c:pt idx="19">
                  <c:v>88.792744874550749</c:v>
                </c:pt>
                <c:pt idx="20">
                  <c:v>88.551659326387181</c:v>
                </c:pt>
                <c:pt idx="21">
                  <c:v>88.309865381273397</c:v>
                </c:pt>
                <c:pt idx="22">
                  <c:v>88.06736748192111</c:v>
                </c:pt>
                <c:pt idx="23">
                  <c:v>87.824170081398321</c:v>
                </c:pt>
                <c:pt idx="24">
                  <c:v>87.580277643059134</c:v>
                </c:pt>
                <c:pt idx="25">
                  <c:v>87.335694640462506</c:v>
                </c:pt>
                <c:pt idx="26">
                  <c:v>87.090425557279602</c:v>
                </c:pt>
                <c:pt idx="27">
                  <c:v>86.84447488719141</c:v>
                </c:pt>
                <c:pt idx="28">
                  <c:v>86.597847133776284</c:v>
                </c:pt>
                <c:pt idx="29">
                  <c:v>86.350546810388991</c:v>
                </c:pt>
                <c:pt idx="30">
                  <c:v>86.102578440030882</c:v>
                </c:pt>
                <c:pt idx="31">
                  <c:v>85.853946555212275</c:v>
                </c:pt>
                <c:pt idx="32">
                  <c:v>85.604655697807345</c:v>
                </c:pt>
                <c:pt idx="33">
                  <c:v>85.354710418901902</c:v>
                </c:pt>
                <c:pt idx="34">
                  <c:v>85.104115278634609</c:v>
                </c:pt>
                <c:pt idx="35">
                  <c:v>84.852874846032023</c:v>
                </c:pt>
                <c:pt idx="36">
                  <c:v>84.600993698837513</c:v>
                </c:pt>
                <c:pt idx="37">
                  <c:v>84.348476423335001</c:v>
                </c:pt>
                <c:pt idx="38">
                  <c:v>84.095327614167161</c:v>
                </c:pt>
                <c:pt idx="39">
                  <c:v>83.841551874149104</c:v>
                </c:pt>
                <c:pt idx="40">
                  <c:v>83.587153814077126</c:v>
                </c:pt>
                <c:pt idx="41">
                  <c:v>83.332138052533281</c:v>
                </c:pt>
                <c:pt idx="42">
                  <c:v>83.076509215685931</c:v>
                </c:pt>
                <c:pt idx="43">
                  <c:v>82.820271937086417</c:v>
                </c:pt>
                <c:pt idx="44">
                  <c:v>82.56343085746208</c:v>
                </c:pt>
                <c:pt idx="45">
                  <c:v>82.305990624506066</c:v>
                </c:pt>
                <c:pt idx="46">
                  <c:v>82.04795589266385</c:v>
                </c:pt>
                <c:pt idx="47">
                  <c:v>81.789331322916809</c:v>
                </c:pt>
                <c:pt idx="48">
                  <c:v>81.530121582562998</c:v>
                </c:pt>
                <c:pt idx="49">
                  <c:v>81.270331344995483</c:v>
                </c:pt>
                <c:pt idx="50">
                  <c:v>81.009965289478075</c:v>
                </c:pt>
                <c:pt idx="51">
                  <c:v>80.803960773401315</c:v>
                </c:pt>
                <c:pt idx="52">
                  <c:v>80.65238646390074</c:v>
                </c:pt>
                <c:pt idx="53">
                  <c:v>80.500325209722973</c:v>
                </c:pt>
                <c:pt idx="54">
                  <c:v>80.347779506761498</c:v>
                </c:pt>
                <c:pt idx="55">
                  <c:v>80.194751859416129</c:v>
                </c:pt>
                <c:pt idx="56">
                  <c:v>80.041244780499269</c:v>
                </c:pt>
                <c:pt idx="57">
                  <c:v>79.887260791140207</c:v>
                </c:pt>
                <c:pt idx="58">
                  <c:v>79.732802420688074</c:v>
                </c:pt>
                <c:pt idx="59">
                  <c:v>79.577872206612753</c:v>
                </c:pt>
                <c:pt idx="60">
                  <c:v>79.422472694404618</c:v>
                </c:pt>
                <c:pt idx="61">
                  <c:v>79.26660643747249</c:v>
                </c:pt>
                <c:pt idx="62">
                  <c:v>79.110275997040489</c:v>
                </c:pt>
                <c:pt idx="63">
                  <c:v>78.953483942043064</c:v>
                </c:pt>
                <c:pt idx="64">
                  <c:v>78.796232849019219</c:v>
                </c:pt>
                <c:pt idx="65">
                  <c:v>78.638525302005121</c:v>
                </c:pt>
                <c:pt idx="66">
                  <c:v>78.480363892425686</c:v>
                </c:pt>
                <c:pt idx="67">
                  <c:v>78.321751218984929</c:v>
                </c:pt>
                <c:pt idx="68">
                  <c:v>78.162689887555317</c:v>
                </c:pt>
                <c:pt idx="69">
                  <c:v>78.003182511065944</c:v>
                </c:pt>
                <c:pt idx="70">
                  <c:v>77.843231709389855</c:v>
                </c:pt>
                <c:pt idx="71">
                  <c:v>77.68284010923027</c:v>
                </c:pt>
                <c:pt idx="72">
                  <c:v>77.522010344005949</c:v>
                </c:pt>
                <c:pt idx="73">
                  <c:v>77.360745053735698</c:v>
                </c:pt>
                <c:pt idx="74">
                  <c:v>77.199046884922069</c:v>
                </c:pt>
                <c:pt idx="75">
                  <c:v>77.036918490434147</c:v>
                </c:pt>
                <c:pt idx="76">
                  <c:v>76.874362529389813</c:v>
                </c:pt>
                <c:pt idx="77">
                  <c:v>76.711381667036932</c:v>
                </c:pt>
                <c:pt idx="78">
                  <c:v>76.547978574634271</c:v>
                </c:pt>
                <c:pt idx="79">
                  <c:v>76.384155929331342</c:v>
                </c:pt>
                <c:pt idx="80">
                  <c:v>76.219916414048114</c:v>
                </c:pt>
                <c:pt idx="81">
                  <c:v>76.055262717353671</c:v>
                </c:pt>
                <c:pt idx="82">
                  <c:v>75.89019753334459</c:v>
                </c:pt>
                <c:pt idx="83">
                  <c:v>75.724723561522765</c:v>
                </c:pt>
                <c:pt idx="84">
                  <c:v>75.558843506672687</c:v>
                </c:pt>
                <c:pt idx="85">
                  <c:v>75.392560078738356</c:v>
                </c:pt>
                <c:pt idx="86">
                  <c:v>75.225875992699571</c:v>
                </c:pt>
                <c:pt idx="87">
                  <c:v>75.058793968448043</c:v>
                </c:pt>
                <c:pt idx="88">
                  <c:v>74.891316730663021</c:v>
                </c:pt>
                <c:pt idx="89">
                  <c:v>74.723447008686534</c:v>
                </c:pt>
                <c:pt idx="90">
                  <c:v>74.555187536398449</c:v>
                </c:pt>
                <c:pt idx="91">
                  <c:v>74.386541052090934</c:v>
                </c:pt>
                <c:pt idx="92">
                  <c:v>74.2175102983431</c:v>
                </c:pt>
                <c:pt idx="93">
                  <c:v>74.048098021894972</c:v>
                </c:pt>
                <c:pt idx="94">
                  <c:v>73.878306973521433</c:v>
                </c:pt>
                <c:pt idx="95">
                  <c:v>73.708139907905945</c:v>
                </c:pt>
                <c:pt idx="96">
                  <c:v>73.537599583514051</c:v>
                </c:pt>
                <c:pt idx="97">
                  <c:v>73.366688762466751</c:v>
                </c:pt>
                <c:pt idx="98">
                  <c:v>73.195410210413755</c:v>
                </c:pt>
                <c:pt idx="99">
                  <c:v>73.023766696406554</c:v>
                </c:pt>
                <c:pt idx="100">
                  <c:v>72.851760992771403</c:v>
                </c:pt>
                <c:pt idx="101">
                  <c:v>72.654042450770177</c:v>
                </c:pt>
                <c:pt idx="102">
                  <c:v>72.430593536645929</c:v>
                </c:pt>
                <c:pt idx="103">
                  <c:v>72.206773375836718</c:v>
                </c:pt>
                <c:pt idx="104">
                  <c:v>71.982585684161833</c:v>
                </c:pt>
                <c:pt idx="105">
                  <c:v>71.758034177246827</c:v>
                </c:pt>
                <c:pt idx="106">
                  <c:v>71.533122570343551</c:v>
                </c:pt>
                <c:pt idx="107">
                  <c:v>71.307854578150668</c:v>
                </c:pt>
                <c:pt idx="108">
                  <c:v>71.082233914634486</c:v>
                </c:pt>
                <c:pt idx="109">
                  <c:v>70.856264292850597</c:v>
                </c:pt>
                <c:pt idx="110">
                  <c:v>70.629949424765655</c:v>
                </c:pt>
                <c:pt idx="111">
                  <c:v>70.403293021080088</c:v>
                </c:pt>
                <c:pt idx="112">
                  <c:v>70.176298791051053</c:v>
                </c:pt>
                <c:pt idx="113">
                  <c:v>69.948970442316195</c:v>
                </c:pt>
                <c:pt idx="114">
                  <c:v>69.721311680717918</c:v>
                </c:pt>
                <c:pt idx="115">
                  <c:v>69.493326210128316</c:v>
                </c:pt>
                <c:pt idx="116">
                  <c:v>69.265017732274714</c:v>
                </c:pt>
                <c:pt idx="117">
                  <c:v>69.036389946566032</c:v>
                </c:pt>
                <c:pt idx="118">
                  <c:v>68.807446549919533</c:v>
                </c:pt>
                <c:pt idx="119">
                  <c:v>68.578191236588708</c:v>
                </c:pt>
                <c:pt idx="120">
                  <c:v>68.348627697991361</c:v>
                </c:pt>
                <c:pt idx="121">
                  <c:v>68.118759622539031</c:v>
                </c:pt>
                <c:pt idx="122">
                  <c:v>67.888590695466647</c:v>
                </c:pt>
                <c:pt idx="123">
                  <c:v>67.658124598663292</c:v>
                </c:pt>
                <c:pt idx="124">
                  <c:v>67.42736501050365</c:v>
                </c:pt>
                <c:pt idx="125">
                  <c:v>67.19631560568024</c:v>
                </c:pt>
                <c:pt idx="126">
                  <c:v>66.964980055036605</c:v>
                </c:pt>
                <c:pt idx="127">
                  <c:v>66.733362025401178</c:v>
                </c:pt>
                <c:pt idx="128">
                  <c:v>66.501465179422127</c:v>
                </c:pt>
                <c:pt idx="129">
                  <c:v>66.269293175403035</c:v>
                </c:pt>
                <c:pt idx="130">
                  <c:v>66.036849667139521</c:v>
                </c:pt>
                <c:pt idx="131">
                  <c:v>65.804138303756645</c:v>
                </c:pt>
                <c:pt idx="132">
                  <c:v>65.571162729547382</c:v>
                </c:pt>
                <c:pt idx="133">
                  <c:v>65.337926583812035</c:v>
                </c:pt>
                <c:pt idx="134">
                  <c:v>65.104433500698278</c:v>
                </c:pt>
                <c:pt idx="135">
                  <c:v>64.870687109042748</c:v>
                </c:pt>
                <c:pt idx="136">
                  <c:v>64.636691032212951</c:v>
                </c:pt>
                <c:pt idx="137">
                  <c:v>64.402448887950754</c:v>
                </c:pt>
                <c:pt idx="138">
                  <c:v>64.167964288216396</c:v>
                </c:pt>
                <c:pt idx="139">
                  <c:v>63.933240839033836</c:v>
                </c:pt>
                <c:pt idx="140">
                  <c:v>63.698282140336978</c:v>
                </c:pt>
                <c:pt idx="141">
                  <c:v>63.463091785816957</c:v>
                </c:pt>
                <c:pt idx="142">
                  <c:v>63.227673362770446</c:v>
                </c:pt>
                <c:pt idx="143">
                  <c:v>62.992030451949162</c:v>
                </c:pt>
                <c:pt idx="144">
                  <c:v>62.756166627410195</c:v>
                </c:pt>
                <c:pt idx="145">
                  <c:v>62.520085456367681</c:v>
                </c:pt>
                <c:pt idx="146">
                  <c:v>62.28379049904531</c:v>
                </c:pt>
                <c:pt idx="147">
                  <c:v>62.047285308530206</c:v>
                </c:pt>
                <c:pt idx="148">
                  <c:v>61.810573430627699</c:v>
                </c:pt>
                <c:pt idx="149">
                  <c:v>61.573658403717296</c:v>
                </c:pt>
                <c:pt idx="150">
                  <c:v>61.336543758609771</c:v>
                </c:pt>
                <c:pt idx="151">
                  <c:v>61.107865985120412</c:v>
                </c:pt>
                <c:pt idx="152">
                  <c:v>60.887632053455519</c:v>
                </c:pt>
                <c:pt idx="153">
                  <c:v>60.667208754739789</c:v>
                </c:pt>
                <c:pt idx="154">
                  <c:v>60.446599294504963</c:v>
                </c:pt>
                <c:pt idx="155">
                  <c:v>60.225806871549963</c:v>
                </c:pt>
                <c:pt idx="156">
                  <c:v>60.004834677817769</c:v>
                </c:pt>
                <c:pt idx="157">
                  <c:v>59.783685898273511</c:v>
                </c:pt>
                <c:pt idx="158">
                  <c:v>59.562363710783252</c:v>
                </c:pt>
                <c:pt idx="159">
                  <c:v>59.340871285994126</c:v>
                </c:pt>
                <c:pt idx="160">
                  <c:v>59.119211787215193</c:v>
                </c:pt>
                <c:pt idx="161">
                  <c:v>58.89738837029941</c:v>
                </c:pt>
                <c:pt idx="162">
                  <c:v>58.675404183526595</c:v>
                </c:pt>
                <c:pt idx="163">
                  <c:v>58.453262367487518</c:v>
                </c:pt>
                <c:pt idx="164">
                  <c:v>58.230966054968867</c:v>
                </c:pt>
                <c:pt idx="165">
                  <c:v>58.008518370839326</c:v>
                </c:pt>
                <c:pt idx="166">
                  <c:v>57.785922431936633</c:v>
                </c:pt>
                <c:pt idx="167">
                  <c:v>57.563181346955894</c:v>
                </c:pt>
                <c:pt idx="168">
                  <c:v>57.340298216338525</c:v>
                </c:pt>
                <c:pt idx="169">
                  <c:v>57.117276132162786</c:v>
                </c:pt>
                <c:pt idx="170">
                  <c:v>56.89411817803488</c:v>
                </c:pt>
                <c:pt idx="171">
                  <c:v>56.670827428981426</c:v>
                </c:pt>
                <c:pt idx="172">
                  <c:v>56.447406951342884</c:v>
                </c:pt>
                <c:pt idx="173">
                  <c:v>56.223859802668116</c:v>
                </c:pt>
                <c:pt idx="174">
                  <c:v>56.000189031609878</c:v>
                </c:pt>
                <c:pt idx="175">
                  <c:v>55.776397677821613</c:v>
                </c:pt>
                <c:pt idx="176">
                  <c:v>55.552488771855096</c:v>
                </c:pt>
                <c:pt idx="177">
                  <c:v>55.328465335059363</c:v>
                </c:pt>
                <c:pt idx="178">
                  <c:v>55.104330379480544</c:v>
                </c:pt>
                <c:pt idx="179">
                  <c:v>54.880086907763065</c:v>
                </c:pt>
                <c:pt idx="180">
                  <c:v>54.655737913051503</c:v>
                </c:pt>
                <c:pt idx="181">
                  <c:v>54.431286378894043</c:v>
                </c:pt>
                <c:pt idx="182">
                  <c:v>54.206735279146727</c:v>
                </c:pt>
                <c:pt idx="183">
                  <c:v>53.982087577878829</c:v>
                </c:pt>
                <c:pt idx="184">
                  <c:v>53.757346229279449</c:v>
                </c:pt>
                <c:pt idx="185">
                  <c:v>53.532514177565112</c:v>
                </c:pt>
                <c:pt idx="186">
                  <c:v>53.307594356888494</c:v>
                </c:pt>
                <c:pt idx="187">
                  <c:v>53.082589691248415</c:v>
                </c:pt>
                <c:pt idx="188">
                  <c:v>52.857503094400649</c:v>
                </c:pt>
                <c:pt idx="189">
                  <c:v>52.632337469770114</c:v>
                </c:pt>
                <c:pt idx="190">
                  <c:v>52.40709571036404</c:v>
                </c:pt>
                <c:pt idx="191">
                  <c:v>52.181780698686367</c:v>
                </c:pt>
                <c:pt idx="192">
                  <c:v>51.956395306653093</c:v>
                </c:pt>
                <c:pt idx="193">
                  <c:v>51.730942395508862</c:v>
                </c:pt>
                <c:pt idx="194">
                  <c:v>51.505424815744739</c:v>
                </c:pt>
                <c:pt idx="195">
                  <c:v>51.279845407016879</c:v>
                </c:pt>
                <c:pt idx="196">
                  <c:v>51.054206998066569</c:v>
                </c:pt>
                <c:pt idx="197">
                  <c:v>50.828512406641273</c:v>
                </c:pt>
                <c:pt idx="198">
                  <c:v>50.602764439416674</c:v>
                </c:pt>
                <c:pt idx="199">
                  <c:v>50.376965891920179</c:v>
                </c:pt>
                <c:pt idx="200">
                  <c:v>50.151119548455156</c:v>
                </c:pt>
                <c:pt idx="201">
                  <c:v>49.925228182026586</c:v>
                </c:pt>
                <c:pt idx="202">
                  <c:v>49.699294554267688</c:v>
                </c:pt>
                <c:pt idx="203">
                  <c:v>49.473321415367664</c:v>
                </c:pt>
                <c:pt idx="204">
                  <c:v>49.247311504000706</c:v>
                </c:pt>
                <c:pt idx="205">
                  <c:v>49.021267547255931</c:v>
                </c:pt>
                <c:pt idx="206">
                  <c:v>48.795192260568591</c:v>
                </c:pt>
                <c:pt idx="207">
                  <c:v>48.569088347652269</c:v>
                </c:pt>
                <c:pt idx="208">
                  <c:v>48.342958500432275</c:v>
                </c:pt>
                <c:pt idx="209">
                  <c:v>48.116805398980262</c:v>
                </c:pt>
                <c:pt idx="210">
                  <c:v>47.890631711449608</c:v>
                </c:pt>
                <c:pt idx="211">
                  <c:v>47.664440094012399</c:v>
                </c:pt>
                <c:pt idx="212">
                  <c:v>47.438233190797042</c:v>
                </c:pt>
                <c:pt idx="213">
                  <c:v>47.212013633827347</c:v>
                </c:pt>
                <c:pt idx="214">
                  <c:v>46.98578404296255</c:v>
                </c:pt>
                <c:pt idx="215">
                  <c:v>46.759547025838422</c:v>
                </c:pt>
                <c:pt idx="216">
                  <c:v>46.533305177809623</c:v>
                </c:pt>
                <c:pt idx="217">
                  <c:v>46.307061081892975</c:v>
                </c:pt>
                <c:pt idx="218">
                  <c:v>46.080817308711971</c:v>
                </c:pt>
                <c:pt idx="219">
                  <c:v>45.85457641644237</c:v>
                </c:pt>
                <c:pt idx="220">
                  <c:v>45.628340950758762</c:v>
                </c:pt>
                <c:pt idx="221">
                  <c:v>45.402113444782415</c:v>
                </c:pt>
                <c:pt idx="222">
                  <c:v>45.175896419030039</c:v>
                </c:pt>
                <c:pt idx="223">
                  <c:v>44.949692381363704</c:v>
                </c:pt>
                <c:pt idx="224">
                  <c:v>44.723503826941965</c:v>
                </c:pt>
                <c:pt idx="225">
                  <c:v>44.497333238171748</c:v>
                </c:pt>
                <c:pt idx="226">
                  <c:v>44.271183084661729</c:v>
                </c:pt>
                <c:pt idx="227">
                  <c:v>44.045055823176369</c:v>
                </c:pt>
                <c:pt idx="228">
                  <c:v>43.818953897591399</c:v>
                </c:pt>
                <c:pt idx="229">
                  <c:v>43.592879738850037</c:v>
                </c:pt>
                <c:pt idx="230">
                  <c:v>43.366835764920552</c:v>
                </c:pt>
                <c:pt idx="231">
                  <c:v>43.14082438075468</c:v>
                </c:pt>
                <c:pt idx="232">
                  <c:v>42.914847978247245</c:v>
                </c:pt>
                <c:pt idx="233">
                  <c:v>42.688908936196697</c:v>
                </c:pt>
                <c:pt idx="234">
                  <c:v>42.463009620266774</c:v>
                </c:pt>
                <c:pt idx="235">
                  <c:v>42.237152382949247</c:v>
                </c:pt>
                <c:pt idx="236">
                  <c:v>42.011339563527656</c:v>
                </c:pt>
                <c:pt idx="237">
                  <c:v>41.785573488042004</c:v>
                </c:pt>
                <c:pt idx="238">
                  <c:v>41.559856469254683</c:v>
                </c:pt>
                <c:pt idx="239">
                  <c:v>41.334190806617194</c:v>
                </c:pt>
                <c:pt idx="240">
                  <c:v>41.10857878623807</c:v>
                </c:pt>
                <c:pt idx="241">
                  <c:v>40.883022680851738</c:v>
                </c:pt>
                <c:pt idx="242">
                  <c:v>40.657524749788408</c:v>
                </c:pt>
                <c:pt idx="243">
                  <c:v>40.432087238944995</c:v>
                </c:pt>
                <c:pt idx="244">
                  <c:v>40.206712380756954</c:v>
                </c:pt>
                <c:pt idx="245">
                  <c:v>39.981402394171241</c:v>
                </c:pt>
                <c:pt idx="246">
                  <c:v>39.756159484620213</c:v>
                </c:pt>
                <c:pt idx="247">
                  <c:v>39.530985843996483</c:v>
                </c:pt>
                <c:pt idx="248">
                  <c:v>39.305883650628843</c:v>
                </c:pt>
                <c:pt idx="249">
                  <c:v>39.08085506925903</c:v>
                </c:pt>
                <c:pt idx="250">
                  <c:v>38.855902251019657</c:v>
                </c:pt>
                <c:pt idx="251">
                  <c:v>38.593761040042267</c:v>
                </c:pt>
                <c:pt idx="252">
                  <c:v>38.294444252813236</c:v>
                </c:pt>
                <c:pt idx="253">
                  <c:v>37.995256034695714</c:v>
                </c:pt>
                <c:pt idx="254">
                  <c:v>37.696199458454075</c:v>
                </c:pt>
                <c:pt idx="255">
                  <c:v>37.397277573686495</c:v>
                </c:pt>
                <c:pt idx="256">
                  <c:v>37.098493406803449</c:v>
                </c:pt>
                <c:pt idx="257">
                  <c:v>36.799849961008015</c:v>
                </c:pt>
                <c:pt idx="258">
                  <c:v>36.501350216278077</c:v>
                </c:pt>
                <c:pt idx="259">
                  <c:v>36.202997129350081</c:v>
                </c:pt>
                <c:pt idx="260">
                  <c:v>35.904793633704827</c:v>
                </c:pt>
                <c:pt idx="261">
                  <c:v>35.606742639554803</c:v>
                </c:pt>
                <c:pt idx="262">
                  <c:v>35.308847033833402</c:v>
                </c:pt>
                <c:pt idx="263">
                  <c:v>35.011109680185733</c:v>
                </c:pt>
                <c:pt idx="264">
                  <c:v>34.713533418961326</c:v>
                </c:pt>
                <c:pt idx="265">
                  <c:v>34.416121067208351</c:v>
                </c:pt>
                <c:pt idx="266">
                  <c:v>34.11887541866971</c:v>
                </c:pt>
                <c:pt idx="267">
                  <c:v>33.821799243780504</c:v>
                </c:pt>
                <c:pt idx="268">
                  <c:v>33.524895289667612</c:v>
                </c:pt>
                <c:pt idx="269">
                  <c:v>33.228166280150482</c:v>
                </c:pt>
                <c:pt idx="270">
                  <c:v>32.931614915743786</c:v>
                </c:pt>
                <c:pt idx="271">
                  <c:v>32.635243873661658</c:v>
                </c:pt>
                <c:pt idx="272">
                  <c:v>32.33905580782352</c:v>
                </c:pt>
                <c:pt idx="273">
                  <c:v>32.043053348861449</c:v>
                </c:pt>
                <c:pt idx="274">
                  <c:v>31.747239104129175</c:v>
                </c:pt>
                <c:pt idx="275">
                  <c:v>31.451615657712722</c:v>
                </c:pt>
                <c:pt idx="276">
                  <c:v>31.156185570442364</c:v>
                </c:pt>
                <c:pt idx="277">
                  <c:v>30.860951379906375</c:v>
                </c:pt>
                <c:pt idx="278">
                  <c:v>30.565915600466052</c:v>
                </c:pt>
                <c:pt idx="279">
                  <c:v>30.271080723272476</c:v>
                </c:pt>
                <c:pt idx="280">
                  <c:v>29.976449216284585</c:v>
                </c:pt>
                <c:pt idx="281">
                  <c:v>29.682023524288788</c:v>
                </c:pt>
                <c:pt idx="282">
                  <c:v>29.387806068920032</c:v>
                </c:pt>
                <c:pt idx="283">
                  <c:v>29.093799248684341</c:v>
                </c:pt>
                <c:pt idx="284">
                  <c:v>28.800005438982687</c:v>
                </c:pt>
                <c:pt idx="285">
                  <c:v>28.506426992136433</c:v>
                </c:pt>
                <c:pt idx="286">
                  <c:v>28.213066237414019</c:v>
                </c:pt>
                <c:pt idx="287">
                  <c:v>27.919925481059106</c:v>
                </c:pt>
                <c:pt idx="288">
                  <c:v>27.627007006320103</c:v>
                </c:pt>
                <c:pt idx="289">
                  <c:v>27.334313073480992</c:v>
                </c:pt>
                <c:pt idx="290">
                  <c:v>27.041845919893586</c:v>
                </c:pt>
                <c:pt idx="291">
                  <c:v>26.749607760010981</c:v>
                </c:pt>
                <c:pt idx="292">
                  <c:v>26.457600785422436</c:v>
                </c:pt>
                <c:pt idx="293">
                  <c:v>26.165827164889482</c:v>
                </c:pt>
                <c:pt idx="294">
                  <c:v>25.874289044383303</c:v>
                </c:pt>
                <c:pt idx="295">
                  <c:v>25.582988547123442</c:v>
                </c:pt>
                <c:pt idx="296">
                  <c:v>25.291927773617726</c:v>
                </c:pt>
                <c:pt idx="297">
                  <c:v>25.001108801703325</c:v>
                </c:pt>
                <c:pt idx="298">
                  <c:v>24.301497203817704</c:v>
                </c:pt>
                <c:pt idx="299">
                  <c:v>23.193360830041485</c:v>
                </c:pt>
                <c:pt idx="300">
                  <c:v>22.086233481830838</c:v>
                </c:pt>
                <c:pt idx="301">
                  <c:v>20.980135920862754</c:v>
                </c:pt>
                <c:pt idx="302">
                  <c:v>19.875088616102492</c:v>
                </c:pt>
                <c:pt idx="303">
                  <c:v>18.771111743889353</c:v>
                </c:pt>
                <c:pt idx="304">
                  <c:v>17.668225188068938</c:v>
                </c:pt>
                <c:pt idx="305">
                  <c:v>16.566448540171077</c:v>
                </c:pt>
                <c:pt idx="306">
                  <c:v>15.465801099632872</c:v>
                </c:pt>
                <c:pt idx="307">
                  <c:v>14.366301874066121</c:v>
                </c:pt>
                <c:pt idx="308">
                  <c:v>13.267969579568632</c:v>
                </c:pt>
                <c:pt idx="309">
                  <c:v>12.170822641078587</c:v>
                </c:pt>
                <c:pt idx="310">
                  <c:v>11.074879192771409</c:v>
                </c:pt>
                <c:pt idx="311">
                  <c:v>9.9801570784983937</c:v>
                </c:pt>
                <c:pt idx="312">
                  <c:v>8.8866738522665205</c:v>
                </c:pt>
                <c:pt idx="313">
                  <c:v>7.7944467787587151</c:v>
                </c:pt>
                <c:pt idx="314">
                  <c:v>6.7034928338938364</c:v>
                </c:pt>
                <c:pt idx="315">
                  <c:v>5.6138287054259308</c:v>
                </c:pt>
                <c:pt idx="316">
                  <c:v>4.5254707935817109</c:v>
                </c:pt>
                <c:pt idx="317">
                  <c:v>3.438435211735916</c:v>
                </c:pt>
                <c:pt idx="318">
                  <c:v>2.3527377871237327</c:v>
                </c:pt>
                <c:pt idx="319">
                  <c:v>1.2683940615896088</c:v>
                </c:pt>
                <c:pt idx="320">
                  <c:v>0.18541929237171217</c:v>
                </c:pt>
                <c:pt idx="321">
                  <c:v>-0.73351157872407313</c:v>
                </c:pt>
                <c:pt idx="322">
                  <c:v>-1.4885749945472586</c:v>
                </c:pt>
                <c:pt idx="323">
                  <c:v>-2.2426579841875887</c:v>
                </c:pt>
                <c:pt idx="324">
                  <c:v>-2.9957542755186495</c:v>
                </c:pt>
                <c:pt idx="325">
                  <c:v>-3.7478577315684545</c:v>
                </c:pt>
                <c:pt idx="326">
                  <c:v>-4.4989623499187337</c:v>
                </c:pt>
                <c:pt idx="327">
                  <c:v>-5.2490622620950962</c:v>
                </c:pt>
                <c:pt idx="328">
                  <c:v>-5.9981517329481138</c:v>
                </c:pt>
                <c:pt idx="329">
                  <c:v>-6.7462251600259631</c:v>
                </c:pt>
                <c:pt idx="330">
                  <c:v>-7.4932770729384099</c:v>
                </c:pt>
                <c:pt idx="331">
                  <c:v>-8.2393021327127283</c:v>
                </c:pt>
                <c:pt idx="332">
                  <c:v>-8.9842951311415629</c:v>
                </c:pt>
                <c:pt idx="333">
                  <c:v>-9.7282509901230458</c:v>
                </c:pt>
                <c:pt idx="334">
                  <c:v>-10.471164760993398</c:v>
                </c:pt>
                <c:pt idx="335">
                  <c:v>-11.213031623852174</c:v>
                </c:pt>
                <c:pt idx="336">
                  <c:v>-11.953846886880507</c:v>
                </c:pt>
                <c:pt idx="337">
                  <c:v>-12.693605985652418</c:v>
                </c:pt>
                <c:pt idx="338">
                  <c:v>-13.432304482439489</c:v>
                </c:pt>
                <c:pt idx="339">
                  <c:v>-14.1699380655092</c:v>
                </c:pt>
                <c:pt idx="340">
                  <c:v>-14.906502548416899</c:v>
                </c:pt>
                <c:pt idx="341">
                  <c:v>-15.641993869291959</c:v>
                </c:pt>
                <c:pt idx="342">
                  <c:v>-16.376408090118019</c:v>
                </c:pt>
                <c:pt idx="343">
                  <c:v>-17.109741396007728</c:v>
                </c:pt>
                <c:pt idx="344">
                  <c:v>-17.841990094472088</c:v>
                </c:pt>
                <c:pt idx="345">
                  <c:v>-18.573150614684714</c:v>
                </c:pt>
                <c:pt idx="346">
                  <c:v>-19.30321950674109</c:v>
                </c:pt>
                <c:pt idx="347">
                  <c:v>-20.032193440913122</c:v>
                </c:pt>
                <c:pt idx="348">
                  <c:v>-20.742528472706908</c:v>
                </c:pt>
                <c:pt idx="349">
                  <c:v>-21.434248717410284</c:v>
                </c:pt>
                <c:pt idx="350">
                  <c:v>-22.124920774977941</c:v>
                </c:pt>
                <c:pt idx="351">
                  <c:v>-22.814542276646229</c:v>
                </c:pt>
                <c:pt idx="352">
                  <c:v>-23.503110958168733</c:v>
                </c:pt>
                <c:pt idx="353">
                  <c:v>-24.19062465911286</c:v>
                </c:pt>
                <c:pt idx="354">
                  <c:v>-24.877081322153884</c:v>
                </c:pt>
                <c:pt idx="355">
                  <c:v>-25.562478992366568</c:v>
                </c:pt>
                <c:pt idx="356">
                  <c:v>-26.246815816514591</c:v>
                </c:pt>
                <c:pt idx="357">
                  <c:v>-26.930090042338044</c:v>
                </c:pt>
                <c:pt idx="358">
                  <c:v>-27.612300017838869</c:v>
                </c:pt>
                <c:pt idx="359">
                  <c:v>-28.293444190564713</c:v>
                </c:pt>
                <c:pt idx="360">
                  <c:v>-28.608729054251718</c:v>
                </c:pt>
                <c:pt idx="361">
                  <c:v>-28.558767326237479</c:v>
                </c:pt>
                <c:pt idx="362">
                  <c:v>-28.508962099440705</c:v>
                </c:pt>
                <c:pt idx="363">
                  <c:v>-28.459312707580374</c:v>
                </c:pt>
                <c:pt idx="364">
                  <c:v>-28.409818487915089</c:v>
                </c:pt>
                <c:pt idx="365">
                  <c:v>-28.360478781220376</c:v>
                </c:pt>
                <c:pt idx="366">
                  <c:v>-28.311292931766022</c:v>
                </c:pt>
                <c:pt idx="367">
                  <c:v>-28.262260287293618</c:v>
                </c:pt>
                <c:pt idx="368">
                  <c:v>-28.21338019899429</c:v>
                </c:pt>
                <c:pt idx="369">
                  <c:v>-28.164652021486582</c:v>
                </c:pt>
                <c:pt idx="370">
                  <c:v>-28.116075112794448</c:v>
                </c:pt>
                <c:pt idx="371">
                  <c:v>-28.067648834325567</c:v>
                </c:pt>
                <c:pt idx="372">
                  <c:v>-28.019372550849596</c:v>
                </c:pt>
                <c:pt idx="373">
                  <c:v>-27.971245630476794</c:v>
                </c:pt>
                <c:pt idx="374">
                  <c:v>-27.923267444636704</c:v>
                </c:pt>
                <c:pt idx="375">
                  <c:v>-27.875437368056939</c:v>
                </c:pt>
                <c:pt idx="376">
                  <c:v>-27.827754778742278</c:v>
                </c:pt>
                <c:pt idx="377">
                  <c:v>-27.780219057953765</c:v>
                </c:pt>
                <c:pt idx="378">
                  <c:v>-27.732829590188068</c:v>
                </c:pt>
                <c:pt idx="379">
                  <c:v>-27.685585763156947</c:v>
                </c:pt>
                <c:pt idx="380">
                  <c:v>-27.638486967766859</c:v>
                </c:pt>
                <c:pt idx="381">
                  <c:v>-27.591532598098759</c:v>
                </c:pt>
                <c:pt idx="382">
                  <c:v>-27.544722051387982</c:v>
                </c:pt>
                <c:pt idx="383">
                  <c:v>-27.498054728004391</c:v>
                </c:pt>
                <c:pt idx="384">
                  <c:v>-27.451530031432497</c:v>
                </c:pt>
                <c:pt idx="385">
                  <c:v>-27.405147368251932</c:v>
                </c:pt>
                <c:pt idx="386">
                  <c:v>-27.358906148117853</c:v>
                </c:pt>
                <c:pt idx="387">
                  <c:v>-27.312805783741673</c:v>
                </c:pt>
                <c:pt idx="388">
                  <c:v>-27.266845690871836</c:v>
                </c:pt>
                <c:pt idx="389">
                  <c:v>-27.221025288274696</c:v>
                </c:pt>
                <c:pt idx="390">
                  <c:v>-27.175343997715672</c:v>
                </c:pt>
                <c:pt idx="391">
                  <c:v>-27.129801243940431</c:v>
                </c:pt>
                <c:pt idx="392">
                  <c:v>-27.084396454656225</c:v>
                </c:pt>
                <c:pt idx="393">
                  <c:v>-27.039129060513353</c:v>
                </c:pt>
                <c:pt idx="394">
                  <c:v>-26.993998495086874</c:v>
                </c:pt>
                <c:pt idx="395">
                  <c:v>-26.94900419485824</c:v>
                </c:pt>
                <c:pt idx="396">
                  <c:v>-26.904145599197264</c:v>
                </c:pt>
                <c:pt idx="397">
                  <c:v>-26.859422150344123</c:v>
                </c:pt>
                <c:pt idx="398">
                  <c:v>-26.814833293391523</c:v>
                </c:pt>
                <c:pt idx="399">
                  <c:v>-26.770378476266895</c:v>
                </c:pt>
                <c:pt idx="400">
                  <c:v>-26.726057149714912</c:v>
                </c:pt>
                <c:pt idx="401">
                  <c:v>-26.681868767279965</c:v>
                </c:pt>
                <c:pt idx="402">
                  <c:v>-26.244312873101759</c:v>
                </c:pt>
                <c:pt idx="403">
                  <c:v>-25.819674189462425</c:v>
                </c:pt>
                <c:pt idx="404">
                  <c:v>-25.407436141768034</c:v>
                </c:pt>
                <c:pt idx="405">
                  <c:v>-25.007107614500192</c:v>
                </c:pt>
                <c:pt idx="406">
                  <c:v>-24.618221436498875</c:v>
                </c:pt>
                <c:pt idx="407">
                  <c:v>-24.240332970267943</c:v>
                </c:pt>
                <c:pt idx="408">
                  <c:v>-23.873018797166537</c:v>
                </c:pt>
                <c:pt idx="409">
                  <c:v>-23.515875491058832</c:v>
                </c:pt>
                <c:pt idx="410">
                  <c:v>-23.168518473636894</c:v>
                </c:pt>
                <c:pt idx="411">
                  <c:v>-22.830580945211672</c:v>
                </c:pt>
                <c:pt idx="412">
                  <c:v>-22.501712885292804</c:v>
                </c:pt>
                <c:pt idx="413">
                  <c:v>-22.1815801177544</c:v>
                </c:pt>
                <c:pt idx="414">
                  <c:v>-21.869863435816345</c:v>
                </c:pt>
                <c:pt idx="415">
                  <c:v>-21.566257782463182</c:v>
                </c:pt>
                <c:pt idx="416">
                  <c:v>-21.270471482279618</c:v>
                </c:pt>
                <c:pt idx="417">
                  <c:v>-20.982225521006427</c:v>
                </c:pt>
                <c:pt idx="418">
                  <c:v>-20.701252869416226</c:v>
                </c:pt>
                <c:pt idx="419">
                  <c:v>-20.427297848378206</c:v>
                </c:pt>
                <c:pt idx="420">
                  <c:v>-20.160115532226754</c:v>
                </c:pt>
                <c:pt idx="421">
                  <c:v>-19.899471187773429</c:v>
                </c:pt>
                <c:pt idx="422">
                  <c:v>-19.645139746507027</c:v>
                </c:pt>
                <c:pt idx="423">
                  <c:v>-19.396905307713862</c:v>
                </c:pt>
                <c:pt idx="424">
                  <c:v>-19.154560670422441</c:v>
                </c:pt>
                <c:pt idx="425">
                  <c:v>-18.917906892233717</c:v>
                </c:pt>
                <c:pt idx="426">
                  <c:v>-18.686752873242455</c:v>
                </c:pt>
                <c:pt idx="427">
                  <c:v>-18.460914963387552</c:v>
                </c:pt>
                <c:pt idx="428">
                  <c:v>-18.240216591690356</c:v>
                </c:pt>
                <c:pt idx="429">
                  <c:v>-18.024487915951944</c:v>
                </c:pt>
                <c:pt idx="430">
                  <c:v>-17.813565491582537</c:v>
                </c:pt>
                <c:pt idx="431">
                  <c:v>-17.607291958330734</c:v>
                </c:pt>
                <c:pt idx="432">
                  <c:v>-17.405515743767175</c:v>
                </c:pt>
                <c:pt idx="433">
                  <c:v>-17.208090782457091</c:v>
                </c:pt>
                <c:pt idx="434">
                  <c:v>-17.014876249830035</c:v>
                </c:pt>
                <c:pt idx="435">
                  <c:v>-16.825736309823213</c:v>
                </c:pt>
                <c:pt idx="436">
                  <c:v>-16.640539875437355</c:v>
                </c:pt>
                <c:pt idx="437">
                  <c:v>-16.459160381402491</c:v>
                </c:pt>
                <c:pt idx="438">
                  <c:v>-16.281475568204005</c:v>
                </c:pt>
                <c:pt idx="439">
                  <c:v>-16.10736727676953</c:v>
                </c:pt>
                <c:pt idx="440">
                  <c:v>-15.936721253162524</c:v>
                </c:pt>
                <c:pt idx="441">
                  <c:v>-15.76942696267124</c:v>
                </c:pt>
                <c:pt idx="442">
                  <c:v>-15.605377412720825</c:v>
                </c:pt>
                <c:pt idx="443">
                  <c:v>-15.4444689840729</c:v>
                </c:pt>
                <c:pt idx="444">
                  <c:v>-15.286601269810635</c:v>
                </c:pt>
                <c:pt idx="445">
                  <c:v>-15.131676921638846</c:v>
                </c:pt>
                <c:pt idx="446">
                  <c:v>-14.979601503057616</c:v>
                </c:pt>
                <c:pt idx="447">
                  <c:v>-14.830283348995025</c:v>
                </c:pt>
                <c:pt idx="448">
                  <c:v>-14.683633431509836</c:v>
                </c:pt>
                <c:pt idx="449">
                  <c:v>-14.539565231198232</c:v>
                </c:pt>
                <c:pt idx="450">
                  <c:v>-14.397994613960606</c:v>
                </c:pt>
                <c:pt idx="451">
                  <c:v>-14.258839712804635</c:v>
                </c:pt>
                <c:pt idx="452">
                  <c:v>-14.122020814379891</c:v>
                </c:pt>
                <c:pt idx="453">
                  <c:v>-13.987460249956799</c:v>
                </c:pt>
                <c:pt idx="454">
                  <c:v>-13.855082290579402</c:v>
                </c:pt>
                <c:pt idx="455">
                  <c:v>-13.72481304613677</c:v>
                </c:pt>
                <c:pt idx="456">
                  <c:v>-13.596580368112392</c:v>
                </c:pt>
                <c:pt idx="457">
                  <c:v>-13.470313755784499</c:v>
                </c:pt>
                <c:pt idx="458">
                  <c:v>-13.345944265663007</c:v>
                </c:pt>
                <c:pt idx="459">
                  <c:v>-13.223404423960847</c:v>
                </c:pt>
                <c:pt idx="460">
                  <c:v>-13.10262814190877</c:v>
                </c:pt>
                <c:pt idx="461">
                  <c:v>-12.983550633733458</c:v>
                </c:pt>
                <c:pt idx="462">
                  <c:v>-12.866108337129077</c:v>
                </c:pt>
                <c:pt idx="463">
                  <c:v>-12.750238836061943</c:v>
                </c:pt>
                <c:pt idx="464">
                  <c:v>-12.635880785757491</c:v>
                </c:pt>
                <c:pt idx="465">
                  <c:v>-12.522973839727522</c:v>
                </c:pt>
                <c:pt idx="466">
                  <c:v>-12.411458578704323</c:v>
                </c:pt>
                <c:pt idx="467">
                  <c:v>-12.301276441356727</c:v>
                </c:pt>
                <c:pt idx="468">
                  <c:v>-12.192369656671229</c:v>
                </c:pt>
                <c:pt idx="469">
                  <c:v>-12.084681177889319</c:v>
                </c:pt>
                <c:pt idx="470">
                  <c:v>-11.978154617900174</c:v>
                </c:pt>
                <c:pt idx="471">
                  <c:v>-11.872734185995652</c:v>
                </c:pt>
                <c:pt idx="472">
                  <c:v>-11.768364625902494</c:v>
                </c:pt>
                <c:pt idx="473">
                  <c:v>-11.664991155014668</c:v>
                </c:pt>
                <c:pt idx="474">
                  <c:v>-11.562559404756795</c:v>
                </c:pt>
                <c:pt idx="475">
                  <c:v>-11.461015362018134</c:v>
                </c:pt>
                <c:pt idx="476">
                  <c:v>-11.360305311605039</c:v>
                </c:pt>
                <c:pt idx="477">
                  <c:v>-11.260375779668856</c:v>
                </c:pt>
                <c:pt idx="478">
                  <c:v>-11.161173478075524</c:v>
                </c:pt>
                <c:pt idx="479">
                  <c:v>-11.062645249693084</c:v>
                </c:pt>
                <c:pt idx="480">
                  <c:v>-10.964738014583602</c:v>
                </c:pt>
                <c:pt idx="481">
                  <c:v>-10.867398717097089</c:v>
                </c:pt>
                <c:pt idx="482">
                  <c:v>-10.770574273876877</c:v>
                </c:pt>
                <c:pt idx="483">
                  <c:v>-10.674211522798338</c:v>
                </c:pt>
                <c:pt idx="484">
                  <c:v>-10.578257172876492</c:v>
                </c:pt>
                <c:pt idx="485">
                  <c:v>-10.48265775519247</c:v>
                </c:pt>
                <c:pt idx="486">
                  <c:v>-10.387359574904412</c:v>
                </c:pt>
                <c:pt idx="487">
                  <c:v>-10.292308664425295</c:v>
                </c:pt>
                <c:pt idx="488">
                  <c:v>-10.197450737868181</c:v>
                </c:pt>
                <c:pt idx="489">
                  <c:v>-10.102731146879025</c:v>
                </c:pt>
                <c:pt idx="490">
                  <c:v>-10.008094837998229</c:v>
                </c:pt>
                <c:pt idx="491">
                  <c:v>-9.9134863117148093</c:v>
                </c:pt>
                <c:pt idx="492">
                  <c:v>-9.8188495834014589</c:v>
                </c:pt>
                <c:pt idx="493">
                  <c:v>-9.7241281463451017</c:v>
                </c:pt>
                <c:pt idx="494">
                  <c:v>-9.6292649371156287</c:v>
                </c:pt>
                <c:pt idx="495">
                  <c:v>-9.5342023035457011</c:v>
                </c:pt>
                <c:pt idx="496">
                  <c:v>-9.4388819756266997</c:v>
                </c:pt>
                <c:pt idx="497">
                  <c:v>-9.34324503966028</c:v>
                </c:pt>
                <c:pt idx="498">
                  <c:v>-9.2472319160412972</c:v>
                </c:pt>
                <c:pt idx="499">
                  <c:v>-9.1507823410865647</c:v>
                </c:pt>
                <c:pt idx="500">
                  <c:v>-9.0538353533644003</c:v>
                </c:pt>
                <c:pt idx="501">
                  <c:v>-8.9563292850226048</c:v>
                </c:pt>
                <c:pt idx="502">
                  <c:v>-8.8582017586568167</c:v>
                </c:pt>
                <c:pt idx="503">
                  <c:v>-8.7593896903073443</c:v>
                </c:pt>
                <c:pt idx="504">
                  <c:v>-8.6598292992198722</c:v>
                </c:pt>
                <c:pt idx="505">
                  <c:v>-8.5594561250537726</c:v>
                </c:pt>
                <c:pt idx="506">
                  <c:v>-8.4582050532706585</c:v>
                </c:pt>
                <c:pt idx="507">
                  <c:v>-8.3560103494844782</c:v>
                </c:pt>
                <c:pt idx="508">
                  <c:v>-8.2528057036024531</c:v>
                </c:pt>
                <c:pt idx="509">
                  <c:v>-8.14852428463238</c:v>
                </c:pt>
                <c:pt idx="510">
                  <c:v>-8.0430988070755109</c:v>
                </c:pt>
                <c:pt idx="511">
                  <c:v>-7.9364616098638407</c:v>
                </c:pt>
                <c:pt idx="512">
                  <c:v>-7.8285447488351743</c:v>
                </c:pt>
                <c:pt idx="513">
                  <c:v>-7.7192801037668746</c:v>
                </c:pt>
                <c:pt idx="514">
                  <c:v>-7.608599501008201</c:v>
                </c:pt>
                <c:pt idx="515">
                  <c:v>-7.496434852759335</c:v>
                </c:pt>
                <c:pt idx="516">
                  <c:v>-7.3827183140404937</c:v>
                </c:pt>
                <c:pt idx="517">
                  <c:v>-7.267382458374442</c:v>
                </c:pt>
                <c:pt idx="518">
                  <c:v>-7.1503604731673995</c:v>
                </c:pt>
                <c:pt idx="519">
                  <c:v>-7.0315863757141539</c:v>
                </c:pt>
                <c:pt idx="520">
                  <c:v>-6.9109952506699166</c:v>
                </c:pt>
                <c:pt idx="521">
                  <c:v>-6.788523509721065</c:v>
                </c:pt>
                <c:pt idx="522">
                  <c:v>-6.6641091740461302</c:v>
                </c:pt>
                <c:pt idx="523">
                  <c:v>-6.5376921799842318</c:v>
                </c:pt>
                <c:pt idx="524">
                  <c:v>-6.4092147081174451</c:v>
                </c:pt>
                <c:pt idx="525">
                  <c:v>-6.2786215357237314</c:v>
                </c:pt>
                <c:pt idx="526">
                  <c:v>-6.1458604122657263</c:v>
                </c:pt>
                <c:pt idx="527">
                  <c:v>-6.0108824572460975</c:v>
                </c:pt>
                <c:pt idx="528">
                  <c:v>-5.8736425793814497</c:v>
                </c:pt>
                <c:pt idx="529">
                  <c:v>-5.7340999156240287</c:v>
                </c:pt>
                <c:pt idx="530">
                  <c:v>-5.5922182880947</c:v>
                </c:pt>
                <c:pt idx="531">
                  <c:v>-5.4479666764850094</c:v>
                </c:pt>
                <c:pt idx="532">
                  <c:v>-5.301319702944574</c:v>
                </c:pt>
                <c:pt idx="533">
                  <c:v>-5.1522581258989995</c:v>
                </c:pt>
                <c:pt idx="534">
                  <c:v>-5.0007693386514358</c:v>
                </c:pt>
                <c:pt idx="535">
                  <c:v>-4.8468478680180667</c:v>
                </c:pt>
                <c:pt idx="536">
                  <c:v>-4.6904958676473267</c:v>
                </c:pt>
                <c:pt idx="537">
                  <c:v>-4.5317236000895571</c:v>
                </c:pt>
                <c:pt idx="538">
                  <c:v>-4.3705499011352789</c:v>
                </c:pt>
                <c:pt idx="539">
                  <c:v>-4.2070026194458405</c:v>
                </c:pt>
                <c:pt idx="540">
                  <c:v>-4.0411190240804231</c:v>
                </c:pt>
                <c:pt idx="541">
                  <c:v>-3.8729461722004217</c:v>
                </c:pt>
                <c:pt idx="542">
                  <c:v>-3.7025412290281348</c:v>
                </c:pt>
                <c:pt idx="543">
                  <c:v>-3.5299717320736557</c:v>
                </c:pt>
                <c:pt idx="544">
                  <c:v>-3.355315791742012</c:v>
                </c:pt>
                <c:pt idx="545">
                  <c:v>-3.1786622207104003</c:v>
                </c:pt>
                <c:pt idx="546">
                  <c:v>-3.0001105849370093</c:v>
                </c:pt>
                <c:pt idx="547">
                  <c:v>-2.8197711698384107</c:v>
                </c:pt>
                <c:pt idx="548">
                  <c:v>-2.637764856055798</c:v>
                </c:pt>
                <c:pt idx="549">
                  <c:v>-2.4542229003187175</c:v>
                </c:pt>
                <c:pt idx="550">
                  <c:v>-2.2692866181981954</c:v>
                </c:pt>
                <c:pt idx="551">
                  <c:v>-2.08310696700104</c:v>
                </c:pt>
                <c:pt idx="552">
                  <c:v>-1.8958440286672626</c:v>
                </c:pt>
                <c:pt idx="553">
                  <c:v>-1.7076663942588286</c:v>
                </c:pt>
                <c:pt idx="554">
                  <c:v>-1.51875045342892</c:v>
                </c:pt>
                <c:pt idx="555">
                  <c:v>-1.3292795940892388</c:v>
                </c:pt>
                <c:pt idx="556">
                  <c:v>-1.1394433192968298</c:v>
                </c:pt>
                <c:pt idx="557">
                  <c:v>-0.94943629010716357</c:v>
                </c:pt>
                <c:pt idx="558">
                  <c:v>-0.7594573047323635</c:v>
                </c:pt>
                <c:pt idx="559">
                  <c:v>-0.56970822575002145</c:v>
                </c:pt>
                <c:pt idx="560">
                  <c:v>-0.38039286828130564</c:v>
                </c:pt>
                <c:pt idx="561">
                  <c:v>-0.19171586295605791</c:v>
                </c:pt>
                <c:pt idx="562">
                  <c:v>-3.8815080751986031E-3</c:v>
                </c:pt>
                <c:pt idx="563">
                  <c:v>0.18290737435440863</c:v>
                </c:pt>
                <c:pt idx="564">
                  <c:v>0.36845056411041988</c:v>
                </c:pt>
                <c:pt idx="565">
                  <c:v>0.55255153557694237</c:v>
                </c:pt>
                <c:pt idx="566">
                  <c:v>0.73501850443350081</c:v>
                </c:pt>
                <c:pt idx="567">
                  <c:v>0.91566541577148231</c:v>
                </c:pt>
                <c:pt idx="568">
                  <c:v>1.0943128624829996</c:v>
                </c:pt>
                <c:pt idx="569">
                  <c:v>1.2707889242674248</c:v>
                </c:pt>
                <c:pt idx="570">
                  <c:v>1.4449299192668048</c:v>
                </c:pt>
                <c:pt idx="571">
                  <c:v>1.6165810621192493</c:v>
                </c:pt>
                <c:pt idx="572">
                  <c:v>1.7855970240541907</c:v>
                </c:pt>
                <c:pt idx="573">
                  <c:v>1.9518423924910149</c:v>
                </c:pt>
                <c:pt idx="574">
                  <c:v>2.1151920293924391</c:v>
                </c:pt>
                <c:pt idx="575">
                  <c:v>2.2755313293203514</c:v>
                </c:pt>
                <c:pt idx="576">
                  <c:v>2.4327563797055101</c:v>
                </c:pt>
                <c:pt idx="577">
                  <c:v>2.5867740272421624</c:v>
                </c:pt>
                <c:pt idx="578">
                  <c:v>2.7375018555304842</c:v>
                </c:pt>
                <c:pt idx="579">
                  <c:v>2.8848680800988422</c:v>
                </c:pt>
                <c:pt idx="580">
                  <c:v>3.0288113677367607</c:v>
                </c:pt>
                <c:pt idx="581">
                  <c:v>3.1692805876582253</c:v>
                </c:pt>
                <c:pt idx="582">
                  <c:v>3.3062345024003061</c:v>
                </c:pt>
                <c:pt idx="583">
                  <c:v>3.4396414065559284</c:v>
                </c:pt>
                <c:pt idx="584">
                  <c:v>3.5694787214584034</c:v>
                </c:pt>
                <c:pt idx="585">
                  <c:v>3.6957325537987473</c:v>
                </c:pt>
                <c:pt idx="586">
                  <c:v>3.8183972258862955</c:v>
                </c:pt>
                <c:pt idx="587">
                  <c:v>3.9374747848814811</c:v>
                </c:pt>
                <c:pt idx="588">
                  <c:v>4.0529744978595037</c:v>
                </c:pt>
                <c:pt idx="589">
                  <c:v>4.16491233902698</c:v>
                </c:pt>
                <c:pt idx="590">
                  <c:v>4.2733104748313249</c:v>
                </c:pt>
                <c:pt idx="591">
                  <c:v>4.3781967520933289</c:v>
                </c:pt>
                <c:pt idx="592">
                  <c:v>4.4796041936740982</c:v>
                </c:pt>
                <c:pt idx="593">
                  <c:v>4.5775705055725053</c:v>
                </c:pt>
                <c:pt idx="594">
                  <c:v>4.6721375987509726</c:v>
                </c:pt>
                <c:pt idx="595">
                  <c:v>4.7633511284151737</c:v>
                </c:pt>
                <c:pt idx="596">
                  <c:v>4.8512600529350705</c:v>
                </c:pt>
                <c:pt idx="597">
                  <c:v>4.9359162140957764</c:v>
                </c:pt>
                <c:pt idx="598">
                  <c:v>5.0173739399109323</c:v>
                </c:pt>
                <c:pt idx="599">
                  <c:v>5.0956896708204802</c:v>
                </c:pt>
                <c:pt idx="600">
                  <c:v>5.170921609729783</c:v>
                </c:pt>
                <c:pt idx="601">
                  <c:v>5.243129396027185</c:v>
                </c:pt>
                <c:pt idx="602">
                  <c:v>5.3123738034412504</c:v>
                </c:pt>
                <c:pt idx="603">
                  <c:v>5.3787164613646787</c:v>
                </c:pt>
                <c:pt idx="604">
                  <c:v>5.4422195990767959</c:v>
                </c:pt>
                <c:pt idx="605">
                  <c:v>5.5029458121375026</c:v>
                </c:pt>
                <c:pt idx="606">
                  <c:v>5.5609578500993848</c:v>
                </c:pt>
                <c:pt idx="607">
                  <c:v>5.6163184245881963</c:v>
                </c:pt>
                <c:pt idx="608">
                  <c:v>5.6690900367315651</c:v>
                </c:pt>
                <c:pt idx="609">
                  <c:v>5.7193348228686602</c:v>
                </c:pt>
                <c:pt idx="610">
                  <c:v>5.7671144174462885</c:v>
                </c:pt>
                <c:pt idx="611">
                  <c:v>5.8124898319968379</c:v>
                </c:pt>
                <c:pt idx="612">
                  <c:v>5.8555213490977378</c:v>
                </c:pt>
                <c:pt idx="613">
                  <c:v>5.896268430228484</c:v>
                </c:pt>
                <c:pt idx="614">
                  <c:v>5.9347896364671815</c:v>
                </c:pt>
                <c:pt idx="615">
                  <c:v>5.9711425610024431</c:v>
                </c:pt>
                <c:pt idx="616">
                  <c:v>6.0053837724762076</c:v>
                </c:pt>
                <c:pt idx="617">
                  <c:v>6.0375687682172936</c:v>
                </c:pt>
                <c:pt idx="618">
                  <c:v>6.0677519364729129</c:v>
                </c:pt>
                <c:pt idx="619">
                  <c:v>6.0959865267947428</c:v>
                </c:pt>
                <c:pt idx="620">
                  <c:v>6.1223246277866066</c:v>
                </c:pt>
                <c:pt idx="621">
                  <c:v>6.1468171514714154</c:v>
                </c:pt>
                <c:pt idx="622">
                  <c:v>6.1695138235853708</c:v>
                </c:pt>
                <c:pt idx="623">
                  <c:v>6.1904631791566134</c:v>
                </c:pt>
                <c:pt idx="624">
                  <c:v>6.2097125627734773</c:v>
                </c:pt>
                <c:pt idx="625">
                  <c:v>6.2273081329936799</c:v>
                </c:pt>
                <c:pt idx="626">
                  <c:v>6.2432948703900495</c:v>
                </c:pt>
                <c:pt idx="627">
                  <c:v>6.2577165887704833</c:v>
                </c:pt>
                <c:pt idx="628">
                  <c:v>6.2706159491497635</c:v>
                </c:pt>
                <c:pt idx="629">
                  <c:v>6.2820344760884126</c:v>
                </c:pt>
                <c:pt idx="630">
                  <c:v>6.2920125760490642</c:v>
                </c:pt>
                <c:pt idx="631">
                  <c:v>6.300589557453752</c:v>
                </c:pt>
                <c:pt idx="632">
                  <c:v>6.3078036521562435</c:v>
                </c:pt>
                <c:pt idx="633">
                  <c:v>6.3136920380719852</c:v>
                </c:pt>
                <c:pt idx="634">
                  <c:v>6.3182908627345942</c:v>
                </c:pt>
                <c:pt idx="635">
                  <c:v>6.3216352675721126</c:v>
                </c:pt>
                <c:pt idx="636">
                  <c:v>6.3237594127185606</c:v>
                </c:pt>
                <c:pt idx="637">
                  <c:v>6.3246965021968826</c:v>
                </c:pt>
                <c:pt idx="638">
                  <c:v>6.3244788093280651</c:v>
                </c:pt>
                <c:pt idx="639">
                  <c:v>6.323137702238351</c:v>
                </c:pt>
                <c:pt idx="640">
                  <c:v>6.3207036693520955</c:v>
                </c:pt>
                <c:pt idx="641">
                  <c:v>6.3172063447718854</c:v>
                </c:pt>
                <c:pt idx="642">
                  <c:v>6.3126745334605072</c:v>
                </c:pt>
                <c:pt idx="643">
                  <c:v>6.3071362361508125</c:v>
                </c:pt>
                <c:pt idx="644">
                  <c:v>6.3006186739201375</c:v>
                </c:pt>
                <c:pt idx="645">
                  <c:v>6.2931483123752914</c:v>
                </c:pt>
                <c:pt idx="646">
                  <c:v>6.2847508854026568</c:v>
                </c:pt>
                <c:pt idx="647">
                  <c:v>6.2754514184454404</c:v>
                </c:pt>
                <c:pt idx="648">
                  <c:v>6.2652742512770967</c:v>
                </c:pt>
                <c:pt idx="649">
                  <c:v>6.2542430602457824</c:v>
                </c:pt>
                <c:pt idx="650">
                  <c:v>6.2423808799702121</c:v>
                </c:pt>
                <c:pt idx="651">
                  <c:v>6.229710124472124</c:v>
                </c:pt>
                <c:pt idx="652">
                  <c:v>6.2162526077345914</c:v>
                </c:pt>
                <c:pt idx="653">
                  <c:v>6.2020295636793588</c:v>
                </c:pt>
                <c:pt idx="654">
                  <c:v>6.1870616655595132</c:v>
                </c:pt>
                <c:pt idx="655">
                  <c:v>6.1713690447666991</c:v>
                </c:pt>
                <c:pt idx="656">
                  <c:v>6.1549713090546039</c:v>
                </c:pt>
                <c:pt idx="657">
                  <c:v>6.1378875601826222</c:v>
                </c:pt>
                <c:pt idx="658">
                  <c:v>6.1201364109853182</c:v>
                </c:pt>
                <c:pt idx="659">
                  <c:v>6.1017360018751354</c:v>
                </c:pt>
                <c:pt idx="660">
                  <c:v>6.0827040167869653</c:v>
                </c:pt>
                <c:pt idx="661">
                  <c:v>6.0630576985744273</c:v>
                </c:pt>
                <c:pt idx="662">
                  <c:v>6.0428138638685915</c:v>
                </c:pt>
                <c:pt idx="663">
                  <c:v>6.0219889174107522</c:v>
                </c:pt>
                <c:pt idx="664">
                  <c:v>6.0005988658713711</c:v>
                </c:pt>
                <c:pt idx="665">
                  <c:v>5.9786593311679077</c:v>
                </c:pt>
                <c:pt idx="666">
                  <c:v>5.9561855632945733</c:v>
                </c:pt>
                <c:pt idx="667">
                  <c:v>5.9331924526773125</c:v>
                </c:pt>
                <c:pt idx="668">
                  <c:v>5.9096945420675482</c:v>
                </c:pt>
                <c:pt idx="669">
                  <c:v>5.8857060379882729</c:v>
                </c:pt>
                <c:pt idx="670">
                  <c:v>5.8612408217461116</c:v>
                </c:pt>
                <c:pt idx="671">
                  <c:v>5.8363124600230325</c:v>
                </c:pt>
                <c:pt idx="672">
                  <c:v>5.8109342150611125</c:v>
                </c:pt>
                <c:pt idx="673">
                  <c:v>5.7851190544538751</c:v>
                </c:pt>
                <c:pt idx="674">
                  <c:v>5.7588796605573522</c:v>
                </c:pt>
                <c:pt idx="675">
                  <c:v>5.7322284395339604</c:v>
                </c:pt>
                <c:pt idx="676">
                  <c:v>5.7051775300419774</c:v>
                </c:pt>
                <c:pt idx="677">
                  <c:v>5.6777388115831524</c:v>
                </c:pt>
                <c:pt idx="678">
                  <c:v>5.6499239125208494</c:v>
                </c:pt>
                <c:pt idx="679">
                  <c:v>5.6217442177805941</c:v>
                </c:pt>
                <c:pt idx="680">
                  <c:v>5.5932108762448749</c:v>
                </c:pt>
                <c:pt idx="681">
                  <c:v>5.564334807853573</c:v>
                </c:pt>
                <c:pt idx="682">
                  <c:v>5.5351267104210837</c:v>
                </c:pt>
                <c:pt idx="683">
                  <c:v>5.5055970661810321</c:v>
                </c:pt>
                <c:pt idx="684">
                  <c:v>5.4757561480689594</c:v>
                </c:pt>
                <c:pt idx="685">
                  <c:v>5.4456140257532413</c:v>
                </c:pt>
                <c:pt idx="686">
                  <c:v>5.4151805714240151</c:v>
                </c:pt>
                <c:pt idx="687">
                  <c:v>5.3844654653497042</c:v>
                </c:pt>
                <c:pt idx="688">
                  <c:v>5.3534782012103648</c:v>
                </c:pt>
                <c:pt idx="689">
                  <c:v>5.3222280912167426</c:v>
                </c:pt>
                <c:pt idx="690">
                  <c:v>5.2907242710236844</c:v>
                </c:pt>
                <c:pt idx="691">
                  <c:v>5.2589757044462546</c:v>
                </c:pt>
                <c:pt idx="692">
                  <c:v>5.2269911879865374</c:v>
                </c:pt>
                <c:pt idx="693">
                  <c:v>5.1947793551788974</c:v>
                </c:pt>
                <c:pt idx="694">
                  <c:v>5.1623486807611876</c:v>
                </c:pt>
                <c:pt idx="695">
                  <c:v>5.129707484679046</c:v>
                </c:pt>
                <c:pt idx="696">
                  <c:v>5.0968639359303092</c:v>
                </c:pt>
                <c:pt idx="697">
                  <c:v>5.0638260562561292</c:v>
                </c:pt>
                <c:pt idx="698">
                  <c:v>5.0306017236852369</c:v>
                </c:pt>
                <c:pt idx="699">
                  <c:v>4.9971986759376215</c:v>
                </c:pt>
                <c:pt idx="700">
                  <c:v>4.9636245136934445</c:v>
                </c:pt>
                <c:pt idx="701">
                  <c:v>4.9298867037330165</c:v>
                </c:pt>
                <c:pt idx="702">
                  <c:v>4.8959925819532826</c:v>
                </c:pt>
                <c:pt idx="703">
                  <c:v>4.8619493562661376</c:v>
                </c:pt>
                <c:pt idx="704">
                  <c:v>4.8277641093836117</c:v>
                </c:pt>
                <c:pt idx="705">
                  <c:v>4.7934438014948411</c:v>
                </c:pt>
                <c:pt idx="706">
                  <c:v>4.7589952728395115</c:v>
                </c:pt>
                <c:pt idx="707">
                  <c:v>4.7244252461822756</c:v>
                </c:pt>
                <c:pt idx="708">
                  <c:v>4.6897403291924373</c:v>
                </c:pt>
                <c:pt idx="709">
                  <c:v>4.654947016733094</c:v>
                </c:pt>
                <c:pt idx="710">
                  <c:v>4.6200516930637434</c:v>
                </c:pt>
                <c:pt idx="711">
                  <c:v>4.5850606339600679</c:v>
                </c:pt>
                <c:pt idx="712">
                  <c:v>4.5499800087547166</c:v>
                </c:pt>
                <c:pt idx="713">
                  <c:v>4.5148158823024778</c:v>
                </c:pt>
                <c:pt idx="714">
                  <c:v>4.4795742168733019</c:v>
                </c:pt>
                <c:pt idx="715">
                  <c:v>4.4442608739763534</c:v>
                </c:pt>
                <c:pt idx="716">
                  <c:v>4.4088816161182525</c:v>
                </c:pt>
                <c:pt idx="717">
                  <c:v>4.3734421084984501</c:v>
                </c:pt>
                <c:pt idx="718">
                  <c:v>4.3379479206445648</c:v>
                </c:pt>
                <c:pt idx="719">
                  <c:v>4.3024045279905083</c:v>
                </c:pt>
                <c:pt idx="720">
                  <c:v>4.2668173133999163</c:v>
                </c:pt>
                <c:pt idx="721">
                  <c:v>4.2311915686374624</c:v>
                </c:pt>
                <c:pt idx="722">
                  <c:v>4.1955324957904541</c:v>
                </c:pt>
                <c:pt idx="723">
                  <c:v>4.159845208642988</c:v>
                </c:pt>
                <c:pt idx="724">
                  <c:v>4.1241347340049268</c:v>
                </c:pt>
                <c:pt idx="725">
                  <c:v>4.0884060129977398</c:v>
                </c:pt>
                <c:pt idx="726">
                  <c:v>4.0526639022993356</c:v>
                </c:pt>
                <c:pt idx="727">
                  <c:v>4.0169131753496901</c:v>
                </c:pt>
                <c:pt idx="728">
                  <c:v>3.9811585235192783</c:v>
                </c:pt>
                <c:pt idx="729">
                  <c:v>3.9454045572419707</c:v>
                </c:pt>
                <c:pt idx="730">
                  <c:v>3.9096558071141594</c:v>
                </c:pt>
                <c:pt idx="731">
                  <c:v>3.8739167249616866</c:v>
                </c:pt>
                <c:pt idx="732">
                  <c:v>3.8381916848762261</c:v>
                </c:pt>
                <c:pt idx="733">
                  <c:v>3.8024849842224819</c:v>
                </c:pt>
                <c:pt idx="734">
                  <c:v>3.7668008446177508</c:v>
                </c:pt>
                <c:pt idx="735">
                  <c:v>3.7311434128850882</c:v>
                </c:pt>
                <c:pt idx="736">
                  <c:v>3.695516761981529</c:v>
                </c:pt>
                <c:pt idx="737">
                  <c:v>3.659924891902441</c:v>
                </c:pt>
                <c:pt idx="738">
                  <c:v>3.6243717305633103</c:v>
                </c:pt>
                <c:pt idx="739">
                  <c:v>3.5888611346600809</c:v>
                </c:pt>
                <c:pt idx="740">
                  <c:v>3.5533968905090738</c:v>
                </c:pt>
                <c:pt idx="741">
                  <c:v>3.5179827148676122</c:v>
                </c:pt>
                <c:pt idx="742">
                  <c:v>3.4826222557362323</c:v>
                </c:pt>
                <c:pt idx="743">
                  <c:v>3.4473190931435065</c:v>
                </c:pt>
                <c:pt idx="744">
                  <c:v>3.4120767399143563</c:v>
                </c:pt>
                <c:pt idx="745">
                  <c:v>3.3768986424226757</c:v>
                </c:pt>
                <c:pt idx="746">
                  <c:v>3.3417881813291439</c:v>
                </c:pt>
                <c:pt idx="747">
                  <c:v>3.3067486723049342</c:v>
                </c:pt>
                <c:pt idx="748">
                  <c:v>3.2717833667421283</c:v>
                </c:pt>
                <c:pt idx="749">
                  <c:v>3.2368954524514955</c:v>
                </c:pt>
                <c:pt idx="750">
                  <c:v>3.2020880543483132</c:v>
                </c:pt>
                <c:pt idx="751">
                  <c:v>3.1673642351269073</c:v>
                </c:pt>
                <c:pt idx="752">
                  <c:v>3.1327269959244628</c:v>
                </c:pt>
                <c:pt idx="753">
                  <c:v>3.0981792769747099</c:v>
                </c:pt>
                <c:pt idx="754">
                  <c:v>3.0637239582520426</c:v>
                </c:pt>
                <c:pt idx="755">
                  <c:v>3.0293638601065949</c:v>
                </c:pt>
                <c:pt idx="756">
                  <c:v>2.9951017438907117</c:v>
                </c:pt>
                <c:pt idx="757">
                  <c:v>2.9609403125773524</c:v>
                </c:pt>
                <c:pt idx="758">
                  <c:v>2.9268822113708577</c:v>
                </c:pt>
                <c:pt idx="759">
                  <c:v>2.8929300283104462</c:v>
                </c:pt>
                <c:pt idx="760">
                  <c:v>2.8590862948669038</c:v>
                </c:pt>
                <c:pt idx="761">
                  <c:v>2.8253534865328218</c:v>
                </c:pt>
                <c:pt idx="762">
                  <c:v>2.791734023406689</c:v>
                </c:pt>
                <c:pt idx="763">
                  <c:v>2.758230270771274</c:v>
                </c:pt>
                <c:pt idx="764">
                  <c:v>2.724844539666516</c:v>
                </c:pt>
                <c:pt idx="765">
                  <c:v>2.6915790874572734</c:v>
                </c:pt>
                <c:pt idx="766">
                  <c:v>2.6584361183962093</c:v>
                </c:pt>
                <c:pt idx="767">
                  <c:v>2.6254177841820443</c:v>
                </c:pt>
                <c:pt idx="768">
                  <c:v>2.5925261845134777</c:v>
                </c:pt>
                <c:pt idx="769">
                  <c:v>2.5597633676389462</c:v>
                </c:pt>
                <c:pt idx="770">
                  <c:v>2.5271313309024865</c:v>
                </c:pt>
                <c:pt idx="771">
                  <c:v>2.4946320212859261</c:v>
                </c:pt>
                <c:pt idx="772">
                  <c:v>2.4622673359474527</c:v>
                </c:pt>
                <c:pt idx="773">
                  <c:v>2.4300391227569573</c:v>
                </c:pt>
                <c:pt idx="774">
                  <c:v>2.3979491808281352</c:v>
                </c:pt>
                <c:pt idx="775">
                  <c:v>2.3659992610475653</c:v>
                </c:pt>
                <c:pt idx="776">
                  <c:v>2.3341910666009333</c:v>
                </c:pt>
                <c:pt idx="777">
                  <c:v>2.3025262534964677</c:v>
                </c:pt>
                <c:pt idx="778">
                  <c:v>2.2710064310857856</c:v>
                </c:pt>
                <c:pt idx="779">
                  <c:v>2.2396331625821686</c:v>
                </c:pt>
                <c:pt idx="780">
                  <c:v>2.208407965576483</c:v>
                </c:pt>
                <c:pt idx="781">
                  <c:v>2.1773323125506865</c:v>
                </c:pt>
                <c:pt idx="782">
                  <c:v>2.1464076313891827</c:v>
                </c:pt>
                <c:pt idx="783">
                  <c:v>2.1156353058879507</c:v>
                </c:pt>
                <c:pt idx="784">
                  <c:v>2.0850166762616142</c:v>
                </c:pt>
                <c:pt idx="785">
                  <c:v>2.0545530396484173</c:v>
                </c:pt>
                <c:pt idx="786">
                  <c:v>2.0242456506132944</c:v>
                </c:pt>
                <c:pt idx="787">
                  <c:v>1.9940957216489332</c:v>
                </c:pt>
                <c:pt idx="788">
                  <c:v>1.9641044236749874</c:v>
                </c:pt>
                <c:pt idx="789">
                  <c:v>1.9342728865354371</c:v>
                </c:pt>
                <c:pt idx="790">
                  <c:v>1.9046021994940636</c:v>
                </c:pt>
                <c:pt idx="791">
                  <c:v>1.875093411728189</c:v>
                </c:pt>
                <c:pt idx="792">
                  <c:v>1.8457475328205764</c:v>
                </c:pt>
                <c:pt idx="793">
                  <c:v>1.8165655332496051</c:v>
                </c:pt>
                <c:pt idx="794">
                  <c:v>1.7875483448776555</c:v>
                </c:pt>
                <c:pt idx="795">
                  <c:v>1.758696861437735</c:v>
                </c:pt>
                <c:pt idx="796">
                  <c:v>1.7300119390183752</c:v>
                </c:pt>
                <c:pt idx="797">
                  <c:v>1.7014943965467708</c:v>
                </c:pt>
                <c:pt idx="798">
                  <c:v>1.6731450162701282</c:v>
                </c:pt>
                <c:pt idx="799">
                  <c:v>1.6449645442353038</c:v>
                </c:pt>
                <c:pt idx="800">
                  <c:v>1.6169536907666036</c:v>
                </c:pt>
                <c:pt idx="801">
                  <c:v>1.5891131309418274</c:v>
                </c:pt>
                <c:pt idx="802">
                  <c:v>1.5614435050664834</c:v>
                </c:pt>
                <c:pt idx="803">
                  <c:v>1.5339454191461837</c:v>
                </c:pt>
                <c:pt idx="804">
                  <c:v>1.5066194453571882</c:v>
                </c:pt>
                <c:pt idx="805">
                  <c:v>1.4794661225150509</c:v>
                </c:pt>
                <c:pt idx="806">
                  <c:v>1.4524859565413983</c:v>
                </c:pt>
                <c:pt idx="807">
                  <c:v>1.4256794209287413</c:v>
                </c:pt>
                <c:pt idx="808">
                  <c:v>1.3990469572033888</c:v>
                </c:pt>
                <c:pt idx="809">
                  <c:v>1.3725889753862539</c:v>
                </c:pt>
                <c:pt idx="810">
                  <c:v>1.3463058544517867</c:v>
                </c:pt>
                <c:pt idx="811">
                  <c:v>1.3201979427847572</c:v>
                </c:pt>
                <c:pt idx="812">
                  <c:v>1.2942655586349332</c:v>
                </c:pt>
                <c:pt idx="813">
                  <c:v>1.2685089905697371</c:v>
                </c:pt>
                <c:pt idx="814">
                  <c:v>1.2429284979245949</c:v>
                </c:pt>
                <c:pt idx="815">
                  <c:v>1.2175243112512497</c:v>
                </c:pt>
                <c:pt idx="816">
                  <c:v>1.1922966327636892</c:v>
                </c:pt>
                <c:pt idx="817">
                  <c:v>1.1672456367818995</c:v>
                </c:pt>
                <c:pt idx="818">
                  <c:v>1.1423714701732699</c:v>
                </c:pt>
                <c:pt idx="819">
                  <c:v>1.1423468237068253</c:v>
                </c:pt>
                <c:pt idx="820">
                  <c:v>1.1423221774155898</c:v>
                </c:pt>
                <c:pt idx="821">
                  <c:v>1.1422975312995778</c:v>
                </c:pt>
                <c:pt idx="822">
                  <c:v>1.1422728853587909</c:v>
                </c:pt>
                <c:pt idx="823">
                  <c:v>1.142248239593215</c:v>
                </c:pt>
                <c:pt idx="824">
                  <c:v>1.1422235940028678</c:v>
                </c:pt>
                <c:pt idx="825">
                  <c:v>1.1421989485877422</c:v>
                </c:pt>
                <c:pt idx="826">
                  <c:v>1.1421743033478364</c:v>
                </c:pt>
                <c:pt idx="827">
                  <c:v>1.1421496582831487</c:v>
                </c:pt>
                <c:pt idx="828">
                  <c:v>1.142125013393688</c:v>
                </c:pt>
                <c:pt idx="829">
                  <c:v>1.1421003686794435</c:v>
                </c:pt>
                <c:pt idx="830">
                  <c:v>1.1420757241404207</c:v>
                </c:pt>
                <c:pt idx="831">
                  <c:v>1.1420510797766177</c:v>
                </c:pt>
                <c:pt idx="832">
                  <c:v>1.1420264355880381</c:v>
                </c:pt>
                <c:pt idx="833">
                  <c:v>1.1420017915746818</c:v>
                </c:pt>
                <c:pt idx="834">
                  <c:v>1.1419771477365437</c:v>
                </c:pt>
                <c:pt idx="835">
                  <c:v>1.1419525040736289</c:v>
                </c:pt>
                <c:pt idx="836">
                  <c:v>1.1419278605859358</c:v>
                </c:pt>
                <c:pt idx="837">
                  <c:v>1.1419032172734607</c:v>
                </c:pt>
                <c:pt idx="838">
                  <c:v>1.1418785741362143</c:v>
                </c:pt>
                <c:pt idx="839">
                  <c:v>1.1418539311741878</c:v>
                </c:pt>
                <c:pt idx="840">
                  <c:v>1.1418292883873811</c:v>
                </c:pt>
                <c:pt idx="841">
                  <c:v>1.1418046457757995</c:v>
                </c:pt>
                <c:pt idx="842">
                  <c:v>1.1417800033394361</c:v>
                </c:pt>
                <c:pt idx="843">
                  <c:v>1.1417553610783049</c:v>
                </c:pt>
                <c:pt idx="844">
                  <c:v>1.1417307189923847</c:v>
                </c:pt>
                <c:pt idx="845">
                  <c:v>1.1417060770816914</c:v>
                </c:pt>
                <c:pt idx="846">
                  <c:v>1.1416814353462179</c:v>
                </c:pt>
                <c:pt idx="847">
                  <c:v>1.1416567937859767</c:v>
                </c:pt>
                <c:pt idx="848">
                  <c:v>1.1416321524009518</c:v>
                </c:pt>
                <c:pt idx="849">
                  <c:v>1.1416075111911468</c:v>
                </c:pt>
                <c:pt idx="850">
                  <c:v>1.1415828701565722</c:v>
                </c:pt>
                <c:pt idx="851">
                  <c:v>1.141558229297214</c:v>
                </c:pt>
                <c:pt idx="852">
                  <c:v>1.1415335886130862</c:v>
                </c:pt>
                <c:pt idx="853">
                  <c:v>1.1415089481041782</c:v>
                </c:pt>
                <c:pt idx="854">
                  <c:v>1.1414843077704901</c:v>
                </c:pt>
                <c:pt idx="855">
                  <c:v>1.1414596676120361</c:v>
                </c:pt>
                <c:pt idx="856">
                  <c:v>1.1414350276287966</c:v>
                </c:pt>
                <c:pt idx="857">
                  <c:v>1.1414103878207822</c:v>
                </c:pt>
                <c:pt idx="858">
                  <c:v>1.1413857481879965</c:v>
                </c:pt>
                <c:pt idx="859">
                  <c:v>1.1413611087304307</c:v>
                </c:pt>
                <c:pt idx="860">
                  <c:v>1.1413364694480901</c:v>
                </c:pt>
                <c:pt idx="861">
                  <c:v>1.1413118303409728</c:v>
                </c:pt>
                <c:pt idx="862">
                  <c:v>1.1412871914090807</c:v>
                </c:pt>
                <c:pt idx="863">
                  <c:v>1.1412625526524156</c:v>
                </c:pt>
                <c:pt idx="864">
                  <c:v>1.1412379140709739</c:v>
                </c:pt>
                <c:pt idx="865">
                  <c:v>1.1412132756647555</c:v>
                </c:pt>
                <c:pt idx="866">
                  <c:v>1.1411886374337623</c:v>
                </c:pt>
                <c:pt idx="867">
                  <c:v>1.1411639993779925</c:v>
                </c:pt>
                <c:pt idx="868">
                  <c:v>1.1411393614974497</c:v>
                </c:pt>
                <c:pt idx="869">
                  <c:v>1.1411147237921284</c:v>
                </c:pt>
                <c:pt idx="870">
                  <c:v>1.1410900862620377</c:v>
                </c:pt>
                <c:pt idx="871">
                  <c:v>1.1410654489071668</c:v>
                </c:pt>
                <c:pt idx="872">
                  <c:v>1.1410408117275299</c:v>
                </c:pt>
                <c:pt idx="873">
                  <c:v>1.1410161747231111</c:v>
                </c:pt>
                <c:pt idx="874">
                  <c:v>1.1409915378939193</c:v>
                </c:pt>
                <c:pt idx="875">
                  <c:v>1.1409669012399508</c:v>
                </c:pt>
                <c:pt idx="876">
                  <c:v>1.1409422647612111</c:v>
                </c:pt>
                <c:pt idx="877">
                  <c:v>1.1409176284576965</c:v>
                </c:pt>
                <c:pt idx="878">
                  <c:v>1.1408929923294142</c:v>
                </c:pt>
                <c:pt idx="879">
                  <c:v>1.1408683563763464</c:v>
                </c:pt>
                <c:pt idx="880">
                  <c:v>1.1408437205985145</c:v>
                </c:pt>
                <c:pt idx="881">
                  <c:v>1.1408190849959041</c:v>
                </c:pt>
                <c:pt idx="882">
                  <c:v>1.140794449568526</c:v>
                </c:pt>
                <c:pt idx="883">
                  <c:v>1.1407698143163696</c:v>
                </c:pt>
                <c:pt idx="884">
                  <c:v>1.1407451792394383</c:v>
                </c:pt>
                <c:pt idx="885">
                  <c:v>1.1407205443377393</c:v>
                </c:pt>
                <c:pt idx="886">
                  <c:v>1.1406959096112583</c:v>
                </c:pt>
                <c:pt idx="887">
                  <c:v>1.1406712750600114</c:v>
                </c:pt>
                <c:pt idx="888">
                  <c:v>1.1406466406839879</c:v>
                </c:pt>
                <c:pt idx="889">
                  <c:v>1.1406220064831949</c:v>
                </c:pt>
                <c:pt idx="890">
                  <c:v>1.1405973724576253</c:v>
                </c:pt>
                <c:pt idx="891">
                  <c:v>1.1405727386072861</c:v>
                </c:pt>
                <c:pt idx="892">
                  <c:v>1.140548104932174</c:v>
                </c:pt>
                <c:pt idx="893">
                  <c:v>1.1405234714322834</c:v>
                </c:pt>
                <c:pt idx="894">
                  <c:v>1.1404988381076304</c:v>
                </c:pt>
                <c:pt idx="895">
                  <c:v>1.1404742049581955</c:v>
                </c:pt>
                <c:pt idx="896">
                  <c:v>1.1404495719839911</c:v>
                </c:pt>
                <c:pt idx="897">
                  <c:v>1.140424939185019</c:v>
                </c:pt>
                <c:pt idx="898">
                  <c:v>1.140400306561272</c:v>
                </c:pt>
                <c:pt idx="899">
                  <c:v>1.1403756741127484</c:v>
                </c:pt>
                <c:pt idx="900">
                  <c:v>1.1403510418394607</c:v>
                </c:pt>
                <c:pt idx="901">
                  <c:v>1.1403264097413981</c:v>
                </c:pt>
                <c:pt idx="902">
                  <c:v>1.1403017778185642</c:v>
                </c:pt>
                <c:pt idx="903">
                  <c:v>1.1402771460709538</c:v>
                </c:pt>
                <c:pt idx="904">
                  <c:v>1.1402525144985791</c:v>
                </c:pt>
                <c:pt idx="905">
                  <c:v>1.1402278831014332</c:v>
                </c:pt>
                <c:pt idx="906">
                  <c:v>1.1402032518795142</c:v>
                </c:pt>
                <c:pt idx="907">
                  <c:v>1.1401786208328204</c:v>
                </c:pt>
                <c:pt idx="908">
                  <c:v>1.1401539899613642</c:v>
                </c:pt>
                <c:pt idx="909">
                  <c:v>1.1401293592651296</c:v>
                </c:pt>
                <c:pt idx="910">
                  <c:v>1.1401047287441273</c:v>
                </c:pt>
                <c:pt idx="911">
                  <c:v>1.1400800983983519</c:v>
                </c:pt>
                <c:pt idx="912">
                  <c:v>1.1400554682278052</c:v>
                </c:pt>
                <c:pt idx="913">
                  <c:v>1.1400308382324909</c:v>
                </c:pt>
                <c:pt idx="914">
                  <c:v>1.1400062084124087</c:v>
                </c:pt>
                <c:pt idx="915">
                  <c:v>1.1399815787675518</c:v>
                </c:pt>
                <c:pt idx="916">
                  <c:v>1.1399569492979236</c:v>
                </c:pt>
                <c:pt idx="917">
                  <c:v>1.1399323200035312</c:v>
                </c:pt>
                <c:pt idx="918">
                  <c:v>1.1399076908843604</c:v>
                </c:pt>
                <c:pt idx="919">
                  <c:v>1.1398830619404272</c:v>
                </c:pt>
                <c:pt idx="920">
                  <c:v>1.139858433171721</c:v>
                </c:pt>
                <c:pt idx="921">
                  <c:v>1.1398338045782452</c:v>
                </c:pt>
                <c:pt idx="922">
                  <c:v>1.13980917616</c:v>
                </c:pt>
                <c:pt idx="923">
                  <c:v>1.1397845479169852</c:v>
                </c:pt>
                <c:pt idx="924">
                  <c:v>1.1397599198492046</c:v>
                </c:pt>
                <c:pt idx="925">
                  <c:v>1.139735291956649</c:v>
                </c:pt>
                <c:pt idx="926">
                  <c:v>1.139710664239324</c:v>
                </c:pt>
                <c:pt idx="927">
                  <c:v>1.139686036697233</c:v>
                </c:pt>
                <c:pt idx="928">
                  <c:v>1.1396614093303743</c:v>
                </c:pt>
                <c:pt idx="929">
                  <c:v>1.139636782138739</c:v>
                </c:pt>
                <c:pt idx="930">
                  <c:v>1.1396121551223413</c:v>
                </c:pt>
                <c:pt idx="931">
                  <c:v>1.139587528281174</c:v>
                </c:pt>
                <c:pt idx="932">
                  <c:v>1.1395629016152373</c:v>
                </c:pt>
                <c:pt idx="933">
                  <c:v>1.1395382751245329</c:v>
                </c:pt>
                <c:pt idx="934">
                  <c:v>1.1395136488090607</c:v>
                </c:pt>
                <c:pt idx="935">
                  <c:v>1.1394890226688119</c:v>
                </c:pt>
                <c:pt idx="936">
                  <c:v>1.1394643967038078</c:v>
                </c:pt>
                <c:pt idx="937">
                  <c:v>1.1394397709140254</c:v>
                </c:pt>
                <c:pt idx="938">
                  <c:v>1.1394151452994805</c:v>
                </c:pt>
                <c:pt idx="939">
                  <c:v>1.1393905198601715</c:v>
                </c:pt>
                <c:pt idx="940">
                  <c:v>1.1393658945960876</c:v>
                </c:pt>
                <c:pt idx="941">
                  <c:v>1.1393412695072378</c:v>
                </c:pt>
                <c:pt idx="942">
                  <c:v>1.1393166445936238</c:v>
                </c:pt>
                <c:pt idx="943">
                  <c:v>1.1392920198552368</c:v>
                </c:pt>
                <c:pt idx="944">
                  <c:v>1.139267395292082</c:v>
                </c:pt>
                <c:pt idx="945">
                  <c:v>1.139242770904163</c:v>
                </c:pt>
                <c:pt idx="946">
                  <c:v>1.1392181466914746</c:v>
                </c:pt>
                <c:pt idx="947">
                  <c:v>1.1391935226540237</c:v>
                </c:pt>
                <c:pt idx="948">
                  <c:v>1.1391688987918016</c:v>
                </c:pt>
                <c:pt idx="949">
                  <c:v>1.1391442751048082</c:v>
                </c:pt>
                <c:pt idx="950">
                  <c:v>1.1391196515930524</c:v>
                </c:pt>
                <c:pt idx="951">
                  <c:v>1.1390950282565324</c:v>
                </c:pt>
                <c:pt idx="952">
                  <c:v>1.1390704050952447</c:v>
                </c:pt>
                <c:pt idx="953">
                  <c:v>1.1390457821091875</c:v>
                </c:pt>
                <c:pt idx="954">
                  <c:v>1.1390211592983697</c:v>
                </c:pt>
                <c:pt idx="955">
                  <c:v>1.1389965366627806</c:v>
                </c:pt>
                <c:pt idx="956">
                  <c:v>1.1389719142024255</c:v>
                </c:pt>
                <c:pt idx="957">
                  <c:v>1.1389472919173045</c:v>
                </c:pt>
                <c:pt idx="958">
                  <c:v>1.1389226698074193</c:v>
                </c:pt>
                <c:pt idx="959">
                  <c:v>1.1388980478727664</c:v>
                </c:pt>
                <c:pt idx="960">
                  <c:v>1.1388734261133422</c:v>
                </c:pt>
                <c:pt idx="961">
                  <c:v>1.1388488045291609</c:v>
                </c:pt>
                <c:pt idx="962">
                  <c:v>1.1388241831202066</c:v>
                </c:pt>
                <c:pt idx="963">
                  <c:v>1.1387995618864934</c:v>
                </c:pt>
                <c:pt idx="964">
                  <c:v>1.1387749408280126</c:v>
                </c:pt>
                <c:pt idx="965">
                  <c:v>1.1387503199447657</c:v>
                </c:pt>
                <c:pt idx="966">
                  <c:v>1.1387256992367494</c:v>
                </c:pt>
                <c:pt idx="967">
                  <c:v>1.1387010787039706</c:v>
                </c:pt>
                <c:pt idx="968">
                  <c:v>1.1386764583464277</c:v>
                </c:pt>
                <c:pt idx="969">
                  <c:v>1.1386518381641242</c:v>
                </c:pt>
                <c:pt idx="970">
                  <c:v>1.1386272181570476</c:v>
                </c:pt>
                <c:pt idx="971">
                  <c:v>1.1386025983252086</c:v>
                </c:pt>
                <c:pt idx="972">
                  <c:v>1.1385779786686108</c:v>
                </c:pt>
                <c:pt idx="973">
                  <c:v>1.1385533591872399</c:v>
                </c:pt>
                <c:pt idx="974">
                  <c:v>1.1385287398811066</c:v>
                </c:pt>
                <c:pt idx="975">
                  <c:v>1.1385041207502109</c:v>
                </c:pt>
                <c:pt idx="976">
                  <c:v>1.138479501794551</c:v>
                </c:pt>
                <c:pt idx="977">
                  <c:v>1.1384548830141288</c:v>
                </c:pt>
                <c:pt idx="978">
                  <c:v>1.138430264408937</c:v>
                </c:pt>
                <c:pt idx="979">
                  <c:v>1.1384056459789829</c:v>
                </c:pt>
                <c:pt idx="980">
                  <c:v>1.1383810277242645</c:v>
                </c:pt>
                <c:pt idx="981">
                  <c:v>1.1383564096447873</c:v>
                </c:pt>
                <c:pt idx="982">
                  <c:v>1.1383317917405442</c:v>
                </c:pt>
                <c:pt idx="983">
                  <c:v>1.1383071740115334</c:v>
                </c:pt>
                <c:pt idx="984">
                  <c:v>1.1382825564577654</c:v>
                </c:pt>
                <c:pt idx="985">
                  <c:v>1.1382579390792298</c:v>
                </c:pt>
                <c:pt idx="986">
                  <c:v>1.1382333218759335</c:v>
                </c:pt>
                <c:pt idx="987">
                  <c:v>1.1382087048478695</c:v>
                </c:pt>
                <c:pt idx="988">
                  <c:v>1.1381840879950467</c:v>
                </c:pt>
                <c:pt idx="989">
                  <c:v>1.1381594713174543</c:v>
                </c:pt>
                <c:pt idx="990">
                  <c:v>1.1381348548151049</c:v>
                </c:pt>
                <c:pt idx="991">
                  <c:v>1.1381102384879913</c:v>
                </c:pt>
                <c:pt idx="992">
                  <c:v>1.1380856223361118</c:v>
                </c:pt>
                <c:pt idx="993">
                  <c:v>1.1380610063594752</c:v>
                </c:pt>
                <c:pt idx="994">
                  <c:v>1.1380363905580726</c:v>
                </c:pt>
                <c:pt idx="995">
                  <c:v>1.1380117749319094</c:v>
                </c:pt>
                <c:pt idx="996">
                  <c:v>1.1379871594809803</c:v>
                </c:pt>
                <c:pt idx="997">
                  <c:v>1.1379625442052905</c:v>
                </c:pt>
                <c:pt idx="998">
                  <c:v>1.1379379291048366</c:v>
                </c:pt>
                <c:pt idx="999">
                  <c:v>1.1379133141796203</c:v>
                </c:pt>
                <c:pt idx="1000">
                  <c:v>1.1378886994296469</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Calculs!$AH$4:$AH$1004</c:f>
              <c:numCache>
                <c:formatCode>0.00</c:formatCode>
                <c:ptCount val="1001"/>
                <c:pt idx="0">
                  <c:v>0</c:v>
                </c:pt>
                <c:pt idx="1">
                  <c:v>8.706597490021565</c:v>
                </c:pt>
                <c:pt idx="2">
                  <c:v>29.276775990528588</c:v>
                </c:pt>
                <c:pt idx="3">
                  <c:v>49.849539578244801</c:v>
                </c:pt>
                <c:pt idx="4">
                  <c:v>70.431192673644532</c:v>
                </c:pt>
                <c:pt idx="5">
                  <c:v>91.02797445648315</c:v>
                </c:pt>
                <c:pt idx="6">
                  <c:v>101.2177750839727</c:v>
                </c:pt>
                <c:pt idx="7">
                  <c:v>100.98515054967197</c:v>
                </c:pt>
                <c:pt idx="8">
                  <c:v>100.75177174887138</c:v>
                </c:pt>
                <c:pt idx="9">
                  <c:v>100.51764272434822</c:v>
                </c:pt>
                <c:pt idx="10">
                  <c:v>100.28276753814833</c:v>
                </c:pt>
                <c:pt idx="11">
                  <c:v>100.04715027130828</c:v>
                </c:pt>
                <c:pt idx="12">
                  <c:v>99.810795023577001</c:v>
                </c:pt>
                <c:pt idx="13">
                  <c:v>99.573705913136337</c:v>
                </c:pt>
                <c:pt idx="14">
                  <c:v>99.335887076321015</c:v>
                </c:pt>
                <c:pt idx="15">
                  <c:v>99.097342667337884</c:v>
                </c:pt>
                <c:pt idx="16">
                  <c:v>98.858076857984202</c:v>
                </c:pt>
                <c:pt idx="17">
                  <c:v>98.618093837365549</c:v>
                </c:pt>
                <c:pt idx="18">
                  <c:v>98.37739781161271</c:v>
                </c:pt>
                <c:pt idx="19">
                  <c:v>98.135993003598244</c:v>
                </c:pt>
                <c:pt idx="20">
                  <c:v>97.893883652652335</c:v>
                </c:pt>
                <c:pt idx="21">
                  <c:v>97.651074014277953</c:v>
                </c:pt>
                <c:pt idx="22">
                  <c:v>97.407568359865536</c:v>
                </c:pt>
                <c:pt idx="23">
                  <c:v>97.163370976407279</c:v>
                </c:pt>
                <c:pt idx="24">
                  <c:v>96.918486166210698</c:v>
                </c:pt>
                <c:pt idx="25">
                  <c:v>96.672918246611957</c:v>
                </c:pt>
                <c:pt idx="26">
                  <c:v>96.426671549688578</c:v>
                </c:pt>
                <c:pt idx="27">
                  <c:v>96.179750421971931</c:v>
                </c:pt>
                <c:pt idx="28">
                  <c:v>95.932159224159079</c:v>
                </c:pt>
                <c:pt idx="29">
                  <c:v>95.683902330824651</c:v>
                </c:pt>
                <c:pt idx="30">
                  <c:v>95.434984130132122</c:v>
                </c:pt>
                <c:pt idx="31">
                  <c:v>95.185409023544878</c:v>
                </c:pt>
                <c:pt idx="32">
                  <c:v>94.93518142553711</c:v>
                </c:pt>
                <c:pt idx="33">
                  <c:v>94.684305763304337</c:v>
                </c:pt>
                <c:pt idx="34">
                  <c:v>94.432786476473964</c:v>
                </c:pt>
                <c:pt idx="35">
                  <c:v>94.18062801681549</c:v>
                </c:pt>
                <c:pt idx="36">
                  <c:v>93.927834847950592</c:v>
                </c:pt>
                <c:pt idx="37">
                  <c:v>93.674411445063299</c:v>
                </c:pt>
                <c:pt idx="38">
                  <c:v>93.420362294609788</c:v>
                </c:pt>
                <c:pt idx="39">
                  <c:v>93.165691894028541</c:v>
                </c:pt>
                <c:pt idx="40">
                  <c:v>92.910404751450088</c:v>
                </c:pt>
                <c:pt idx="41">
                  <c:v>92.654505385407035</c:v>
                </c:pt>
                <c:pt idx="42">
                  <c:v>92.397998324544105</c:v>
                </c:pt>
                <c:pt idx="43">
                  <c:v>92.14088810732818</c:v>
                </c:pt>
                <c:pt idx="44">
                  <c:v>91.883179281758501</c:v>
                </c:pt>
                <c:pt idx="45">
                  <c:v>91.62487640507706</c:v>
                </c:pt>
                <c:pt idx="46">
                  <c:v>91.365984043479116</c:v>
                </c:pt>
                <c:pt idx="47">
                  <c:v>91.106506771823874</c:v>
                </c:pt>
                <c:pt idx="48">
                  <c:v>90.84644917334542</c:v>
                </c:pt>
                <c:pt idx="49">
                  <c:v>90.585815839364088</c:v>
                </c:pt>
                <c:pt idx="50">
                  <c:v>90.324611368997836</c:v>
                </c:pt>
                <c:pt idx="51">
                  <c:v>90.117773041356614</c:v>
                </c:pt>
                <c:pt idx="52">
                  <c:v>89.965369451082609</c:v>
                </c:pt>
                <c:pt idx="53">
                  <c:v>89.812483379974054</c:v>
                </c:pt>
                <c:pt idx="54">
                  <c:v>89.659117258403185</c:v>
                </c:pt>
                <c:pt idx="55">
                  <c:v>89.505273526634483</c:v>
                </c:pt>
                <c:pt idx="56">
                  <c:v>89.350954634691078</c:v>
                </c:pt>
                <c:pt idx="57">
                  <c:v>89.196163042220832</c:v>
                </c:pt>
                <c:pt idx="58">
                  <c:v>89.040901218362251</c:v>
                </c:pt>
                <c:pt idx="59">
                  <c:v>88.885171641609787</c:v>
                </c:pt>
                <c:pt idx="60">
                  <c:v>88.72897679967916</c:v>
                </c:pt>
                <c:pt idx="61">
                  <c:v>88.572319189372152</c:v>
                </c:pt>
                <c:pt idx="62">
                  <c:v>88.415201316441312</c:v>
                </c:pt>
                <c:pt idx="63">
                  <c:v>88.25762569545418</c:v>
                </c:pt>
                <c:pt idx="64">
                  <c:v>88.099594849657493</c:v>
                </c:pt>
                <c:pt idx="65">
                  <c:v>87.941111310840981</c:v>
                </c:pt>
                <c:pt idx="66">
                  <c:v>87.78217761920105</c:v>
                </c:pt>
                <c:pt idx="67">
                  <c:v>87.622796323204113</c:v>
                </c:pt>
                <c:pt idx="68">
                  <c:v>87.462969979449952</c:v>
                </c:pt>
                <c:pt idx="69">
                  <c:v>87.302701152534539</c:v>
                </c:pt>
                <c:pt idx="70">
                  <c:v>87.141992414913133</c:v>
                </c:pt>
                <c:pt idx="71">
                  <c:v>86.98084634676276</c:v>
                </c:pt>
                <c:pt idx="72">
                  <c:v>86.819265535844835</c:v>
                </c:pt>
                <c:pt idx="73">
                  <c:v>86.65725257736753</c:v>
                </c:pt>
                <c:pt idx="74">
                  <c:v>86.494810073848043</c:v>
                </c:pt>
                <c:pt idx="75">
                  <c:v>86.331940634974757</c:v>
                </c:pt>
                <c:pt idx="76">
                  <c:v>86.168646877469314</c:v>
                </c:pt>
                <c:pt idx="77">
                  <c:v>86.004931424948467</c:v>
                </c:pt>
                <c:pt idx="78">
                  <c:v>85.840796907786071</c:v>
                </c:pt>
                <c:pt idx="79">
                  <c:v>85.676245962974761</c:v>
                </c:pt>
                <c:pt idx="80">
                  <c:v>85.511281233987859</c:v>
                </c:pt>
                <c:pt idx="81">
                  <c:v>85.345905370640949</c:v>
                </c:pt>
                <c:pt idx="82">
                  <c:v>85.180121028953636</c:v>
                </c:pt>
                <c:pt idx="83">
                  <c:v>85.013930871011127</c:v>
                </c:pt>
                <c:pt idx="84">
                  <c:v>84.847337564825963</c:v>
                </c:pt>
                <c:pt idx="85">
                  <c:v>84.68034378419965</c:v>
                </c:pt>
                <c:pt idx="86">
                  <c:v>84.512952208584281</c:v>
                </c:pt>
                <c:pt idx="87">
                  <c:v>84.345165522944313</c:v>
                </c:pt>
                <c:pt idx="88">
                  <c:v>84.176986417618281</c:v>
                </c:pt>
                <c:pt idx="89">
                  <c:v>84.008417588180535</c:v>
                </c:pt>
                <c:pt idx="90">
                  <c:v>83.839461735303246</c:v>
                </c:pt>
                <c:pt idx="91">
                  <c:v>83.670121564618142</c:v>
                </c:pt>
                <c:pt idx="92">
                  <c:v>83.500399786578726</c:v>
                </c:pt>
                <c:pt idx="93">
                  <c:v>83.330299116322266</c:v>
                </c:pt>
                <c:pt idx="94">
                  <c:v>83.159822273532086</c:v>
                </c:pt>
                <c:pt idx="95">
                  <c:v>82.988971982299915</c:v>
                </c:pt>
                <c:pt idx="96">
                  <c:v>82.817750970988342</c:v>
                </c:pt>
                <c:pt idx="97">
                  <c:v>82.646161972093466</c:v>
                </c:pt>
                <c:pt idx="98">
                  <c:v>82.474207722107764</c:v>
                </c:pt>
                <c:pt idx="99">
                  <c:v>82.301890961382938</c:v>
                </c:pt>
                <c:pt idx="100">
                  <c:v>82.129214433993084</c:v>
                </c:pt>
                <c:pt idx="101">
                  <c:v>81.930827463385882</c:v>
                </c:pt>
                <c:pt idx="102">
                  <c:v>81.706712487313709</c:v>
                </c:pt>
                <c:pt idx="103">
                  <c:v>81.482228602072425</c:v>
                </c:pt>
                <c:pt idx="104">
                  <c:v>81.25737949479965</c:v>
                </c:pt>
                <c:pt idx="105">
                  <c:v>81.032168852889711</c:v>
                </c:pt>
                <c:pt idx="106">
                  <c:v>80.806600363803753</c:v>
                </c:pt>
                <c:pt idx="107">
                  <c:v>80.580677714880707</c:v>
                </c:pt>
                <c:pt idx="108">
                  <c:v>80.354404593148786</c:v>
                </c:pt>
                <c:pt idx="109">
                  <c:v>80.127784685138025</c:v>
                </c:pt>
                <c:pt idx="110">
                  <c:v>79.900821676693226</c:v>
                </c:pt>
                <c:pt idx="111">
                  <c:v>79.673519252788083</c:v>
                </c:pt>
                <c:pt idx="112">
                  <c:v>79.445881097339765</c:v>
                </c:pt>
                <c:pt idx="113">
                  <c:v>79.217910893024495</c:v>
                </c:pt>
                <c:pt idx="114">
                  <c:v>78.989612321093901</c:v>
                </c:pt>
                <c:pt idx="115">
                  <c:v>78.760989061192262</c:v>
                </c:pt>
                <c:pt idx="116">
                  <c:v>78.5320447911744</c:v>
                </c:pt>
                <c:pt idx="117">
                  <c:v>78.302783186924842</c:v>
                </c:pt>
                <c:pt idx="118">
                  <c:v>78.073207922177332</c:v>
                </c:pt>
                <c:pt idx="119">
                  <c:v>77.843322668335773</c:v>
                </c:pt>
                <c:pt idx="120">
                  <c:v>77.613131094295525</c:v>
                </c:pt>
                <c:pt idx="121">
                  <c:v>77.382636866266225</c:v>
                </c:pt>
                <c:pt idx="122">
                  <c:v>77.151843647594958</c:v>
                </c:pt>
                <c:pt idx="123">
                  <c:v>76.920755098590774</c:v>
                </c:pt>
                <c:pt idx="124">
                  <c:v>76.68937487634993</c:v>
                </c:pt>
                <c:pt idx="125">
                  <c:v>76.457706634582237</c:v>
                </c:pt>
                <c:pt idx="126">
                  <c:v>76.225754023438341</c:v>
                </c:pt>
                <c:pt idx="127">
                  <c:v>75.993520689337899</c:v>
                </c:pt>
                <c:pt idx="128">
                  <c:v>75.76101027479892</c:v>
                </c:pt>
                <c:pt idx="129">
                  <c:v>75.528226418267991</c:v>
                </c:pt>
                <c:pt idx="130">
                  <c:v>75.29517275395159</c:v>
                </c:pt>
                <c:pt idx="131">
                  <c:v>75.061852911648387</c:v>
                </c:pt>
                <c:pt idx="132">
                  <c:v>74.82827051658262</c:v>
                </c:pt>
                <c:pt idx="133">
                  <c:v>74.594429189238596</c:v>
                </c:pt>
                <c:pt idx="134">
                  <c:v>74.360332545196002</c:v>
                </c:pt>
                <c:pt idx="135">
                  <c:v>74.125984194966705</c:v>
                </c:pt>
                <c:pt idx="136">
                  <c:v>73.891387743832141</c:v>
                </c:pt>
                <c:pt idx="137">
                  <c:v>73.656546791682288</c:v>
                </c:pt>
                <c:pt idx="138">
                  <c:v>73.421464932855386</c:v>
                </c:pt>
                <c:pt idx="139">
                  <c:v>73.186145755978927</c:v>
                </c:pt>
                <c:pt idx="140">
                  <c:v>72.950592843811734</c:v>
                </c:pt>
                <c:pt idx="141">
                  <c:v>72.714809773087197</c:v>
                </c:pt>
                <c:pt idx="142">
                  <c:v>72.478800114357583</c:v>
                </c:pt>
                <c:pt idx="143">
                  <c:v>72.242567431839618</c:v>
                </c:pt>
                <c:pt idx="144">
                  <c:v>72.006115283261039</c:v>
                </c:pt>
                <c:pt idx="145">
                  <c:v>71.769447219708553</c:v>
                </c:pt>
                <c:pt idx="146">
                  <c:v>71.532566785476675</c:v>
                </c:pt>
                <c:pt idx="147">
                  <c:v>71.295477517918073</c:v>
                </c:pt>
                <c:pt idx="148">
                  <c:v>71.058182947294839</c:v>
                </c:pt>
                <c:pt idx="149">
                  <c:v>70.820686596631091</c:v>
                </c:pt>
                <c:pt idx="150">
                  <c:v>70.582991981566693</c:v>
                </c:pt>
                <c:pt idx="151">
                  <c:v>70.353735576927264</c:v>
                </c:pt>
                <c:pt idx="152">
                  <c:v>70.132924338375147</c:v>
                </c:pt>
                <c:pt idx="153">
                  <c:v>69.911925042928132</c:v>
                </c:pt>
                <c:pt idx="154">
                  <c:v>69.690740882174737</c:v>
                </c:pt>
                <c:pt idx="155">
                  <c:v>69.469375041131613</c:v>
                </c:pt>
                <c:pt idx="156">
                  <c:v>69.247830698117639</c:v>
                </c:pt>
                <c:pt idx="157">
                  <c:v>69.026111024629387</c:v>
                </c:pt>
                <c:pt idx="158">
                  <c:v>68.804219185217278</c:v>
                </c:pt>
                <c:pt idx="159">
                  <c:v>68.582158337363168</c:v>
                </c:pt>
                <c:pt idx="160">
                  <c:v>68.359931631358691</c:v>
                </c:pt>
                <c:pt idx="161">
                  <c:v>68.137542210184776</c:v>
                </c:pt>
                <c:pt idx="162">
                  <c:v>67.914993209392208</c:v>
                </c:pt>
                <c:pt idx="163">
                  <c:v>67.692287756983362</c:v>
                </c:pt>
                <c:pt idx="164">
                  <c:v>67.469428973294853</c:v>
                </c:pt>
                <c:pt idx="165">
                  <c:v>67.246419970881377</c:v>
                </c:pt>
                <c:pt idx="166">
                  <c:v>67.023263854400511</c:v>
                </c:pt>
                <c:pt idx="167">
                  <c:v>66.799963720498894</c:v>
                </c:pt>
                <c:pt idx="168">
                  <c:v>66.576522657699016</c:v>
                </c:pt>
                <c:pt idx="169">
                  <c:v>66.352943746287664</c:v>
                </c:pt>
                <c:pt idx="170">
                  <c:v>66.129230058204982</c:v>
                </c:pt>
                <c:pt idx="171">
                  <c:v>65.905384656934942</c:v>
                </c:pt>
                <c:pt idx="172">
                  <c:v>65.681410597396777</c:v>
                </c:pt>
                <c:pt idx="173">
                  <c:v>65.457310925837632</c:v>
                </c:pt>
                <c:pt idx="174">
                  <c:v>65.233088679726166</c:v>
                </c:pt>
                <c:pt idx="175">
                  <c:v>65.008746887647476</c:v>
                </c:pt>
                <c:pt idx="176">
                  <c:v>64.784288569198921</c:v>
                </c:pt>
                <c:pt idx="177">
                  <c:v>64.559716734887289</c:v>
                </c:pt>
                <c:pt idx="178">
                  <c:v>64.335034386026834</c:v>
                </c:pt>
                <c:pt idx="179">
                  <c:v>64.110244514638794</c:v>
                </c:pt>
                <c:pt idx="180">
                  <c:v>63.885350103351556</c:v>
                </c:pt>
                <c:pt idx="181">
                  <c:v>63.66035412530244</c:v>
                </c:pt>
                <c:pt idx="182">
                  <c:v>63.435259544040335</c:v>
                </c:pt>
                <c:pt idx="183">
                  <c:v>63.210069313429479</c:v>
                </c:pt>
                <c:pt idx="184">
                  <c:v>62.984786377554492</c:v>
                </c:pt>
                <c:pt idx="185">
                  <c:v>62.759413670626429</c:v>
                </c:pt>
                <c:pt idx="186">
                  <c:v>62.533954116890008</c:v>
                </c:pt>
                <c:pt idx="187">
                  <c:v>62.308410630532109</c:v>
                </c:pt>
                <c:pt idx="188">
                  <c:v>62.082786115591148</c:v>
                </c:pt>
                <c:pt idx="189">
                  <c:v>61.857083465867831</c:v>
                </c:pt>
                <c:pt idx="190">
                  <c:v>61.631305564836921</c:v>
                </c:pt>
                <c:pt idx="191">
                  <c:v>61.405455285560258</c:v>
                </c:pt>
                <c:pt idx="192">
                  <c:v>61.179535490600763</c:v>
                </c:pt>
                <c:pt idx="193">
                  <c:v>60.953549031937683</c:v>
                </c:pt>
                <c:pt idx="194">
                  <c:v>60.727498750883072</c:v>
                </c:pt>
                <c:pt idx="195">
                  <c:v>60.501387477999202</c:v>
                </c:pt>
                <c:pt idx="196">
                  <c:v>60.275218033017296</c:v>
                </c:pt>
                <c:pt idx="197">
                  <c:v>60.048993224757375</c:v>
                </c:pt>
                <c:pt idx="198">
                  <c:v>59.822715851049082</c:v>
                </c:pt>
                <c:pt idx="199">
                  <c:v>59.596388698653975</c:v>
                </c:pt>
                <c:pt idx="200">
                  <c:v>59.370014543188603</c:v>
                </c:pt>
                <c:pt idx="201">
                  <c:v>59.14359614904901</c:v>
                </c:pt>
                <c:pt idx="202">
                  <c:v>58.917136269336225</c:v>
                </c:pt>
                <c:pt idx="203">
                  <c:v>58.690637645782878</c:v>
                </c:pt>
                <c:pt idx="204">
                  <c:v>58.464103008681136</c:v>
                </c:pt>
                <c:pt idx="205">
                  <c:v>58.237535076811547</c:v>
                </c:pt>
                <c:pt idx="206">
                  <c:v>58.010936557373178</c:v>
                </c:pt>
                <c:pt idx="207">
                  <c:v>57.784310145914809</c:v>
                </c:pt>
                <c:pt idx="208">
                  <c:v>57.557658526267289</c:v>
                </c:pt>
                <c:pt idx="209">
                  <c:v>57.330984370477111</c:v>
                </c:pt>
                <c:pt idx="210">
                  <c:v>57.104290338740881</c:v>
                </c:pt>
                <c:pt idx="211">
                  <c:v>56.877579079341245</c:v>
                </c:pt>
                <c:pt idx="212">
                  <c:v>56.650853228583607</c:v>
                </c:pt>
                <c:pt idx="213">
                  <c:v>56.424115410734238</c:v>
                </c:pt>
                <c:pt idx="214">
                  <c:v>56.197368237959381</c:v>
                </c:pt>
                <c:pt idx="215">
                  <c:v>55.970614310265482</c:v>
                </c:pt>
                <c:pt idx="216">
                  <c:v>55.743856215440559</c:v>
                </c:pt>
                <c:pt idx="217">
                  <c:v>55.51709652899671</c:v>
                </c:pt>
                <c:pt idx="218">
                  <c:v>55.29033781411367</c:v>
                </c:pt>
                <c:pt idx="219">
                  <c:v>55.063582621583578</c:v>
                </c:pt>
                <c:pt idx="220">
                  <c:v>54.836833489756721</c:v>
                </c:pt>
                <c:pt idx="221">
                  <c:v>54.610092944488535</c:v>
                </c:pt>
                <c:pt idx="222">
                  <c:v>54.383363499087544</c:v>
                </c:pt>
                <c:pt idx="223">
                  <c:v>54.156647654264511</c:v>
                </c:pt>
                <c:pt idx="224">
                  <c:v>53.929947898082759</c:v>
                </c:pt>
                <c:pt idx="225">
                  <c:v>53.703266705909265</c:v>
                </c:pt>
                <c:pt idx="226">
                  <c:v>53.476606540367307</c:v>
                </c:pt>
                <c:pt idx="227">
                  <c:v>53.24996985128972</c:v>
                </c:pt>
                <c:pt idx="228">
                  <c:v>53.023359075673653</c:v>
                </c:pt>
                <c:pt idx="229">
                  <c:v>52.796776637636071</c:v>
                </c:pt>
                <c:pt idx="230">
                  <c:v>52.570224948370566</c:v>
                </c:pt>
                <c:pt idx="231">
                  <c:v>52.343706406105113</c:v>
                </c:pt>
                <c:pt idx="232">
                  <c:v>52.117223396060936</c:v>
                </c:pt>
                <c:pt idx="233">
                  <c:v>51.890778290412428</c:v>
                </c:pt>
                <c:pt idx="234">
                  <c:v>51.664373448248092</c:v>
                </c:pt>
                <c:pt idx="235">
                  <c:v>51.438011215532633</c:v>
                </c:pt>
                <c:pt idx="236">
                  <c:v>51.211693925070037</c:v>
                </c:pt>
                <c:pt idx="237">
                  <c:v>50.98542389646763</c:v>
                </c:pt>
                <c:pt idx="238">
                  <c:v>50.759203436101359</c:v>
                </c:pt>
                <c:pt idx="239">
                  <c:v>50.533034837081878</c:v>
                </c:pt>
                <c:pt idx="240">
                  <c:v>50.306920379221886</c:v>
                </c:pt>
                <c:pt idx="241">
                  <c:v>50.080862329004347</c:v>
                </c:pt>
                <c:pt idx="242">
                  <c:v>49.854862939551779</c:v>
                </c:pt>
                <c:pt idx="243">
                  <c:v>49.628924450596614</c:v>
                </c:pt>
                <c:pt idx="244">
                  <c:v>49.403049088452441</c:v>
                </c:pt>
                <c:pt idx="245">
                  <c:v>49.177239065986363</c:v>
                </c:pt>
                <c:pt idx="246">
                  <c:v>48.951496582592384</c:v>
                </c:pt>
                <c:pt idx="247">
                  <c:v>48.725823824165658</c:v>
                </c:pt>
                <c:pt idx="248">
                  <c:v>48.500222963077888</c:v>
                </c:pt>
                <c:pt idx="249">
                  <c:v>48.27469615815356</c:v>
                </c:pt>
                <c:pt idx="250">
                  <c:v>48.0492455546473</c:v>
                </c:pt>
                <c:pt idx="251">
                  <c:v>47.786606990851446</c:v>
                </c:pt>
                <c:pt idx="252">
                  <c:v>47.486793276666738</c:v>
                </c:pt>
                <c:pt idx="253">
                  <c:v>47.1871085501311</c:v>
                </c:pt>
                <c:pt idx="254">
                  <c:v>46.887555876732037</c:v>
                </c:pt>
                <c:pt idx="255">
                  <c:v>46.588138298838473</c:v>
                </c:pt>
                <c:pt idx="256">
                  <c:v>46.288858835678468</c:v>
                </c:pt>
                <c:pt idx="257">
                  <c:v>45.989720483318798</c:v>
                </c:pt>
                <c:pt idx="258">
                  <c:v>45.690726214646389</c:v>
                </c:pt>
                <c:pt idx="259">
                  <c:v>45.391878979351382</c:v>
                </c:pt>
                <c:pt idx="260">
                  <c:v>45.093181703912187</c:v>
                </c:pt>
                <c:pt idx="261">
                  <c:v>44.794637291582127</c:v>
                </c:pt>
                <c:pt idx="262">
                  <c:v>44.496248622377962</c:v>
                </c:pt>
                <c:pt idx="263">
                  <c:v>44.198018553069986</c:v>
                </c:pt>
                <c:pt idx="264">
                  <c:v>43.899949917174112</c:v>
                </c:pt>
                <c:pt idx="265">
                  <c:v>43.602045524945382</c:v>
                </c:pt>
                <c:pt idx="266">
                  <c:v>43.304308163373385</c:v>
                </c:pt>
                <c:pt idx="267">
                  <c:v>43.006740596179142</c:v>
                </c:pt>
                <c:pt idx="268">
                  <c:v>42.709345563813997</c:v>
                </c:pt>
                <c:pt idx="269">
                  <c:v>42.412125783459771</c:v>
                </c:pt>
                <c:pt idx="270">
                  <c:v>42.115083949030833</c:v>
                </c:pt>
                <c:pt idx="271">
                  <c:v>41.818222731177691</c:v>
                </c:pt>
                <c:pt idx="272">
                  <c:v>41.521544777292227</c:v>
                </c:pt>
                <c:pt idx="273">
                  <c:v>41.225052711514458</c:v>
                </c:pt>
                <c:pt idx="274">
                  <c:v>40.928749134740961</c:v>
                </c:pt>
                <c:pt idx="275">
                  <c:v>40.632636624634898</c:v>
                </c:pt>
                <c:pt idx="276">
                  <c:v>40.336717735637428</c:v>
                </c:pt>
                <c:pt idx="277">
                  <c:v>40.040994998980885</c:v>
                </c:pt>
                <c:pt idx="278">
                  <c:v>39.745470922703213</c:v>
                </c:pt>
                <c:pt idx="279">
                  <c:v>39.45014799166421</c:v>
                </c:pt>
                <c:pt idx="280">
                  <c:v>39.155028667563023</c:v>
                </c:pt>
                <c:pt idx="281">
                  <c:v>38.86011538895724</c:v>
                </c:pt>
                <c:pt idx="282">
                  <c:v>38.565410571283422</c:v>
                </c:pt>
                <c:pt idx="283">
                  <c:v>38.270916606879098</c:v>
                </c:pt>
                <c:pt idx="284">
                  <c:v>37.976635865006138</c:v>
                </c:pt>
                <c:pt idx="285">
                  <c:v>37.682570691875661</c:v>
                </c:pt>
                <c:pt idx="286">
                  <c:v>37.388723410674217</c:v>
                </c:pt>
                <c:pt idx="287">
                  <c:v>37.095096321591448</c:v>
                </c:pt>
                <c:pt idx="288">
                  <c:v>36.80169170184908</c:v>
                </c:pt>
                <c:pt idx="289">
                  <c:v>36.508511805731295</c:v>
                </c:pt>
                <c:pt idx="290">
                  <c:v>36.215558864616462</c:v>
                </c:pt>
                <c:pt idx="291">
                  <c:v>35.922835087010156</c:v>
                </c:pt>
                <c:pt idx="292">
                  <c:v>35.630342658579515</c:v>
                </c:pt>
                <c:pt idx="293">
                  <c:v>35.338083742188921</c:v>
                </c:pt>
                <c:pt idx="294">
                  <c:v>35.046060477936884</c:v>
                </c:pt>
                <c:pt idx="295">
                  <c:v>34.754274983194307</c:v>
                </c:pt>
                <c:pt idx="296">
                  <c:v>34.46272935264394</c:v>
                </c:pt>
                <c:pt idx="297">
                  <c:v>34.171425658321006</c:v>
                </c:pt>
                <c:pt idx="298">
                  <c:v>33.471329466883709</c:v>
                </c:pt>
                <c:pt idx="299">
                  <c:v>32.362708614753977</c:v>
                </c:pt>
                <c:pt idx="300">
                  <c:v>31.25509688188566</c:v>
                </c:pt>
                <c:pt idx="301">
                  <c:v>30.148515008529127</c:v>
                </c:pt>
                <c:pt idx="302">
                  <c:v>29.042983442293217</c:v>
                </c:pt>
                <c:pt idx="303">
                  <c:v>27.938522338225575</c:v>
                </c:pt>
                <c:pt idx="304">
                  <c:v>26.835151558939526</c:v>
                </c:pt>
                <c:pt idx="305">
                  <c:v>25.732890674786692</c:v>
                </c:pt>
                <c:pt idx="306">
                  <c:v>24.631758964074699</c:v>
                </c:pt>
                <c:pt idx="307">
                  <c:v>23.531775413329381</c:v>
                </c:pt>
                <c:pt idx="308">
                  <c:v>22.432958717600858</c:v>
                </c:pt>
                <c:pt idx="309">
                  <c:v>21.335327280812724</c:v>
                </c:pt>
                <c:pt idx="310">
                  <c:v>20.238899216153747</c:v>
                </c:pt>
                <c:pt idx="311">
                  <c:v>19.14369234651139</c:v>
                </c:pt>
                <c:pt idx="312">
                  <c:v>18.049724204946497</c:v>
                </c:pt>
                <c:pt idx="313">
                  <c:v>16.957012035208482</c:v>
                </c:pt>
                <c:pt idx="314">
                  <c:v>15.865572792290248</c:v>
                </c:pt>
                <c:pt idx="315">
                  <c:v>14.77542314302238</c:v>
                </c:pt>
                <c:pt idx="316">
                  <c:v>13.686579466705584</c:v>
                </c:pt>
                <c:pt idx="317">
                  <c:v>12.599057855781018</c:v>
                </c:pt>
                <c:pt idx="318">
                  <c:v>11.512874116537667</c:v>
                </c:pt>
                <c:pt idx="319">
                  <c:v>10.428043769856146</c:v>
                </c:pt>
                <c:pt idx="320">
                  <c:v>9.3445820519881106</c:v>
                </c:pt>
                <c:pt idx="321">
                  <c:v>8.4251638837252312</c:v>
                </c:pt>
                <c:pt idx="322">
                  <c:v>7.6696128043020835</c:v>
                </c:pt>
                <c:pt idx="323">
                  <c:v>6.9150417698156117</c:v>
                </c:pt>
                <c:pt idx="324">
                  <c:v>6.1614570375504396</c:v>
                </c:pt>
                <c:pt idx="325">
                  <c:v>5.4088647296058108</c:v>
                </c:pt>
                <c:pt idx="326">
                  <c:v>4.6572708334937785</c:v>
                </c:pt>
                <c:pt idx="327">
                  <c:v>3.9066812027465461</c:v>
                </c:pt>
                <c:pt idx="328">
                  <c:v>3.157101557532827</c:v>
                </c:pt>
                <c:pt idx="329">
                  <c:v>2.4085374852827015</c:v>
                </c:pt>
                <c:pt idx="330">
                  <c:v>1.6609944413210587</c:v>
                </c:pt>
                <c:pt idx="331">
                  <c:v>0.91447774950912331</c:v>
                </c:pt>
                <c:pt idx="332">
                  <c:v>0.16899260289400991</c:v>
                </c:pt>
                <c:pt idx="333">
                  <c:v>-0.57545593563397823</c:v>
                </c:pt>
                <c:pt idx="334">
                  <c:v>-1.318862932676564</c:v>
                </c:pt>
                <c:pt idx="335">
                  <c:v>-2.061223583655388</c:v>
                </c:pt>
                <c:pt idx="336">
                  <c:v>-2.8025332121328757</c:v>
                </c:pt>
                <c:pt idx="337">
                  <c:v>-3.5427872691262268</c:v>
                </c:pt>
                <c:pt idx="338">
                  <c:v>-4.2819813324147944</c:v>
                </c:pt>
                <c:pt idx="339">
                  <c:v>-5.0201111058411039</c:v>
                </c:pt>
                <c:pt idx="340">
                  <c:v>-5.7571724186055846</c:v>
                </c:pt>
                <c:pt idx="341">
                  <c:v>-6.4931612245554868</c:v>
                </c:pt>
                <c:pt idx="342">
                  <c:v>-7.2280736014678943</c:v>
                </c:pt>
                <c:pt idx="343">
                  <c:v>-7.9619057503273076</c:v>
                </c:pt>
                <c:pt idx="344">
                  <c:v>-8.6946539945978145</c:v>
                </c:pt>
                <c:pt idx="345">
                  <c:v>-9.4263147794902373</c:v>
                </c:pt>
                <c:pt idx="346">
                  <c:v>-10.156884671224285</c:v>
                </c:pt>
                <c:pt idx="347">
                  <c:v>-10.886360356286056</c:v>
                </c:pt>
                <c:pt idx="348">
                  <c:v>-11.597197906488772</c:v>
                </c:pt>
                <c:pt idx="349">
                  <c:v>-12.28942145317067</c:v>
                </c:pt>
                <c:pt idx="350">
                  <c:v>-12.980597612080002</c:v>
                </c:pt>
                <c:pt idx="351">
                  <c:v>-13.670724030343976</c:v>
                </c:pt>
                <c:pt idx="352">
                  <c:v>-14.359798459707218</c:v>
                </c:pt>
                <c:pt idx="353">
                  <c:v>-15.047818755831228</c:v>
                </c:pt>
                <c:pt idx="354">
                  <c:v>-15.73478287759138</c:v>
                </c:pt>
                <c:pt idx="355">
                  <c:v>-16.420688886371526</c:v>
                </c:pt>
                <c:pt idx="356">
                  <c:v>-17.105534945356435</c:v>
                </c:pt>
                <c:pt idx="357">
                  <c:v>-17.789319318822358</c:v>
                </c:pt>
                <c:pt idx="358">
                  <c:v>-18.472040371425575</c:v>
                </c:pt>
                <c:pt idx="359">
                  <c:v>-19.153696567489394</c:v>
                </c:pt>
                <c:pt idx="360">
                  <c:v>-19.469494417650143</c:v>
                </c:pt>
                <c:pt idx="361">
                  <c:v>-19.420046648692043</c:v>
                </c:pt>
                <c:pt idx="362">
                  <c:v>-19.37075635544339</c:v>
                </c:pt>
                <c:pt idx="363">
                  <c:v>-19.321622873538004</c:v>
                </c:pt>
                <c:pt idx="364">
                  <c:v>-19.272645542154628</c:v>
                </c:pt>
                <c:pt idx="365">
                  <c:v>-19.223823703994249</c:v>
                </c:pt>
                <c:pt idx="366">
                  <c:v>-19.175156705257418</c:v>
                </c:pt>
                <c:pt idx="367">
                  <c:v>-19.126643895621836</c:v>
                </c:pt>
                <c:pt idx="368">
                  <c:v>-19.0782846282201</c:v>
                </c:pt>
                <c:pt idx="369">
                  <c:v>-19.030078259617579</c:v>
                </c:pt>
                <c:pt idx="370">
                  <c:v>-18.982024149790451</c:v>
                </c:pt>
                <c:pt idx="371">
                  <c:v>-18.934121662104008</c:v>
                </c:pt>
                <c:pt idx="372">
                  <c:v>-18.886370163290948</c:v>
                </c:pt>
                <c:pt idx="373">
                  <c:v>-18.83876902342999</c:v>
                </c:pt>
                <c:pt idx="374">
                  <c:v>-18.791317615924594</c:v>
                </c:pt>
                <c:pt idx="375">
                  <c:v>-18.744015317481757</c:v>
                </c:pt>
                <c:pt idx="376">
                  <c:v>-18.696861508091118</c:v>
                </c:pt>
                <c:pt idx="377">
                  <c:v>-18.649855571004071</c:v>
                </c:pt>
                <c:pt idx="378">
                  <c:v>-18.602996892713161</c:v>
                </c:pt>
                <c:pt idx="379">
                  <c:v>-18.556284862931538</c:v>
                </c:pt>
                <c:pt idx="380">
                  <c:v>-18.509718874572609</c:v>
                </c:pt>
                <c:pt idx="381">
                  <c:v>-18.463298323729823</c:v>
                </c:pt>
                <c:pt idx="382">
                  <c:v>-18.417022609656609</c:v>
                </c:pt>
                <c:pt idx="383">
                  <c:v>-18.3708911347465</c:v>
                </c:pt>
                <c:pt idx="384">
                  <c:v>-18.324903304513295</c:v>
                </c:pt>
                <c:pt idx="385">
                  <c:v>-18.279058527571536</c:v>
                </c:pt>
                <c:pt idx="386">
                  <c:v>-18.233356215616951</c:v>
                </c:pt>
                <c:pt idx="387">
                  <c:v>-18.187795783407157</c:v>
                </c:pt>
                <c:pt idx="388">
                  <c:v>-18.142376648742502</c:v>
                </c:pt>
                <c:pt idx="389">
                  <c:v>-18.097098232446928</c:v>
                </c:pt>
                <c:pt idx="390">
                  <c:v>-18.051959958349162</c:v>
                </c:pt>
                <c:pt idx="391">
                  <c:v>-18.006961253263892</c:v>
                </c:pt>
                <c:pt idx="392">
                  <c:v>-17.962101546973148</c:v>
                </c:pt>
                <c:pt idx="393">
                  <c:v>-17.917380272207772</c:v>
                </c:pt>
                <c:pt idx="394">
                  <c:v>-17.872796864629127</c:v>
                </c:pt>
                <c:pt idx="395">
                  <c:v>-17.828350762810786</c:v>
                </c:pt>
                <c:pt idx="396">
                  <c:v>-17.784041408220482</c:v>
                </c:pt>
                <c:pt idx="397">
                  <c:v>-17.73986824520216</c:v>
                </c:pt>
                <c:pt idx="398">
                  <c:v>-17.695830720958114</c:v>
                </c:pt>
                <c:pt idx="399">
                  <c:v>-17.651928285531259</c:v>
                </c:pt>
                <c:pt idx="400">
                  <c:v>-17.608160391787614</c:v>
                </c:pt>
                <c:pt idx="401">
                  <c:v>-17.56452649539883</c:v>
                </c:pt>
                <c:pt idx="402">
                  <c:v>-17.13259297457973</c:v>
                </c:pt>
                <c:pt idx="403">
                  <c:v>-16.713685104298197</c:v>
                </c:pt>
                <c:pt idx="404">
                  <c:v>-16.307288556758621</c:v>
                </c:pt>
                <c:pt idx="405">
                  <c:v>-15.912914527092248</c:v>
                </c:pt>
                <c:pt idx="406">
                  <c:v>-15.530098220602142</c:v>
                </c:pt>
                <c:pt idx="407">
                  <c:v>-15.158397444102546</c:v>
                </c:pt>
                <c:pt idx="408">
                  <c:v>-14.797391293218551</c:v>
                </c:pt>
                <c:pt idx="409">
                  <c:v>-14.446678928221422</c:v>
                </c:pt>
                <c:pt idx="410">
                  <c:v>-14.105878431617242</c:v>
                </c:pt>
                <c:pt idx="411">
                  <c:v>-13.77462574128694</c:v>
                </c:pt>
                <c:pt idx="412">
                  <c:v>-13.452573653501672</c:v>
                </c:pt>
                <c:pt idx="413">
                  <c:v>-13.139390890613907</c:v>
                </c:pt>
                <c:pt idx="414">
                  <c:v>-12.834761228657346</c:v>
                </c:pt>
                <c:pt idx="415">
                  <c:v>-12.538382680481261</c:v>
                </c:pt>
                <c:pt idx="416">
                  <c:v>-12.249966730402083</c:v>
                </c:pt>
                <c:pt idx="417">
                  <c:v>-11.969237616679893</c:v>
                </c:pt>
                <c:pt idx="418">
                  <c:v>-11.695931658423351</c:v>
                </c:pt>
                <c:pt idx="419">
                  <c:v>-11.429796623796411</c:v>
                </c:pt>
                <c:pt idx="420">
                  <c:v>-11.17059113664607</c:v>
                </c:pt>
                <c:pt idx="421">
                  <c:v>-10.91808411889528</c:v>
                </c:pt>
                <c:pt idx="422">
                  <c:v>-10.672054266250385</c:v>
                </c:pt>
                <c:pt idx="423">
                  <c:v>-10.43228955496032</c:v>
                </c:pt>
                <c:pt idx="424">
                  <c:v>-10.198586777536679</c:v>
                </c:pt>
                <c:pt idx="425">
                  <c:v>-9.9707511055013178</c:v>
                </c:pt>
                <c:pt idx="426">
                  <c:v>-9.7485956773725473</c:v>
                </c:pt>
                <c:pt idx="427">
                  <c:v>-9.531941210233386</c:v>
                </c:pt>
                <c:pt idx="428">
                  <c:v>-9.3206156333470798</c:v>
                </c:pt>
                <c:pt idx="429">
                  <c:v>-9.1144537423968899</c:v>
                </c:pt>
                <c:pt idx="430">
                  <c:v>-8.9132968730298092</c:v>
                </c:pt>
                <c:pt idx="431">
                  <c:v>-8.716992592478606</c:v>
                </c:pt>
                <c:pt idx="432">
                  <c:v>-8.525394408123633</c:v>
                </c:pt>
                <c:pt idx="433">
                  <c:v>-8.3383614919360571</c:v>
                </c:pt>
                <c:pt idx="434">
                  <c:v>-8.1557584198182607</c:v>
                </c:pt>
                <c:pt idx="435">
                  <c:v>-7.9774549249254409</c:v>
                </c:pt>
                <c:pt idx="436">
                  <c:v>-7.803325664115353</c:v>
                </c:pt>
                <c:pt idx="437">
                  <c:v>-7.6332499967317062</c:v>
                </c:pt>
                <c:pt idx="438">
                  <c:v>-7.4671117749801725</c:v>
                </c:pt>
                <c:pt idx="439">
                  <c:v>-7.3047991452061991</c:v>
                </c:pt>
                <c:pt idx="440">
                  <c:v>-7.1462043594296514</c:v>
                </c:pt>
                <c:pt idx="441">
                  <c:v>-6.9912235965341605</c:v>
                </c:pt>
                <c:pt idx="442">
                  <c:v>-6.839756792548636</c:v>
                </c:pt>
                <c:pt idx="443">
                  <c:v>-6.6917074794950615</c:v>
                </c:pt>
                <c:pt idx="444">
                  <c:v>-6.5469826323108045</c:v>
                </c:pt>
                <c:pt idx="445">
                  <c:v>-6.4054925233852993</c:v>
                </c:pt>
                <c:pt idx="446">
                  <c:v>-6.2671505842803201</c:v>
                </c:pt>
                <c:pt idx="447">
                  <c:v>-6.1318732742303288</c:v>
                </c:pt>
                <c:pt idx="448">
                  <c:v>-5.9995799550448279</c:v>
                </c:pt>
                <c:pt idx="449">
                  <c:v>-5.8701927720582958</c:v>
                </c:pt>
                <c:pt idx="450">
                  <c:v>-5.7436365407951371</c:v>
                </c:pt>
                <c:pt idx="451">
                  <c:v>-5.6198386390377166</c:v>
                </c:pt>
                <c:pt idx="452">
                  <c:v>-5.4987289040045466</c:v>
                </c:pt>
                <c:pt idx="453">
                  <c:v>-5.3802395343634846</c:v>
                </c:pt>
                <c:pt idx="454">
                  <c:v>-5.2643049968214708</c:v>
                </c:pt>
                <c:pt idx="455">
                  <c:v>-5.1508619370476971</c:v>
                </c:pt>
                <c:pt idx="456">
                  <c:v>-5.0398490947017054</c:v>
                </c:pt>
                <c:pt idx="457">
                  <c:v>-4.931207222351337</c:v>
                </c:pt>
                <c:pt idx="458">
                  <c:v>-4.824879008078053</c:v>
                </c:pt>
                <c:pt idx="459">
                  <c:v>-4.7208090015790676</c:v>
                </c:pt>
                <c:pt idx="460">
                  <c:v>-4.6189435435866661</c:v>
                </c:pt>
                <c:pt idx="461">
                  <c:v>-4.5192306984354449</c:v>
                </c:pt>
                <c:pt idx="462">
                  <c:v>-4.4216201896179301</c:v>
                </c:pt>
                <c:pt idx="463">
                  <c:v>-4.3260633381780513</c:v>
                </c:pt>
                <c:pt idx="464">
                  <c:v>-4.2325130038004222</c:v>
                </c:pt>
                <c:pt idx="465">
                  <c:v>-4.1409235284614212</c:v>
                </c:pt>
                <c:pt idx="466">
                  <c:v>-4.0512506825154171</c:v>
                </c:pt>
                <c:pt idx="467">
                  <c:v>-3.9634516130966095</c:v>
                </c:pt>
                <c:pt idx="468">
                  <c:v>-3.8774847947234288</c:v>
                </c:pt>
                <c:pt idx="469">
                  <c:v>-3.7933099819986777</c:v>
                </c:pt>
                <c:pt idx="470">
                  <c:v>-3.7108881643043699</c:v>
                </c:pt>
                <c:pt idx="471">
                  <c:v>-3.6301815223956684</c:v>
                </c:pt>
                <c:pt idx="472">
                  <c:v>-3.5511533868034704</c:v>
                </c:pt>
                <c:pt idx="473">
                  <c:v>-3.4737681979599779</c:v>
                </c:pt>
                <c:pt idx="474">
                  <c:v>-3.3979914679661221</c:v>
                </c:pt>
                <c:pt idx="475">
                  <c:v>-3.3237897439240109</c:v>
                </c:pt>
                <c:pt idx="476">
                  <c:v>-3.251130572761558</c:v>
                </c:pt>
                <c:pt idx="477">
                  <c:v>-3.1799824674802082</c:v>
                </c:pt>
                <c:pt idx="478">
                  <c:v>-3.1103148747602787</c:v>
                </c:pt>
                <c:pt idx="479">
                  <c:v>-3.0420981438617831</c:v>
                </c:pt>
                <c:pt idx="480">
                  <c:v>-2.9753034967617333</c:v>
                </c:pt>
                <c:pt idx="481">
                  <c:v>-2.9099029994719325</c:v>
                </c:pt>
                <c:pt idx="482">
                  <c:v>-2.845869534484089</c:v>
                </c:pt>
                <c:pt idx="483">
                  <c:v>-2.7831767742916851</c:v>
                </c:pt>
                <c:pt idx="484">
                  <c:v>-2.721799155940603</c:v>
                </c:pt>
                <c:pt idx="485">
                  <c:v>-2.6617118565628388</c:v>
                </c:pt>
                <c:pt idx="486">
                  <c:v>-2.6028907698498491</c:v>
                </c:pt>
                <c:pt idx="487">
                  <c:v>-2.5453124834242331</c:v>
                </c:pt>
                <c:pt idx="488">
                  <c:v>-2.488954257070402</c:v>
                </c:pt>
                <c:pt idx="489">
                  <c:v>-2.4337940017867807</c:v>
                </c:pt>
                <c:pt idx="490">
                  <c:v>-2.3798102596238691</c:v>
                </c:pt>
                <c:pt idx="491">
                  <c:v>-2.3269821842741623</c:v>
                </c:pt>
                <c:pt idx="492">
                  <c:v>-2.2752895223815264</c:v>
                </c:pt>
                <c:pt idx="493">
                  <c:v>-2.2247125955391112</c:v>
                </c:pt>
                <c:pt idx="494">
                  <c:v>-2.1752322829463262</c:v>
                </c:pt>
                <c:pt idx="495">
                  <c:v>-2.1268300046967177</c:v>
                </c:pt>
                <c:pt idx="496">
                  <c:v>-2.0794877056698806</c:v>
                </c:pt>
                <c:pt idx="497">
                  <c:v>-2.033187840001728</c:v>
                </c:pt>
                <c:pt idx="498">
                  <c:v>-1.987913356108578</c:v>
                </c:pt>
                <c:pt idx="499">
                  <c:v>-1.9436476822415882</c:v>
                </c:pt>
                <c:pt idx="500">
                  <c:v>-1.9003747125491</c:v>
                </c:pt>
                <c:pt idx="501">
                  <c:v>-1.8580787936253917</c:v>
                </c:pt>
                <c:pt idx="502">
                  <c:v>-1.8167447115252771</c:v>
                </c:pt>
                <c:pt idx="503">
                  <c:v>-1.776357679224823</c:v>
                </c:pt>
                <c:pt idx="504">
                  <c:v>-1.7369033245092924</c:v>
                </c:pt>
                <c:pt idx="505">
                  <c:v>-1.6983676782701675</c:v>
                </c:pt>
                <c:pt idx="506">
                  <c:v>-1.6607371631938734</c:v>
                </c:pt>
                <c:pt idx="507">
                  <c:v>-1.6239985828254602</c:v>
                </c:pt>
                <c:pt idx="508">
                  <c:v>-1.5881391109912053</c:v>
                </c:pt>
                <c:pt idx="509">
                  <c:v>-1.5531462815646768</c:v>
                </c:pt>
                <c:pt idx="510">
                  <c:v>-1.519007978561407</c:v>
                </c:pt>
                <c:pt idx="511">
                  <c:v>-1.4857124265478572</c:v>
                </c:pt>
                <c:pt idx="512">
                  <c:v>-1.4532481813509059</c:v>
                </c:pt>
                <c:pt idx="513">
                  <c:v>-1.4216041210545445</c:v>
                </c:pt>
                <c:pt idx="514">
                  <c:v>-1.3907694372709862</c:v>
                </c:pt>
                <c:pt idx="515">
                  <c:v>-1.3607336266737935</c:v>
                </c:pt>
                <c:pt idx="516">
                  <c:v>-1.3314864827810782</c:v>
                </c:pt>
                <c:pt idx="517">
                  <c:v>-1.3030180879772175</c:v>
                </c:pt>
                <c:pt idx="518">
                  <c:v>-1.2753188057619156</c:v>
                </c:pt>
                <c:pt idx="519">
                  <c:v>-1.2483792732158046</c:v>
                </c:pt>
                <c:pt idx="520">
                  <c:v>-1.2221903936721117</c:v>
                </c:pt>
                <c:pt idx="521">
                  <c:v>-1.1967433295842802</c:v>
                </c:pt>
                <c:pt idx="522">
                  <c:v>-1.1720294955797157</c:v>
                </c:pt>
                <c:pt idx="523">
                  <c:v>-1.1480405516901735</c:v>
                </c:pt>
                <c:pt idx="524">
                  <c:v>-1.1247683967495596</c:v>
                </c:pt>
                <c:pt idx="525">
                  <c:v>-1.10220516195025</c:v>
                </c:pt>
                <c:pt idx="526">
                  <c:v>-1.0803432045492838</c:v>
                </c:pt>
                <c:pt idx="527">
                  <c:v>-1.0591751017160775</c:v>
                </c:pt>
                <c:pt idx="528">
                  <c:v>-1.0386936445135735</c:v>
                </c:pt>
                <c:pt idx="529">
                  <c:v>-1.018891832005034</c:v>
                </c:pt>
                <c:pt idx="530">
                  <c:v>-0.99976286547892135</c:v>
                </c:pt>
                <c:pt idx="531">
                  <c:v>-0.98130014278462785</c:v>
                </c:pt>
                <c:pt idx="532">
                  <c:v>-0.96349725277206544</c:v>
                </c:pt>
                <c:pt idx="533">
                  <c:v>-0.94634796982842018</c:v>
                </c:pt>
                <c:pt idx="534">
                  <c:v>-0.92984624850567488</c:v>
                </c:pt>
                <c:pt idx="535">
                  <c:v>-0.9139862182327857</c:v>
                </c:pt>
                <c:pt idx="536">
                  <c:v>-0.89876217810672454</c:v>
                </c:pt>
                <c:pt idx="537">
                  <c:v>-0.88416859175690654</c:v>
                </c:pt>
                <c:pt idx="538">
                  <c:v>-0.8702000822778595</c:v>
                </c:pt>
                <c:pt idx="539">
                  <c:v>-0.85685142722532948</c:v>
                </c:pt>
                <c:pt idx="540">
                  <c:v>-0.84411755367138075</c:v>
                </c:pt>
                <c:pt idx="541">
                  <c:v>-0.83199353331441495</c:v>
                </c:pt>
                <c:pt idx="542">
                  <c:v>-0.82047457764040665</c:v>
                </c:pt>
                <c:pt idx="543">
                  <c:v>-0.80955603313207336</c:v>
                </c:pt>
                <c:pt idx="544">
                  <c:v>-0.79923337652307314</c:v>
                </c:pt>
                <c:pt idx="545">
                  <c:v>-0.7895022100947664</c:v>
                </c:pt>
                <c:pt idx="546">
                  <c:v>-0.78035825701349748</c:v>
                </c:pt>
                <c:pt idx="547">
                  <c:v>-0.77179735670677685</c:v>
                </c:pt>
                <c:pt idx="548">
                  <c:v>-0.76381546027719749</c:v>
                </c:pt>
                <c:pt idx="549">
                  <c:v>-0.75640862595335323</c:v>
                </c:pt>
                <c:pt idx="550">
                  <c:v>-0.74957301457746506</c:v>
                </c:pt>
                <c:pt idx="551">
                  <c:v>-0.74330488512985848</c:v>
                </c:pt>
                <c:pt idx="552">
                  <c:v>-0.73760059029086167</c:v>
                </c:pt>
                <c:pt idx="553">
                  <c:v>-0.73245657204110459</c:v>
                </c:pt>
                <c:pt idx="554">
                  <c:v>-0.72786935730160129</c:v>
                </c:pt>
                <c:pt idx="555">
                  <c:v>-0.72383555361536966</c:v>
                </c:pt>
                <c:pt idx="556">
                  <c:v>-0.72035184487269854</c:v>
                </c:pt>
                <c:pt idx="557">
                  <c:v>-0.71741498708248674</c:v>
                </c:pt>
                <c:pt idx="558">
                  <c:v>-0.71502180419238515</c:v>
                </c:pt>
                <c:pt idx="559">
                  <c:v>-0.71316918396071283</c:v>
                </c:pt>
                <c:pt idx="560">
                  <c:v>-0.71185407388333444</c:v>
                </c:pt>
                <c:pt idx="561">
                  <c:v>-0.71107347717888014</c:v>
                </c:pt>
                <c:pt idx="562">
                  <c:v>-0.71082444883579454</c:v>
                </c:pt>
                <c:pt idx="563">
                  <c:v>-0.71110409172481248</c:v>
                </c:pt>
                <c:pt idx="564">
                  <c:v>-0.71190955278049151</c:v>
                </c:pt>
                <c:pt idx="565">
                  <c:v>-0.71323801925543284</c:v>
                </c:pt>
                <c:pt idx="566">
                  <c:v>-0.71508671505078214</c:v>
                </c:pt>
                <c:pt idx="567">
                  <c:v>-0.71745289712651017</c:v>
                </c:pt>
                <c:pt idx="568">
                  <c:v>-0.72033385199485489</c:v>
                </c:pt>
                <c:pt idx="569">
                  <c:v>-0.72372689230014275</c:v>
                </c:pt>
                <c:pt idx="570">
                  <c:v>-0.72762935348800695</c:v>
                </c:pt>
                <c:pt idx="571">
                  <c:v>-0.7320385905668032</c:v>
                </c:pt>
                <c:pt idx="572">
                  <c:v>-0.73695197496376574</c:v>
                </c:pt>
                <c:pt idx="573">
                  <c:v>-0.74236689147818469</c:v>
                </c:pt>
                <c:pt idx="574">
                  <c:v>-0.74828073533358141</c:v>
                </c:pt>
                <c:pt idx="575">
                  <c:v>-0.75469090933056981</c:v>
                </c:pt>
                <c:pt idx="576">
                  <c:v>-0.76159482110177978</c:v>
                </c:pt>
                <c:pt idx="577">
                  <c:v>-0.76898988046989691</c:v>
                </c:pt>
                <c:pt idx="578">
                  <c:v>-0.77687349690957064</c:v>
                </c:pt>
                <c:pt idx="579">
                  <c:v>-0.78524307711362551</c:v>
                </c:pt>
                <c:pt idx="580">
                  <c:v>-0.79409602266370571</c:v>
                </c:pt>
                <c:pt idx="581">
                  <c:v>-0.8034297278052005</c:v>
                </c:pt>
                <c:pt idx="582">
                  <c:v>-0.81324157732600688</c:v>
                </c:pt>
                <c:pt idx="583">
                  <c:v>-0.82352894453842829</c:v>
                </c:pt>
                <c:pt idx="584">
                  <c:v>-0.83428918936325924</c:v>
                </c:pt>
                <c:pt idx="585">
                  <c:v>-0.84551965651486904</c:v>
                </c:pt>
                <c:pt idx="586">
                  <c:v>-0.85721767378590208</c:v>
                </c:pt>
                <c:pt idx="587">
                  <c:v>-0.86938055043000206</c:v>
                </c:pt>
                <c:pt idx="588">
                  <c:v>-0.88200557564081206</c:v>
                </c:pt>
                <c:pt idx="589">
                  <c:v>-0.89509001712534386</c:v>
                </c:pt>
                <c:pt idx="590">
                  <c:v>-0.9086311197696797</c:v>
                </c:pt>
                <c:pt idx="591">
                  <c:v>-0.92262610439486126</c:v>
                </c:pt>
                <c:pt idx="592">
                  <c:v>-0.93707216660071546</c:v>
                </c:pt>
                <c:pt idx="593">
                  <c:v>-0.9519664756953139</c:v>
                </c:pt>
                <c:pt idx="594">
                  <c:v>-0.96730617370767047</c:v>
                </c:pt>
                <c:pt idx="595">
                  <c:v>-0.98308837448126996</c:v>
                </c:pt>
                <c:pt idx="596">
                  <c:v>-0.99931016284597185</c:v>
                </c:pt>
                <c:pt idx="597">
                  <c:v>-1.0159685938658183</c:v>
                </c:pt>
                <c:pt idx="598">
                  <c:v>-1.0330606921602778</c:v>
                </c:pt>
                <c:pt idx="599">
                  <c:v>-1.0505834512964616</c:v>
                </c:pt>
                <c:pt idx="600">
                  <c:v>-1.0685338332498557</c:v>
                </c:pt>
                <c:pt idx="601">
                  <c:v>-1.0869087679311484</c:v>
                </c:pt>
                <c:pt idx="602">
                  <c:v>-1.1057051527767614</c:v>
                </c:pt>
                <c:pt idx="603">
                  <c:v>-1.1249198524007205</c:v>
                </c:pt>
                <c:pt idx="604">
                  <c:v>-1.1445496983055665</c:v>
                </c:pt>
                <c:pt idx="605">
                  <c:v>-1.1645914886500299</c:v>
                </c:pt>
                <c:pt idx="606">
                  <c:v>-1.1850419880712679</c:v>
                </c:pt>
                <c:pt idx="607">
                  <c:v>-1.2058979275595021</c:v>
                </c:pt>
                <c:pt idx="608">
                  <c:v>-1.2271560043829552</c:v>
                </c:pt>
                <c:pt idx="609">
                  <c:v>-1.2488128820610536</c:v>
                </c:pt>
                <c:pt idx="610">
                  <c:v>-1.2708651903839037</c:v>
                </c:pt>
                <c:pt idx="611">
                  <c:v>-1.2933095254761284</c:v>
                </c:pt>
                <c:pt idx="612">
                  <c:v>-1.3161424499032084</c:v>
                </c:pt>
                <c:pt idx="613">
                  <c:v>-1.3393604928185132</c:v>
                </c:pt>
                <c:pt idx="614">
                  <c:v>-1.3629601501493016</c:v>
                </c:pt>
                <c:pt idx="615">
                  <c:v>-1.3869378848199951</c:v>
                </c:pt>
                <c:pt idx="616">
                  <c:v>-1.4112901270111129</c:v>
                </c:pt>
                <c:pt idx="617">
                  <c:v>-1.4360132744522984</c:v>
                </c:pt>
                <c:pt idx="618">
                  <c:v>-1.4611036927479291</c:v>
                </c:pt>
                <c:pt idx="619">
                  <c:v>-1.4865577157338534</c:v>
                </c:pt>
                <c:pt idx="620">
                  <c:v>-1.512371645863855</c:v>
                </c:pt>
                <c:pt idx="621">
                  <c:v>-1.5385417546244846</c:v>
                </c:pt>
                <c:pt idx="622">
                  <c:v>-1.5650642829769636</c:v>
                </c:pt>
                <c:pt idx="623">
                  <c:v>-1.5919354418249023</c:v>
                </c:pt>
                <c:pt idx="624">
                  <c:v>-1.6191514125066215</c:v>
                </c:pt>
                <c:pt idx="625">
                  <c:v>-1.6467083473109057</c:v>
                </c:pt>
                <c:pt idx="626">
                  <c:v>-1.6746023700150692</c:v>
                </c:pt>
                <c:pt idx="627">
                  <c:v>-1.7028295764442547</c:v>
                </c:pt>
                <c:pt idx="628">
                  <c:v>-1.7313860350509076</c:v>
                </c:pt>
                <c:pt idx="629">
                  <c:v>-1.7602677875134207</c:v>
                </c:pt>
                <c:pt idx="630">
                  <c:v>-1.7894708493529783</c:v>
                </c:pt>
                <c:pt idx="631">
                  <c:v>-1.8189912105676604</c:v>
                </c:pt>
                <c:pt idx="632">
                  <c:v>-1.8488248362828883</c:v>
                </c:pt>
                <c:pt idx="633">
                  <c:v>-1.8789676674173466</c:v>
                </c:pt>
                <c:pt idx="634">
                  <c:v>-1.9094156213635267</c:v>
                </c:pt>
                <c:pt idx="635">
                  <c:v>-1.940164592682065</c:v>
                </c:pt>
                <c:pt idx="636">
                  <c:v>-1.9712104538090924</c:v>
                </c:pt>
                <c:pt idx="637">
                  <c:v>-2.002549055775821</c:v>
                </c:pt>
                <c:pt idx="638">
                  <c:v>-2.034176228939621</c:v>
                </c:pt>
                <c:pt idx="639">
                  <c:v>-2.0660877837258598</c:v>
                </c:pt>
                <c:pt idx="640">
                  <c:v>-2.0982795113798236</c:v>
                </c:pt>
                <c:pt idx="641">
                  <c:v>-2.1307471847280128</c:v>
                </c:pt>
                <c:pt idx="642">
                  <c:v>-2.163486558948176</c:v>
                </c:pt>
                <c:pt idx="643">
                  <c:v>-2.1964933723474265</c:v>
                </c:pt>
                <c:pt idx="644">
                  <c:v>-2.22976334714782</c:v>
                </c:pt>
                <c:pt idx="645">
                  <c:v>-2.263292190278805</c:v>
                </c:pt>
                <c:pt idx="646">
                  <c:v>-2.2970755941759209</c:v>
                </c:pt>
                <c:pt idx="647">
                  <c:v>-2.3311092375852134</c:v>
                </c:pt>
                <c:pt idx="648">
                  <c:v>-2.3653887863727725</c:v>
                </c:pt>
                <c:pt idx="649">
                  <c:v>-2.3999098943388639</c:v>
                </c:pt>
                <c:pt idx="650">
                  <c:v>-2.4346682040361474</c:v>
                </c:pt>
                <c:pt idx="651">
                  <c:v>-2.469659347591397</c:v>
                </c:pt>
                <c:pt idx="652">
                  <c:v>-2.5048789475303144</c:v>
                </c:pt>
                <c:pt idx="653">
                  <c:v>-2.5403226176048554</c:v>
                </c:pt>
                <c:pt idx="654">
                  <c:v>-2.5759859636226481</c:v>
                </c:pt>
                <c:pt idx="655">
                  <c:v>-2.6118645842780013</c:v>
                </c:pt>
                <c:pt idx="656">
                  <c:v>-2.6479540719840773</c:v>
                </c:pt>
                <c:pt idx="657">
                  <c:v>-2.6842500137057401</c:v>
                </c:pt>
                <c:pt idx="658">
                  <c:v>-2.7207479917926856</c:v>
                </c:pt>
                <c:pt idx="659">
                  <c:v>-2.7574435848124002</c:v>
                </c:pt>
                <c:pt idx="660">
                  <c:v>-2.7943323683825474</c:v>
                </c:pt>
                <c:pt idx="661">
                  <c:v>-2.8314099160023503</c:v>
                </c:pt>
                <c:pt idx="662">
                  <c:v>-2.8686717998826143</c:v>
                </c:pt>
                <c:pt idx="663">
                  <c:v>-2.9061135917739631</c:v>
                </c:pt>
                <c:pt idx="664">
                  <c:v>-2.9437308637929167</c:v>
                </c:pt>
                <c:pt idx="665">
                  <c:v>-2.981519189245466</c:v>
                </c:pt>
                <c:pt idx="666">
                  <c:v>-3.0194741434477383</c:v>
                </c:pt>
                <c:pt idx="667">
                  <c:v>-3.057591304543434</c:v>
                </c:pt>
                <c:pt idx="668">
                  <c:v>-3.0958662543176847</c:v>
                </c:pt>
                <c:pt idx="669">
                  <c:v>-3.1342945790069483</c:v>
                </c:pt>
                <c:pt idx="670">
                  <c:v>-3.1728718701047032</c:v>
                </c:pt>
                <c:pt idx="671">
                  <c:v>-3.2115937251625124</c:v>
                </c:pt>
                <c:pt idx="672">
                  <c:v>-3.2504557485862167</c:v>
                </c:pt>
                <c:pt idx="673">
                  <c:v>-3.2894535524269299</c:v>
                </c:pt>
                <c:pt idx="674">
                  <c:v>-3.3285827571665125</c:v>
                </c:pt>
                <c:pt idx="675">
                  <c:v>-3.367838992497262</c:v>
                </c:pt>
                <c:pt idx="676">
                  <c:v>-3.4072178980955212</c:v>
                </c:pt>
                <c:pt idx="677">
                  <c:v>-3.4467151243889274</c:v>
                </c:pt>
                <c:pt idx="678">
                  <c:v>-3.4863263333170091</c:v>
                </c:pt>
                <c:pt idx="679">
                  <c:v>-3.5260471990849309</c:v>
                </c:pt>
                <c:pt idx="680">
                  <c:v>-3.5658734089100412</c:v>
                </c:pt>
                <c:pt idx="681">
                  <c:v>-3.6058006637610345</c:v>
                </c:pt>
                <c:pt idx="682">
                  <c:v>-3.6458246790894768</c:v>
                </c:pt>
                <c:pt idx="683">
                  <c:v>-3.6859411855534341</c:v>
                </c:pt>
                <c:pt idx="684">
                  <c:v>-3.7261459297329962</c:v>
                </c:pt>
                <c:pt idx="685">
                  <c:v>-3.7664346748374617</c:v>
                </c:pt>
                <c:pt idx="686">
                  <c:v>-3.8068032014039743</c:v>
                </c:pt>
                <c:pt idx="687">
                  <c:v>-3.8472473079874128</c:v>
                </c:pt>
                <c:pt idx="688">
                  <c:v>-3.8877628118412897</c:v>
                </c:pt>
                <c:pt idx="689">
                  <c:v>-3.9283455495895234</c:v>
                </c:pt>
                <c:pt idx="690">
                  <c:v>-3.9689913778888535</c:v>
                </c:pt>
                <c:pt idx="691">
                  <c:v>-4.0096961740817223</c:v>
                </c:pt>
                <c:pt idx="692">
                  <c:v>-4.0504558368394639</c:v>
                </c:pt>
                <c:pt idx="693">
                  <c:v>-4.0912662867956131</c:v>
                </c:pt>
                <c:pt idx="694">
                  <c:v>-4.1321234671691851</c:v>
                </c:pt>
                <c:pt idx="695">
                  <c:v>-4.173023344377774</c:v>
                </c:pt>
                <c:pt idx="696">
                  <c:v>-4.213961908640294</c:v>
                </c:pt>
                <c:pt idx="697">
                  <c:v>-4.2549351745692459</c:v>
                </c:pt>
                <c:pt idx="698">
                  <c:v>-4.2959391817523862</c:v>
                </c:pt>
                <c:pt idx="699">
                  <c:v>-4.3369699953236225</c:v>
                </c:pt>
                <c:pt idx="700">
                  <c:v>-4.3780237065230541</c:v>
                </c:pt>
                <c:pt idx="701">
                  <c:v>-4.4190964332460272</c:v>
                </c:pt>
                <c:pt idx="702">
                  <c:v>-4.4601843205810843</c:v>
                </c:pt>
                <c:pt idx="703">
                  <c:v>-4.5012835413367256</c:v>
                </c:pt>
                <c:pt idx="704">
                  <c:v>-4.5423902965568566</c:v>
                </c:pt>
                <c:pt idx="705">
                  <c:v>-4.5835008160248689</c:v>
                </c:pt>
                <c:pt idx="706">
                  <c:v>-4.6246113587562228</c:v>
                </c:pt>
                <c:pt idx="707">
                  <c:v>-4.665718213479491</c:v>
                </c:pt>
                <c:pt idx="708">
                  <c:v>-4.7068176991057715</c:v>
                </c:pt>
                <c:pt idx="709">
                  <c:v>-4.7479061651864205</c:v>
                </c:pt>
                <c:pt idx="710">
                  <c:v>-4.7889799923589926</c:v>
                </c:pt>
                <c:pt idx="711">
                  <c:v>-4.8300355927814307</c:v>
                </c:pt>
                <c:pt idx="712">
                  <c:v>-4.8710694105543508</c:v>
                </c:pt>
                <c:pt idx="713">
                  <c:v>-4.9120779221314548</c:v>
                </c:pt>
                <c:pt idx="714">
                  <c:v>-4.9530576367179906</c:v>
                </c:pt>
                <c:pt idx="715">
                  <c:v>-4.994005096657264</c:v>
                </c:pt>
                <c:pt idx="716">
                  <c:v>-5.0349168778051432</c:v>
                </c:pt>
                <c:pt idx="717">
                  <c:v>-5.0757895898925387</c:v>
                </c:pt>
                <c:pt idx="718">
                  <c:v>-5.116619876875907</c:v>
                </c:pt>
                <c:pt idx="719">
                  <c:v>-5.1574044172756581</c:v>
                </c:pt>
                <c:pt idx="720">
                  <c:v>-5.1981399245025637</c:v>
                </c:pt>
                <c:pt idx="721">
                  <c:v>-5.2388231471721243</c:v>
                </c:pt>
                <c:pt idx="722">
                  <c:v>-5.2794508694069062</c:v>
                </c:pt>
                <c:pt idx="723">
                  <c:v>-5.320019911126856</c:v>
                </c:pt>
                <c:pt idx="724">
                  <c:v>-5.3605271283276332</c:v>
                </c:pt>
                <c:pt idx="725">
                  <c:v>-5.4009694133469717</c:v>
                </c:pt>
                <c:pt idx="726">
                  <c:v>-5.4413436951190741</c:v>
                </c:pt>
                <c:pt idx="727">
                  <c:v>-5.4816469394171312</c:v>
                </c:pt>
                <c:pt idx="728">
                  <c:v>-5.5218761490839423</c:v>
                </c:pt>
                <c:pt idx="729">
                  <c:v>-5.5620283642507138</c:v>
                </c:pt>
                <c:pt idx="730">
                  <c:v>-5.6021006625440766</c:v>
                </c:pt>
                <c:pt idx="731">
                  <c:v>-5.6420901592813966</c:v>
                </c:pt>
                <c:pt idx="732">
                  <c:v>-5.68199400765437</c:v>
                </c:pt>
                <c:pt idx="733">
                  <c:v>-5.7218093989010486</c:v>
                </c:pt>
                <c:pt idx="734">
                  <c:v>-5.7615335624662949</c:v>
                </c:pt>
                <c:pt idx="735">
                  <c:v>-5.8011637661508013</c:v>
                </c:pt>
                <c:pt idx="736">
                  <c:v>-5.8406973162486464</c:v>
                </c:pt>
                <c:pt idx="737">
                  <c:v>-5.8801315576735922</c:v>
                </c:pt>
                <c:pt idx="738">
                  <c:v>-5.9194638740741139</c:v>
                </c:pt>
                <c:pt idx="739">
                  <c:v>-5.9586916879372849</c:v>
                </c:pt>
                <c:pt idx="740">
                  <c:v>-5.9978124606815921</c:v>
                </c:pt>
                <c:pt idx="741">
                  <c:v>-6.0368236927387855</c:v>
                </c:pt>
                <c:pt idx="742">
                  <c:v>-6.0757229236248618</c:v>
                </c:pt>
                <c:pt idx="743">
                  <c:v>-6.1145077320002832</c:v>
                </c:pt>
                <c:pt idx="744">
                  <c:v>-6.1531757357195076</c:v>
                </c:pt>
                <c:pt idx="745">
                  <c:v>-6.1917245918699972</c:v>
                </c:pt>
                <c:pt idx="746">
                  <c:v>-6.2301519968007328</c:v>
                </c:pt>
                <c:pt idx="747">
                  <c:v>-6.2684556861404452</c:v>
                </c:pt>
                <c:pt idx="748">
                  <c:v>-6.3066334348055877</c:v>
                </c:pt>
                <c:pt idx="749">
                  <c:v>-6.3446830569982353</c:v>
                </c:pt>
                <c:pt idx="750">
                  <c:v>-6.3826024061940076</c:v>
                </c:pt>
                <c:pt idx="751">
                  <c:v>-6.4203893751201324</c:v>
                </c:pt>
                <c:pt idx="752">
                  <c:v>-6.4580418957237917</c:v>
                </c:pt>
                <c:pt idx="753">
                  <c:v>-6.495557939130892</c:v>
                </c:pt>
                <c:pt idx="754">
                  <c:v>-6.5329355155953515</c:v>
                </c:pt>
                <c:pt idx="755">
                  <c:v>-6.5701726744390685</c:v>
                </c:pt>
                <c:pt idx="756">
                  <c:v>-6.6072675039827216</c:v>
                </c:pt>
                <c:pt idx="757">
                  <c:v>-6.6442181314675119</c:v>
                </c:pt>
                <c:pt idx="758">
                  <c:v>-6.6810227229679757</c:v>
                </c:pt>
                <c:pt idx="759">
                  <c:v>-6.7176794832960729</c:v>
                </c:pt>
                <c:pt idx="760">
                  <c:v>-6.7541866558966319</c:v>
                </c:pt>
                <c:pt idx="761">
                  <c:v>-6.7905425227343068</c:v>
                </c:pt>
                <c:pt idx="762">
                  <c:v>-6.8267454041722671</c:v>
                </c:pt>
                <c:pt idx="763">
                  <c:v>-6.8627936588426293</c:v>
                </c:pt>
                <c:pt idx="764">
                  <c:v>-6.8986856835089343</c:v>
                </c:pt>
                <c:pt idx="765">
                  <c:v>-6.9344199129207071</c:v>
                </c:pt>
                <c:pt idx="766">
                  <c:v>-6.9699948196603101</c:v>
                </c:pt>
                <c:pt idx="767">
                  <c:v>-7.0054089139822402</c:v>
                </c:pt>
                <c:pt idx="768">
                  <c:v>-7.0406607436449811</c:v>
                </c:pt>
                <c:pt idx="769">
                  <c:v>-7.0757488937356401</c:v>
                </c:pt>
                <c:pt idx="770">
                  <c:v>-7.1106719864874623</c:v>
                </c:pt>
                <c:pt idx="771">
                  <c:v>-7.1454286810903698</c:v>
                </c:pt>
                <c:pt idx="772">
                  <c:v>-7.1800176734948122</c:v>
                </c:pt>
                <c:pt idx="773">
                  <c:v>-7.2144376962088685</c:v>
                </c:pt>
                <c:pt idx="774">
                  <c:v>-7.2486875180889676</c:v>
                </c:pt>
                <c:pt idx="775">
                  <c:v>-7.2827659441242725</c:v>
                </c:pt>
                <c:pt idx="776">
                  <c:v>-7.316671815214896</c:v>
                </c:pt>
                <c:pt idx="777">
                  <c:v>-7.350404007944161</c:v>
                </c:pt>
                <c:pt idx="778">
                  <c:v>-7.3839614343449931</c:v>
                </c:pt>
                <c:pt idx="779">
                  <c:v>-7.4173430416606676</c:v>
                </c:pt>
                <c:pt idx="780">
                  <c:v>-7.4505478121000186</c:v>
                </c:pt>
                <c:pt idx="781">
                  <c:v>-7.4835747625873337</c:v>
                </c:pt>
                <c:pt idx="782">
                  <c:v>-7.5164229445069992</c:v>
                </c:pt>
                <c:pt idx="783">
                  <c:v>-7.5490914434431495</c:v>
                </c:pt>
                <c:pt idx="784">
                  <c:v>-7.5815793789144079</c:v>
                </c:pt>
                <c:pt idx="785">
                  <c:v>-7.6138859041039408</c:v>
                </c:pt>
                <c:pt idx="786">
                  <c:v>-7.6460102055849051</c:v>
                </c:pt>
                <c:pt idx="787">
                  <c:v>-7.6779515030415189</c:v>
                </c:pt>
                <c:pt idx="788">
                  <c:v>-7.7097090489858644</c:v>
                </c:pt>
                <c:pt idx="789">
                  <c:v>-7.7412821284705746</c:v>
                </c:pt>
                <c:pt idx="790">
                  <c:v>-7.7726700587976216</c:v>
                </c:pt>
                <c:pt idx="791">
                  <c:v>-7.8038721892232648</c:v>
                </c:pt>
                <c:pt idx="792">
                  <c:v>-7.8348879006593837</c:v>
                </c:pt>
                <c:pt idx="793">
                  <c:v>-7.8657166053713148</c:v>
                </c:pt>
                <c:pt idx="794">
                  <c:v>-7.8963577466723409</c:v>
                </c:pt>
                <c:pt idx="795">
                  <c:v>-7.9268107986150147</c:v>
                </c:pt>
                <c:pt idx="796">
                  <c:v>-7.9570752656794124</c:v>
                </c:pt>
                <c:pt idx="797">
                  <c:v>-7.9871506824584895</c:v>
                </c:pt>
                <c:pt idx="798">
                  <c:v>-8.0170366133407303</c:v>
                </c:pt>
                <c:pt idx="799">
                  <c:v>-8.0467326521901033</c:v>
                </c:pt>
                <c:pt idx="800">
                  <c:v>-8.0762384220236445</c:v>
                </c:pt>
                <c:pt idx="801">
                  <c:v>-8.1055535746866472</c:v>
                </c:pt>
                <c:pt idx="802">
                  <c:v>-8.1346777905257035</c:v>
                </c:pt>
                <c:pt idx="803">
                  <c:v>-8.1636107780596792</c:v>
                </c:pt>
                <c:pt idx="804">
                  <c:v>-8.1923522736487691</c:v>
                </c:pt>
                <c:pt idx="805">
                  <c:v>-8.2209020411618141</c:v>
                </c:pt>
                <c:pt idx="806">
                  <c:v>-8.2492598716419216</c:v>
                </c:pt>
                <c:pt idx="807">
                  <c:v>-8.2774255829706167</c:v>
                </c:pt>
                <c:pt idx="808">
                  <c:v>-8.3053990195305598</c:v>
                </c:pt>
                <c:pt idx="809">
                  <c:v>-8.3331800518670942</c:v>
                </c:pt>
                <c:pt idx="810">
                  <c:v>-8.3607685763485549</c:v>
                </c:pt>
                <c:pt idx="811">
                  <c:v>-8.3881645148256432</c:v>
                </c:pt>
                <c:pt idx="812">
                  <c:v>-8.4153678142899331</c:v>
                </c:pt>
                <c:pt idx="813">
                  <c:v>-8.4423784465315226</c:v>
                </c:pt>
                <c:pt idx="814">
                  <c:v>-8.4691964077961721</c:v>
                </c:pt>
                <c:pt idx="815">
                  <c:v>-8.4958217184417766</c:v>
                </c:pt>
                <c:pt idx="816">
                  <c:v>-8.5222544225945533</c:v>
                </c:pt>
                <c:pt idx="817">
                  <c:v>-8.5484945878048411</c:v>
                </c:pt>
                <c:pt idx="818">
                  <c:v>-8.574542304702744</c:v>
                </c:pt>
                <c:pt idx="819">
                  <c:v>-8.5745681137862348</c:v>
                </c:pt>
                <c:pt idx="820">
                  <c:v>-8.5745939226792149</c:v>
                </c:pt>
                <c:pt idx="821">
                  <c:v>-8.5746197313816701</c:v>
                </c:pt>
                <c:pt idx="822">
                  <c:v>-8.5746455398936021</c:v>
                </c:pt>
                <c:pt idx="823">
                  <c:v>-8.5746713482150216</c:v>
                </c:pt>
                <c:pt idx="824">
                  <c:v>-8.5746971563459127</c:v>
                </c:pt>
                <c:pt idx="825">
                  <c:v>-8.5747229642862806</c:v>
                </c:pt>
                <c:pt idx="826">
                  <c:v>-8.5747487720361324</c:v>
                </c:pt>
                <c:pt idx="827">
                  <c:v>-8.5747745795954629</c:v>
                </c:pt>
                <c:pt idx="828">
                  <c:v>-8.5748003869642702</c:v>
                </c:pt>
                <c:pt idx="829">
                  <c:v>-8.5748261941425614</c:v>
                </c:pt>
                <c:pt idx="830">
                  <c:v>-8.5748520011303331</c:v>
                </c:pt>
                <c:pt idx="831">
                  <c:v>-8.5748778079275851</c:v>
                </c:pt>
                <c:pt idx="832">
                  <c:v>-8.5749036145343158</c:v>
                </c:pt>
                <c:pt idx="833">
                  <c:v>-8.5749294209505269</c:v>
                </c:pt>
                <c:pt idx="834">
                  <c:v>-8.5749552271762202</c:v>
                </c:pt>
                <c:pt idx="835">
                  <c:v>-8.5749810332113938</c:v>
                </c:pt>
                <c:pt idx="836">
                  <c:v>-8.5750068390560461</c:v>
                </c:pt>
                <c:pt idx="837">
                  <c:v>-8.5750326447101859</c:v>
                </c:pt>
                <c:pt idx="838">
                  <c:v>-8.575058450173799</c:v>
                </c:pt>
                <c:pt idx="839">
                  <c:v>-8.575084255446896</c:v>
                </c:pt>
                <c:pt idx="840">
                  <c:v>-8.575110060529477</c:v>
                </c:pt>
                <c:pt idx="841">
                  <c:v>-8.5751358654215348</c:v>
                </c:pt>
                <c:pt idx="842">
                  <c:v>-8.5751616701230802</c:v>
                </c:pt>
                <c:pt idx="843">
                  <c:v>-8.5751874746340988</c:v>
                </c:pt>
                <c:pt idx="844">
                  <c:v>-8.5752132789546103</c:v>
                </c:pt>
                <c:pt idx="845">
                  <c:v>-8.5752390830845986</c:v>
                </c:pt>
                <c:pt idx="846">
                  <c:v>-8.5752648870240709</c:v>
                </c:pt>
                <c:pt idx="847">
                  <c:v>-8.57529069077302</c:v>
                </c:pt>
                <c:pt idx="848">
                  <c:v>-8.5753164943314548</c:v>
                </c:pt>
                <c:pt idx="849">
                  <c:v>-8.5753422976993772</c:v>
                </c:pt>
                <c:pt idx="850">
                  <c:v>-8.5753681008767728</c:v>
                </c:pt>
                <c:pt idx="851">
                  <c:v>-8.5753939038636613</c:v>
                </c:pt>
                <c:pt idx="852">
                  <c:v>-8.5754197066600248</c:v>
                </c:pt>
                <c:pt idx="853">
                  <c:v>-8.5754455092658759</c:v>
                </c:pt>
                <c:pt idx="854">
                  <c:v>-8.5754713116812109</c:v>
                </c:pt>
                <c:pt idx="855">
                  <c:v>-8.5754971139060228</c:v>
                </c:pt>
                <c:pt idx="856">
                  <c:v>-8.5755229159403239</c:v>
                </c:pt>
                <c:pt idx="857">
                  <c:v>-8.575548717784109</c:v>
                </c:pt>
                <c:pt idx="858">
                  <c:v>-8.5755745194373727</c:v>
                </c:pt>
                <c:pt idx="859">
                  <c:v>-8.5756003209001257</c:v>
                </c:pt>
                <c:pt idx="860">
                  <c:v>-8.5756261221723609</c:v>
                </c:pt>
                <c:pt idx="861">
                  <c:v>-8.57565192325408</c:v>
                </c:pt>
                <c:pt idx="862">
                  <c:v>-8.5756777241452831</c:v>
                </c:pt>
                <c:pt idx="863">
                  <c:v>-8.5757035248459683</c:v>
                </c:pt>
                <c:pt idx="864">
                  <c:v>-8.5757293253561393</c:v>
                </c:pt>
                <c:pt idx="865">
                  <c:v>-8.5757551256757978</c:v>
                </c:pt>
                <c:pt idx="866">
                  <c:v>-8.5757809258049384</c:v>
                </c:pt>
                <c:pt idx="867">
                  <c:v>-8.5758067257435684</c:v>
                </c:pt>
                <c:pt idx="868">
                  <c:v>-8.5758325254916787</c:v>
                </c:pt>
                <c:pt idx="869">
                  <c:v>-8.5758583250492784</c:v>
                </c:pt>
                <c:pt idx="870">
                  <c:v>-8.5758841244163584</c:v>
                </c:pt>
                <c:pt idx="871">
                  <c:v>-8.5759099235929277</c:v>
                </c:pt>
                <c:pt idx="872">
                  <c:v>-8.5759357225789774</c:v>
                </c:pt>
                <c:pt idx="873">
                  <c:v>-8.5759615213745164</c:v>
                </c:pt>
                <c:pt idx="874">
                  <c:v>-8.5759873199795429</c:v>
                </c:pt>
                <c:pt idx="875">
                  <c:v>-8.5760131183940551</c:v>
                </c:pt>
                <c:pt idx="876">
                  <c:v>-8.5760389166180531</c:v>
                </c:pt>
                <c:pt idx="877">
                  <c:v>-8.576064714651535</c:v>
                </c:pt>
                <c:pt idx="878">
                  <c:v>-8.5760905124944991</c:v>
                </c:pt>
                <c:pt idx="879">
                  <c:v>-8.5761163101469613</c:v>
                </c:pt>
                <c:pt idx="880">
                  <c:v>-8.5761421076089004</c:v>
                </c:pt>
                <c:pt idx="881">
                  <c:v>-8.5761679048803288</c:v>
                </c:pt>
                <c:pt idx="882">
                  <c:v>-8.5761937019612411</c:v>
                </c:pt>
                <c:pt idx="883">
                  <c:v>-8.5762194988516445</c:v>
                </c:pt>
                <c:pt idx="884">
                  <c:v>-8.5762452955515354</c:v>
                </c:pt>
                <c:pt idx="885">
                  <c:v>-8.5762710920609084</c:v>
                </c:pt>
                <c:pt idx="886">
                  <c:v>-8.5762968883797761</c:v>
                </c:pt>
                <c:pt idx="887">
                  <c:v>-8.5763226845081277</c:v>
                </c:pt>
                <c:pt idx="888">
                  <c:v>-8.5763484804459651</c:v>
                </c:pt>
                <c:pt idx="889">
                  <c:v>-8.5763742761932917</c:v>
                </c:pt>
                <c:pt idx="890">
                  <c:v>-8.5764000717501077</c:v>
                </c:pt>
                <c:pt idx="891">
                  <c:v>-8.5764258671164093</c:v>
                </c:pt>
                <c:pt idx="892">
                  <c:v>-8.5764516622922002</c:v>
                </c:pt>
                <c:pt idx="893">
                  <c:v>-8.576477457277484</c:v>
                </c:pt>
                <c:pt idx="894">
                  <c:v>-8.5765032520722482</c:v>
                </c:pt>
                <c:pt idx="895">
                  <c:v>-8.576529046676507</c:v>
                </c:pt>
                <c:pt idx="896">
                  <c:v>-8.5765548410902532</c:v>
                </c:pt>
                <c:pt idx="897">
                  <c:v>-8.5765806353134852</c:v>
                </c:pt>
                <c:pt idx="898">
                  <c:v>-8.5766064293462083</c:v>
                </c:pt>
                <c:pt idx="899">
                  <c:v>-8.5766322231884242</c:v>
                </c:pt>
                <c:pt idx="900">
                  <c:v>-8.5766580168401223</c:v>
                </c:pt>
                <c:pt idx="901">
                  <c:v>-8.5766838103013132</c:v>
                </c:pt>
                <c:pt idx="902">
                  <c:v>-8.5767096035719934</c:v>
                </c:pt>
                <c:pt idx="903">
                  <c:v>-8.5767353966521664</c:v>
                </c:pt>
                <c:pt idx="904">
                  <c:v>-8.5767611895418234</c:v>
                </c:pt>
                <c:pt idx="905">
                  <c:v>-8.5767869822409697</c:v>
                </c:pt>
                <c:pt idx="906">
                  <c:v>-8.5768127747496088</c:v>
                </c:pt>
                <c:pt idx="907">
                  <c:v>-8.5768385670677389</c:v>
                </c:pt>
                <c:pt idx="908">
                  <c:v>-8.5768643591953531</c:v>
                </c:pt>
                <c:pt idx="909">
                  <c:v>-8.5768901511324653</c:v>
                </c:pt>
                <c:pt idx="910">
                  <c:v>-8.5769159428790633</c:v>
                </c:pt>
                <c:pt idx="911">
                  <c:v>-8.5769417344351542</c:v>
                </c:pt>
                <c:pt idx="912">
                  <c:v>-8.5769675258007378</c:v>
                </c:pt>
                <c:pt idx="913">
                  <c:v>-8.576993316975809</c:v>
                </c:pt>
                <c:pt idx="914">
                  <c:v>-8.5770191079603695</c:v>
                </c:pt>
                <c:pt idx="915">
                  <c:v>-8.5770448987544246</c:v>
                </c:pt>
                <c:pt idx="916">
                  <c:v>-8.5770706893579707</c:v>
                </c:pt>
                <c:pt idx="917">
                  <c:v>-8.5770964797710025</c:v>
                </c:pt>
                <c:pt idx="918">
                  <c:v>-8.5771222699935361</c:v>
                </c:pt>
                <c:pt idx="919">
                  <c:v>-8.5771480600255519</c:v>
                </c:pt>
                <c:pt idx="920">
                  <c:v>-8.577173849867064</c:v>
                </c:pt>
                <c:pt idx="921">
                  <c:v>-8.5771996395180672</c:v>
                </c:pt>
                <c:pt idx="922">
                  <c:v>-8.577225428978565</c:v>
                </c:pt>
                <c:pt idx="923">
                  <c:v>-8.5772512182485503</c:v>
                </c:pt>
                <c:pt idx="924">
                  <c:v>-8.5772770073280267</c:v>
                </c:pt>
                <c:pt idx="925">
                  <c:v>-8.577302796217003</c:v>
                </c:pt>
                <c:pt idx="926">
                  <c:v>-8.5773285849154686</c:v>
                </c:pt>
                <c:pt idx="927">
                  <c:v>-8.5773543734234252</c:v>
                </c:pt>
                <c:pt idx="928">
                  <c:v>-8.5773801617408729</c:v>
                </c:pt>
                <c:pt idx="929">
                  <c:v>-8.5774059498678206</c:v>
                </c:pt>
                <c:pt idx="930">
                  <c:v>-8.5774317378042557</c:v>
                </c:pt>
                <c:pt idx="931">
                  <c:v>-8.5774575255501837</c:v>
                </c:pt>
                <c:pt idx="932">
                  <c:v>-8.5774833131056081</c:v>
                </c:pt>
                <c:pt idx="933">
                  <c:v>-8.5775091004705253</c:v>
                </c:pt>
                <c:pt idx="934">
                  <c:v>-8.5775348876449318</c:v>
                </c:pt>
                <c:pt idx="935">
                  <c:v>-8.5775606746288435</c:v>
                </c:pt>
                <c:pt idx="936">
                  <c:v>-8.5775864614222357</c:v>
                </c:pt>
                <c:pt idx="937">
                  <c:v>-8.5776122480251313</c:v>
                </c:pt>
                <c:pt idx="938">
                  <c:v>-8.5776380344375145</c:v>
                </c:pt>
                <c:pt idx="939">
                  <c:v>-8.5776638206593905</c:v>
                </c:pt>
                <c:pt idx="940">
                  <c:v>-8.5776896066907664</c:v>
                </c:pt>
                <c:pt idx="941">
                  <c:v>-8.5777153925316334</c:v>
                </c:pt>
                <c:pt idx="942">
                  <c:v>-8.577741178181995</c:v>
                </c:pt>
                <c:pt idx="943">
                  <c:v>-8.5777669636418548</c:v>
                </c:pt>
                <c:pt idx="944">
                  <c:v>-8.5777927489112091</c:v>
                </c:pt>
                <c:pt idx="945">
                  <c:v>-8.5778185339900563</c:v>
                </c:pt>
                <c:pt idx="946">
                  <c:v>-8.5778443188784017</c:v>
                </c:pt>
                <c:pt idx="947">
                  <c:v>-8.5778701035762364</c:v>
                </c:pt>
                <c:pt idx="948">
                  <c:v>-8.5778958880835727</c:v>
                </c:pt>
                <c:pt idx="949">
                  <c:v>-8.5779216724004055</c:v>
                </c:pt>
                <c:pt idx="950">
                  <c:v>-8.5779474565267311</c:v>
                </c:pt>
                <c:pt idx="951">
                  <c:v>-8.5779732404625513</c:v>
                </c:pt>
                <c:pt idx="952">
                  <c:v>-8.5779990242078661</c:v>
                </c:pt>
                <c:pt idx="953">
                  <c:v>-8.5780248077626808</c:v>
                </c:pt>
                <c:pt idx="954">
                  <c:v>-8.5780505911269866</c:v>
                </c:pt>
                <c:pt idx="955">
                  <c:v>-8.5780763743007924</c:v>
                </c:pt>
                <c:pt idx="956">
                  <c:v>-8.5781021572840945</c:v>
                </c:pt>
                <c:pt idx="957">
                  <c:v>-8.5781279400768948</c:v>
                </c:pt>
                <c:pt idx="958">
                  <c:v>-8.578153722679188</c:v>
                </c:pt>
                <c:pt idx="959">
                  <c:v>-8.5781795050909793</c:v>
                </c:pt>
                <c:pt idx="960">
                  <c:v>-8.5782052873122741</c:v>
                </c:pt>
                <c:pt idx="961">
                  <c:v>-8.5782310693430563</c:v>
                </c:pt>
                <c:pt idx="962">
                  <c:v>-8.5782568511833439</c:v>
                </c:pt>
                <c:pt idx="963">
                  <c:v>-8.5782826328331225</c:v>
                </c:pt>
                <c:pt idx="964">
                  <c:v>-8.5783084142923993</c:v>
                </c:pt>
                <c:pt idx="965">
                  <c:v>-8.578334195561176</c:v>
                </c:pt>
                <c:pt idx="966">
                  <c:v>-8.5783599766394527</c:v>
                </c:pt>
                <c:pt idx="967">
                  <c:v>-8.5783857575272275</c:v>
                </c:pt>
                <c:pt idx="968">
                  <c:v>-8.578411538224497</c:v>
                </c:pt>
                <c:pt idx="969">
                  <c:v>-8.578437318731261</c:v>
                </c:pt>
                <c:pt idx="970">
                  <c:v>-8.5784630990475321</c:v>
                </c:pt>
                <c:pt idx="971">
                  <c:v>-8.5784888791732978</c:v>
                </c:pt>
                <c:pt idx="972">
                  <c:v>-8.5785146591085581</c:v>
                </c:pt>
                <c:pt idx="973">
                  <c:v>-8.5785404388533237</c:v>
                </c:pt>
                <c:pt idx="974">
                  <c:v>-8.5785662184075857</c:v>
                </c:pt>
                <c:pt idx="975">
                  <c:v>-8.5785919977713458</c:v>
                </c:pt>
                <c:pt idx="976">
                  <c:v>-8.5786177769446041</c:v>
                </c:pt>
                <c:pt idx="977">
                  <c:v>-8.5786435559273588</c:v>
                </c:pt>
                <c:pt idx="978">
                  <c:v>-8.5786693347196206</c:v>
                </c:pt>
                <c:pt idx="979">
                  <c:v>-8.5786951133213787</c:v>
                </c:pt>
                <c:pt idx="980">
                  <c:v>-8.5787208917326367</c:v>
                </c:pt>
                <c:pt idx="981">
                  <c:v>-8.5787466699533894</c:v>
                </c:pt>
                <c:pt idx="982">
                  <c:v>-8.5787724479836456</c:v>
                </c:pt>
                <c:pt idx="983">
                  <c:v>-8.5787982258234035</c:v>
                </c:pt>
                <c:pt idx="984">
                  <c:v>-8.5788240034726559</c:v>
                </c:pt>
                <c:pt idx="985">
                  <c:v>-8.5788497809314137</c:v>
                </c:pt>
                <c:pt idx="986">
                  <c:v>-8.5788755581996696</c:v>
                </c:pt>
                <c:pt idx="987">
                  <c:v>-8.578901335277429</c:v>
                </c:pt>
                <c:pt idx="988">
                  <c:v>-8.5789271121646848</c:v>
                </c:pt>
                <c:pt idx="989">
                  <c:v>-8.5789528888614477</c:v>
                </c:pt>
                <c:pt idx="990">
                  <c:v>-8.5789786653677087</c:v>
                </c:pt>
                <c:pt idx="991">
                  <c:v>-8.5790044416834661</c:v>
                </c:pt>
                <c:pt idx="992">
                  <c:v>-8.5790302178087341</c:v>
                </c:pt>
                <c:pt idx="993">
                  <c:v>-8.5790559937434931</c:v>
                </c:pt>
                <c:pt idx="994">
                  <c:v>-8.5790817694877592</c:v>
                </c:pt>
                <c:pt idx="995">
                  <c:v>-8.5791075450415253</c:v>
                </c:pt>
                <c:pt idx="996">
                  <c:v>-8.5791333204047966</c:v>
                </c:pt>
                <c:pt idx="997">
                  <c:v>-8.5791590955775661</c:v>
                </c:pt>
                <c:pt idx="998">
                  <c:v>-8.5791848705598408</c:v>
                </c:pt>
                <c:pt idx="999">
                  <c:v>-8.579210645351619</c:v>
                </c:pt>
                <c:pt idx="1000">
                  <c:v>-8.5792364199528919</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Calculs!$J$4:$J$1004</c:f>
              <c:numCache>
                <c:formatCode>0.00</c:formatCode>
                <c:ptCount val="1001"/>
                <c:pt idx="0">
                  <c:v>86.435214228857916</c:v>
                </c:pt>
                <c:pt idx="1">
                  <c:v>86.652221172888147</c:v>
                </c:pt>
                <c:pt idx="2">
                  <c:v>86.869795279498334</c:v>
                </c:pt>
                <c:pt idx="3">
                  <c:v>87.08855219432192</c:v>
                </c:pt>
                <c:pt idx="4">
                  <c:v>87.309109307163851</c:v>
                </c:pt>
                <c:pt idx="5">
                  <c:v>87.532085925042622</c:v>
                </c:pt>
                <c:pt idx="6">
                  <c:v>87.757946883428971</c:v>
                </c:pt>
                <c:pt idx="7">
                  <c:v>87.9868452471175</c:v>
                </c:pt>
                <c:pt idx="8">
                  <c:v>88.218777742121063</c:v>
                </c:pt>
                <c:pt idx="9">
                  <c:v>88.453741014473493</c:v>
                </c:pt>
                <c:pt idx="10">
                  <c:v>88.691731631552216</c:v>
                </c:pt>
                <c:pt idx="11">
                  <c:v>88.932746083357657</c:v>
                </c:pt>
                <c:pt idx="12">
                  <c:v>89.176780783751511</c:v>
                </c:pt>
                <c:pt idx="13">
                  <c:v>89.423832071656008</c:v>
                </c:pt>
                <c:pt idx="14">
                  <c:v>89.673896212215922</c:v>
                </c:pt>
                <c:pt idx="15">
                  <c:v>89.926969397925177</c:v>
                </c:pt>
                <c:pt idx="16">
                  <c:v>90.183047749719648</c:v>
                </c:pt>
                <c:pt idx="17">
                  <c:v>90.442127318037819</c:v>
                </c:pt>
                <c:pt idx="18">
                  <c:v>90.704204083850627</c:v>
                </c:pt>
                <c:pt idx="19">
                  <c:v>90.96927395966209</c:v>
                </c:pt>
                <c:pt idx="20">
                  <c:v>91.23733279048183</c:v>
                </c:pt>
                <c:pt idx="21">
                  <c:v>91.508376354770874</c:v>
                </c:pt>
                <c:pt idx="22">
                  <c:v>91.78240036536188</c:v>
                </c:pt>
                <c:pt idx="23">
                  <c:v>92.059400470354817</c:v>
                </c:pt>
                <c:pt idx="24">
                  <c:v>92.339372253989339</c:v>
                </c:pt>
                <c:pt idx="25">
                  <c:v>92.622311237494614</c:v>
                </c:pt>
                <c:pt idx="26">
                  <c:v>92.908212879917755</c:v>
                </c:pt>
                <c:pt idx="27">
                  <c:v>93.197072578931625</c:v>
                </c:pt>
                <c:pt idx="28">
                  <c:v>93.488885671622938</c:v>
                </c:pt>
                <c:pt idx="29">
                  <c:v>93.783647435261415</c:v>
                </c:pt>
                <c:pt idx="30">
                  <c:v>94.08135308805079</c:v>
                </c:pt>
                <c:pt idx="31">
                  <c:v>94.381997789862382</c:v>
                </c:pt>
                <c:pt idx="32">
                  <c:v>94.685576642951929</c:v>
                </c:pt>
                <c:pt idx="33">
                  <c:v>94.992084692660342</c:v>
                </c:pt>
                <c:pt idx="34">
                  <c:v>95.301516928098977</c:v>
                </c:pt>
                <c:pt idx="35">
                  <c:v>95.613868282820121</c:v>
                </c:pt>
                <c:pt idx="36">
                  <c:v>95.929133635473093</c:v>
                </c:pt>
                <c:pt idx="37">
                  <c:v>96.247307810446671</c:v>
                </c:pt>
                <c:pt idx="38">
                  <c:v>96.568385578498251</c:v>
                </c:pt>
                <c:pt idx="39">
                  <c:v>96.892361657370259</c:v>
                </c:pt>
                <c:pt idx="40">
                  <c:v>97.219230712394264</c:v>
                </c:pt>
                <c:pt idx="41">
                  <c:v>97.548987357083348</c:v>
                </c:pt>
                <c:pt idx="42">
                  <c:v>97.881626153712986</c:v>
                </c:pt>
                <c:pt idx="43">
                  <c:v>98.217141613890973</c:v>
                </c:pt>
                <c:pt idx="44">
                  <c:v>98.555528199116722</c:v>
                </c:pt>
                <c:pt idx="45">
                  <c:v>98.896780321330397</c:v>
                </c:pt>
                <c:pt idx="46">
                  <c:v>99.240892343452089</c:v>
                </c:pt>
                <c:pt idx="47">
                  <c:v>99.587858579911483</c:v>
                </c:pt>
                <c:pt idx="48">
                  <c:v>99.937673297168359</c:v>
                </c:pt>
                <c:pt idx="49">
                  <c:v>100.29033071422413</c:v>
                </c:pt>
                <c:pt idx="50">
                  <c:v>100.64582500312483</c:v>
                </c:pt>
                <c:pt idx="51">
                  <c:v>101.00415115192175</c:v>
                </c:pt>
                <c:pt idx="52">
                  <c:v>101.36530583072896</c:v>
                </c:pt>
                <c:pt idx="53">
                  <c:v>101.72928653368299</c:v>
                </c:pt>
                <c:pt idx="54">
                  <c:v>102.09609071772218</c:v>
                </c:pt>
                <c:pt idx="55">
                  <c:v>102.46571580291588</c:v>
                </c:pt>
                <c:pt idx="56">
                  <c:v>102.83815917278866</c:v>
                </c:pt>
                <c:pt idx="57">
                  <c:v>103.2134181746393</c:v>
                </c:pt>
                <c:pt idx="58">
                  <c:v>103.59149011985492</c:v>
                </c:pt>
                <c:pt idx="59">
                  <c:v>103.97237228422046</c:v>
                </c:pt>
                <c:pt idx="60">
                  <c:v>104.35606190822345</c:v>
                </c:pt>
                <c:pt idx="61">
                  <c:v>104.74255619735447</c:v>
                </c:pt>
                <c:pt idx="62">
                  <c:v>105.13185232240312</c:v>
                </c:pt>
                <c:pt idx="63">
                  <c:v>105.52394741974989</c:v>
                </c:pt>
                <c:pt idx="64">
                  <c:v>105.91883859165397</c:v>
                </c:pt>
                <c:pt idx="65">
                  <c:v>106.31652290653707</c:v>
                </c:pt>
                <c:pt idx="66">
                  <c:v>106.71699739926346</c:v>
                </c:pt>
                <c:pt idx="67">
                  <c:v>107.12025907141617</c:v>
                </c:pt>
                <c:pt idx="68">
                  <c:v>107.52630489156972</c:v>
                </c:pt>
                <c:pt idx="69">
                  <c:v>107.93513179555923</c:v>
                </c:pt>
                <c:pt idx="70">
                  <c:v>108.34673668674613</c:v>
                </c:pt>
                <c:pt idx="71">
                  <c:v>108.76111643628062</c:v>
                </c:pt>
                <c:pt idx="72">
                  <c:v>109.17826788336082</c:v>
                </c:pt>
                <c:pt idx="73">
                  <c:v>109.59818783548883</c:v>
                </c:pt>
                <c:pt idx="74">
                  <c:v>110.02087306872372</c:v>
                </c:pt>
                <c:pt idx="75">
                  <c:v>110.44632032793155</c:v>
                </c:pt>
                <c:pt idx="76">
                  <c:v>110.87452632703253</c:v>
                </c:pt>
                <c:pt idx="77">
                  <c:v>111.30548774924537</c:v>
                </c:pt>
                <c:pt idx="78">
                  <c:v>111.73920124732888</c:v>
                </c:pt>
                <c:pt idx="79">
                  <c:v>112.17566344382088</c:v>
                </c:pt>
                <c:pt idx="80">
                  <c:v>112.61487093127458</c:v>
                </c:pt>
                <c:pt idx="81">
                  <c:v>113.05682027249243</c:v>
                </c:pt>
                <c:pt idx="82">
                  <c:v>113.50150800075747</c:v>
                </c:pt>
                <c:pt idx="83">
                  <c:v>113.94893062006231</c:v>
                </c:pt>
                <c:pt idx="84">
                  <c:v>114.39908460533583</c:v>
                </c:pt>
                <c:pt idx="85">
                  <c:v>114.8519664026675</c:v>
                </c:pt>
                <c:pt idx="86">
                  <c:v>115.30757242952959</c:v>
                </c:pt>
                <c:pt idx="87">
                  <c:v>115.76589907499717</c:v>
                </c:pt>
                <c:pt idx="88">
                  <c:v>116.22694269996599</c:v>
                </c:pt>
                <c:pt idx="89">
                  <c:v>116.69069963736838</c:v>
                </c:pt>
                <c:pt idx="90">
                  <c:v>117.15716619238705</c:v>
                </c:pt>
                <c:pt idx="91">
                  <c:v>117.62633864266701</c:v>
                </c:pt>
                <c:pt idx="92">
                  <c:v>118.09821323852555</c:v>
                </c:pt>
                <c:pt idx="93">
                  <c:v>118.57278620316038</c:v>
                </c:pt>
                <c:pt idx="94">
                  <c:v>119.05005373285591</c:v>
                </c:pt>
                <c:pt idx="95">
                  <c:v>119.53001199718784</c:v>
                </c:pt>
                <c:pt idx="96">
                  <c:v>120.01265713922589</c:v>
                </c:pt>
                <c:pt idx="97">
                  <c:v>120.49798527573498</c:v>
                </c:pt>
                <c:pt idx="98">
                  <c:v>120.98599249737462</c:v>
                </c:pt>
                <c:pt idx="99">
                  <c:v>121.47667486889685</c:v>
                </c:pt>
                <c:pt idx="100">
                  <c:v>121.97002842934239</c:v>
                </c:pt>
                <c:pt idx="101">
                  <c:v>122.46604877999064</c:v>
                </c:pt>
                <c:pt idx="102">
                  <c:v>122.9647306712283</c:v>
                </c:pt>
                <c:pt idx="103">
                  <c:v>123.46606841371069</c:v>
                </c:pt>
                <c:pt idx="104">
                  <c:v>123.97005629062478</c:v>
                </c:pt>
                <c:pt idx="105">
                  <c:v>124.47668855792455</c:v>
                </c:pt>
                <c:pt idx="106">
                  <c:v>124.9859594445646</c:v>
                </c:pt>
                <c:pt idx="107">
                  <c:v>125.49786315273205</c:v>
                </c:pt>
                <c:pt idx="108">
                  <c:v>126.01239385807673</c:v>
                </c:pt>
                <c:pt idx="109">
                  <c:v>126.52954570993973</c:v>
                </c:pt>
                <c:pt idx="110">
                  <c:v>127.04931283158024</c:v>
                </c:pt>
                <c:pt idx="111">
                  <c:v>127.57168932040091</c:v>
                </c:pt>
                <c:pt idx="112">
                  <c:v>128.09666924817157</c:v>
                </c:pt>
                <c:pt idx="113">
                  <c:v>128.62424666125139</c:v>
                </c:pt>
                <c:pt idx="114">
                  <c:v>129.1544155808096</c:v>
                </c:pt>
                <c:pt idx="115">
                  <c:v>129.68717000304466</c:v>
                </c:pt>
                <c:pt idx="116">
                  <c:v>130.22250389940197</c:v>
                </c:pt>
                <c:pt idx="117">
                  <c:v>130.76041121679026</c:v>
                </c:pt>
                <c:pt idx="118">
                  <c:v>131.30088587779636</c:v>
                </c:pt>
                <c:pt idx="119">
                  <c:v>131.84392178089885</c:v>
                </c:pt>
                <c:pt idx="120">
                  <c:v>132.38951280068008</c:v>
                </c:pt>
                <c:pt idx="121">
                  <c:v>132.93765278803707</c:v>
                </c:pt>
                <c:pt idx="122">
                  <c:v>133.48833557039097</c:v>
                </c:pt>
                <c:pt idx="123">
                  <c:v>134.04155495189528</c:v>
                </c:pt>
                <c:pt idx="124">
                  <c:v>134.59730471364276</c:v>
                </c:pt>
                <c:pt idx="125">
                  <c:v>135.15557861387106</c:v>
                </c:pt>
                <c:pt idx="126">
                  <c:v>135.71637038816718</c:v>
                </c:pt>
                <c:pt idx="127">
                  <c:v>136.27967374967074</c:v>
                </c:pt>
                <c:pt idx="128">
                  <c:v>136.8454823892759</c:v>
                </c:pt>
                <c:pt idx="129">
                  <c:v>137.41378997583223</c:v>
                </c:pt>
                <c:pt idx="130">
                  <c:v>137.98459015634438</c:v>
                </c:pt>
                <c:pt idx="131">
                  <c:v>138.55787655617056</c:v>
                </c:pt>
                <c:pt idx="132">
                  <c:v>139.13364277921991</c:v>
                </c:pt>
                <c:pt idx="133">
                  <c:v>139.71188240814882</c:v>
                </c:pt>
                <c:pt idx="134">
                  <c:v>140.29258900455602</c:v>
                </c:pt>
                <c:pt idx="135">
                  <c:v>140.87575610917665</c:v>
                </c:pt>
                <c:pt idx="136">
                  <c:v>141.46137724207523</c:v>
                </c:pt>
                <c:pt idx="137">
                  <c:v>142.04944590283762</c:v>
                </c:pt>
                <c:pt idx="138">
                  <c:v>142.63995557076183</c:v>
                </c:pt>
                <c:pt idx="139">
                  <c:v>143.23289970504791</c:v>
                </c:pt>
                <c:pt idx="140">
                  <c:v>143.82827174498669</c:v>
                </c:pt>
                <c:pt idx="141">
                  <c:v>144.42606511014762</c:v>
                </c:pt>
                <c:pt idx="142">
                  <c:v>145.02627320056553</c:v>
                </c:pt>
                <c:pt idx="143">
                  <c:v>145.62888939692638</c:v>
                </c:pt>
                <c:pt idx="144">
                  <c:v>146.23390706075213</c:v>
                </c:pt>
                <c:pt idx="145">
                  <c:v>146.8413195345845</c:v>
                </c:pt>
                <c:pt idx="146">
                  <c:v>147.45112014216795</c:v>
                </c:pt>
                <c:pt idx="147">
                  <c:v>148.0633021886315</c:v>
                </c:pt>
                <c:pt idx="148">
                  <c:v>148.67785896066974</c:v>
                </c:pt>
                <c:pt idx="149">
                  <c:v>149.29478372672287</c:v>
                </c:pt>
                <c:pt idx="150">
                  <c:v>149.91406973715584</c:v>
                </c:pt>
                <c:pt idx="151">
                  <c:v>150.53571036870289</c:v>
                </c:pt>
                <c:pt idx="152">
                  <c:v>151.15969926918362</c:v>
                </c:pt>
                <c:pt idx="153">
                  <c:v>151.78603021369275</c:v>
                </c:pt>
                <c:pt idx="154">
                  <c:v>152.41469696051007</c:v>
                </c:pt>
                <c:pt idx="155">
                  <c:v>153.04569325126178</c:v>
                </c:pt>
                <c:pt idx="156">
                  <c:v>153.67901281108112</c:v>
                </c:pt>
                <c:pt idx="157">
                  <c:v>154.31464934876826</c:v>
                </c:pt>
                <c:pt idx="158">
                  <c:v>154.95259655694932</c:v>
                </c:pt>
                <c:pt idx="159">
                  <c:v>155.59284811223472</c:v>
                </c:pt>
                <c:pt idx="160">
                  <c:v>156.2353976753767</c:v>
                </c:pt>
                <c:pt idx="161">
                  <c:v>156.88023889142616</c:v>
                </c:pt>
                <c:pt idx="162">
                  <c:v>157.52736538988862</c:v>
                </c:pt>
                <c:pt idx="163">
                  <c:v>158.17677078487958</c:v>
                </c:pt>
                <c:pt idx="164">
                  <c:v>158.82844867527913</c:v>
                </c:pt>
                <c:pt idx="165">
                  <c:v>159.48239264488566</c:v>
                </c:pt>
                <c:pt idx="166">
                  <c:v>160.13859626256908</c:v>
                </c:pt>
                <c:pt idx="167">
                  <c:v>160.79705308242308</c:v>
                </c:pt>
                <c:pt idx="168">
                  <c:v>161.45775664391687</c:v>
                </c:pt>
                <c:pt idx="169">
                  <c:v>162.12070047204611</c:v>
                </c:pt>
                <c:pt idx="170">
                  <c:v>162.78587807748309</c:v>
                </c:pt>
                <c:pt idx="171">
                  <c:v>163.45328295672633</c:v>
                </c:pt>
                <c:pt idx="172">
                  <c:v>164.12290859224927</c:v>
                </c:pt>
                <c:pt idx="173">
                  <c:v>164.79474845264855</c:v>
                </c:pt>
                <c:pt idx="174">
                  <c:v>165.46879599279123</c:v>
                </c:pt>
                <c:pt idx="175">
                  <c:v>166.14504465396169</c:v>
                </c:pt>
                <c:pt idx="176">
                  <c:v>166.82348786400757</c:v>
                </c:pt>
                <c:pt idx="177">
                  <c:v>167.50411903748511</c:v>
                </c:pt>
                <c:pt idx="178">
                  <c:v>168.18693157580384</c:v>
                </c:pt>
                <c:pt idx="179">
                  <c:v>168.87191886737054</c:v>
                </c:pt>
                <c:pt idx="180">
                  <c:v>169.55907428773259</c:v>
                </c:pt>
                <c:pt idx="181">
                  <c:v>170.24839119972049</c:v>
                </c:pt>
                <c:pt idx="182">
                  <c:v>170.93986295358991</c:v>
                </c:pt>
                <c:pt idx="183">
                  <c:v>171.63348288716293</c:v>
                </c:pt>
                <c:pt idx="184">
                  <c:v>172.32924432596866</c:v>
                </c:pt>
                <c:pt idx="185">
                  <c:v>173.02714058338316</c:v>
                </c:pt>
                <c:pt idx="186">
                  <c:v>173.72716496076873</c:v>
                </c:pt>
                <c:pt idx="187">
                  <c:v>174.42931074761262</c:v>
                </c:pt>
                <c:pt idx="188">
                  <c:v>175.13357122166485</c:v>
                </c:pt>
                <c:pt idx="189">
                  <c:v>175.8399396490756</c:v>
                </c:pt>
                <c:pt idx="190">
                  <c:v>176.54840928453186</c:v>
                </c:pt>
                <c:pt idx="191">
                  <c:v>177.25897337139338</c:v>
                </c:pt>
                <c:pt idx="192">
                  <c:v>177.97162514182807</c:v>
                </c:pt>
                <c:pt idx="193">
                  <c:v>178.6863578169467</c:v>
                </c:pt>
                <c:pt idx="194">
                  <c:v>179.40316460693688</c:v>
                </c:pt>
                <c:pt idx="195">
                  <c:v>180.12203871119658</c:v>
                </c:pt>
                <c:pt idx="196">
                  <c:v>180.84297331846673</c:v>
                </c:pt>
                <c:pt idx="197">
                  <c:v>181.56596160696347</c:v>
                </c:pt>
                <c:pt idx="198">
                  <c:v>182.29099674450956</c:v>
                </c:pt>
                <c:pt idx="199">
                  <c:v>183.01807188866528</c:v>
                </c:pt>
                <c:pt idx="200">
                  <c:v>183.74718018685851</c:v>
                </c:pt>
                <c:pt idx="201">
                  <c:v>184.47831477651445</c:v>
                </c:pt>
                <c:pt idx="202">
                  <c:v>185.21146878518437</c:v>
                </c:pt>
                <c:pt idx="203">
                  <c:v>185.94663533067401</c:v>
                </c:pt>
                <c:pt idx="204">
                  <c:v>186.68380752117125</c:v>
                </c:pt>
                <c:pt idx="205">
                  <c:v>187.42297845537303</c:v>
                </c:pt>
                <c:pt idx="206">
                  <c:v>188.16414122261185</c:v>
                </c:pt>
                <c:pt idx="207">
                  <c:v>188.90728890298146</c:v>
                </c:pt>
                <c:pt idx="208">
                  <c:v>189.65241456746207</c:v>
                </c:pt>
                <c:pt idx="209">
                  <c:v>190.39951127804474</c:v>
                </c:pt>
                <c:pt idx="210">
                  <c:v>191.1485720878554</c:v>
                </c:pt>
                <c:pt idx="211">
                  <c:v>191.89959004127797</c:v>
                </c:pt>
                <c:pt idx="212">
                  <c:v>192.65255817407711</c:v>
                </c:pt>
                <c:pt idx="213">
                  <c:v>193.40746951352011</c:v>
                </c:pt>
                <c:pt idx="214">
                  <c:v>194.16431707849839</c:v>
                </c:pt>
                <c:pt idx="215">
                  <c:v>194.92309387964812</c:v>
                </c:pt>
                <c:pt idx="216">
                  <c:v>195.68379291947053</c:v>
                </c:pt>
                <c:pt idx="217">
                  <c:v>196.44640719245126</c:v>
                </c:pt>
                <c:pt idx="218">
                  <c:v>197.21092968517937</c:v>
                </c:pt>
                <c:pt idx="219">
                  <c:v>197.97735337646554</c:v>
                </c:pt>
                <c:pt idx="220">
                  <c:v>198.74567123745982</c:v>
                </c:pt>
                <c:pt idx="221">
                  <c:v>199.5158762317686</c:v>
                </c:pt>
                <c:pt idx="222">
                  <c:v>200.28796131557107</c:v>
                </c:pt>
                <c:pt idx="223">
                  <c:v>201.06191943773499</c:v>
                </c:pt>
                <c:pt idx="224">
                  <c:v>201.83774353993198</c:v>
                </c:pt>
                <c:pt idx="225">
                  <c:v>202.61542655675197</c:v>
                </c:pt>
                <c:pt idx="226">
                  <c:v>203.39496141581728</c:v>
                </c:pt>
                <c:pt idx="227">
                  <c:v>204.1763410378959</c:v>
                </c:pt>
                <c:pt idx="228">
                  <c:v>204.95955833701424</c:v>
                </c:pt>
                <c:pt idx="229">
                  <c:v>205.74460622056932</c:v>
                </c:pt>
                <c:pt idx="230">
                  <c:v>206.53147758944019</c:v>
                </c:pt>
                <c:pt idx="231">
                  <c:v>207.32016533809886</c:v>
                </c:pt>
                <c:pt idx="232">
                  <c:v>208.11066235472072</c:v>
                </c:pt>
                <c:pt idx="233">
                  <c:v>208.902961521294</c:v>
                </c:pt>
                <c:pt idx="234">
                  <c:v>209.69705571372904</c:v>
                </c:pt>
                <c:pt idx="235">
                  <c:v>210.49293780196663</c:v>
                </c:pt>
                <c:pt idx="236">
                  <c:v>211.29060065008599</c:v>
                </c:pt>
                <c:pt idx="237">
                  <c:v>212.09003711641188</c:v>
                </c:pt>
                <c:pt idx="238">
                  <c:v>212.89124005362135</c:v>
                </c:pt>
                <c:pt idx="239">
                  <c:v>213.69420230884973</c:v>
                </c:pt>
                <c:pt idx="240">
                  <c:v>214.49891672379604</c:v>
                </c:pt>
                <c:pt idx="241">
                  <c:v>215.30537613482792</c:v>
                </c:pt>
                <c:pt idx="242">
                  <c:v>216.11357337308576</c:v>
                </c:pt>
                <c:pt idx="243">
                  <c:v>216.92350126458629</c:v>
                </c:pt>
                <c:pt idx="244">
                  <c:v>217.73515263032567</c:v>
                </c:pt>
                <c:pt idx="245">
                  <c:v>218.54852028638186</c:v>
                </c:pt>
                <c:pt idx="246">
                  <c:v>219.36359704401644</c:v>
                </c:pt>
                <c:pt idx="247">
                  <c:v>220.18037570977583</c:v>
                </c:pt>
                <c:pt idx="248">
                  <c:v>220.99884908559184</c:v>
                </c:pt>
                <c:pt idx="249">
                  <c:v>221.81900996888177</c:v>
                </c:pt>
                <c:pt idx="250">
                  <c:v>222.64085115264768</c:v>
                </c:pt>
                <c:pt idx="251">
                  <c:v>223.46436477511122</c:v>
                </c:pt>
                <c:pt idx="252">
                  <c:v>224.28954166877503</c:v>
                </c:pt>
                <c:pt idx="253">
                  <c:v>225.11637201078548</c:v>
                </c:pt>
                <c:pt idx="254">
                  <c:v>225.94484597388853</c:v>
                </c:pt>
                <c:pt idx="255">
                  <c:v>226.77495372656762</c:v>
                </c:pt>
                <c:pt idx="256">
                  <c:v>227.60668543318064</c:v>
                </c:pt>
                <c:pt idx="257">
                  <c:v>228.440031254096</c:v>
                </c:pt>
                <c:pt idx="258">
                  <c:v>229.27498134582746</c:v>
                </c:pt>
                <c:pt idx="259">
                  <c:v>230.11152586116816</c:v>
                </c:pt>
                <c:pt idx="260">
                  <c:v>230.94965494932362</c:v>
                </c:pt>
                <c:pt idx="261">
                  <c:v>231.78935875604361</c:v>
                </c:pt>
                <c:pt idx="262">
                  <c:v>232.63062742375331</c:v>
                </c:pt>
                <c:pt idx="263">
                  <c:v>233.47345109168316</c:v>
                </c:pt>
                <c:pt idx="264">
                  <c:v>234.31781989599793</c:v>
                </c:pt>
                <c:pt idx="265">
                  <c:v>235.16372396992472</c:v>
                </c:pt>
                <c:pt idx="266">
                  <c:v>236.01115344388</c:v>
                </c:pt>
                <c:pt idx="267">
                  <c:v>236.86009844559567</c:v>
                </c:pt>
                <c:pt idx="268">
                  <c:v>237.71054910024407</c:v>
                </c:pt>
                <c:pt idx="269">
                  <c:v>238.5624955305621</c:v>
                </c:pt>
                <c:pt idx="270">
                  <c:v>239.41592785697435</c:v>
                </c:pt>
                <c:pt idx="271">
                  <c:v>240.27083619771511</c:v>
                </c:pt>
                <c:pt idx="272">
                  <c:v>241.12721066894963</c:v>
                </c:pt>
                <c:pt idx="273">
                  <c:v>241.98504138489415</c:v>
                </c:pt>
                <c:pt idx="274">
                  <c:v>242.84431845793517</c:v>
                </c:pt>
                <c:pt idx="275">
                  <c:v>243.70503199874767</c:v>
                </c:pt>
                <c:pt idx="276">
                  <c:v>244.56717211641225</c:v>
                </c:pt>
                <c:pt idx="277">
                  <c:v>245.43072891853151</c:v>
                </c:pt>
                <c:pt idx="278">
                  <c:v>246.29569251134527</c:v>
                </c:pt>
                <c:pt idx="279">
                  <c:v>247.16205299984489</c:v>
                </c:pt>
                <c:pt idx="280">
                  <c:v>248.02980048788672</c:v>
                </c:pt>
                <c:pt idx="281">
                  <c:v>248.89892507830436</c:v>
                </c:pt>
                <c:pt idx="282">
                  <c:v>249.76941687302016</c:v>
                </c:pt>
                <c:pt idx="283">
                  <c:v>250.64126597315575</c:v>
                </c:pt>
                <c:pt idx="284">
                  <c:v>251.51446247914143</c:v>
                </c:pt>
                <c:pt idx="285">
                  <c:v>252.38899649082481</c:v>
                </c:pt>
                <c:pt idx="286">
                  <c:v>253.26485810757833</c:v>
                </c:pt>
                <c:pt idx="287">
                  <c:v>254.14203742840601</c:v>
                </c:pt>
                <c:pt idx="288">
                  <c:v>255.02052455204901</c:v>
                </c:pt>
                <c:pt idx="289">
                  <c:v>255.90030957709041</c:v>
                </c:pt>
                <c:pt idx="290">
                  <c:v>256.78138260205907</c:v>
                </c:pt>
                <c:pt idx="291">
                  <c:v>257.66373372553238</c:v>
                </c:pt>
                <c:pt idx="292">
                  <c:v>258.54735304623819</c:v>
                </c:pt>
                <c:pt idx="293">
                  <c:v>259.43223066315574</c:v>
                </c:pt>
                <c:pt idx="294">
                  <c:v>260.31835667561569</c:v>
                </c:pt>
                <c:pt idx="295">
                  <c:v>261.20572118339919</c:v>
                </c:pt>
                <c:pt idx="296">
                  <c:v>262.09431428683598</c:v>
                </c:pt>
                <c:pt idx="297">
                  <c:v>262.9841260869016</c:v>
                </c:pt>
                <c:pt idx="298">
                  <c:v>263.87513941829764</c:v>
                </c:pt>
                <c:pt idx="299">
                  <c:v>264.7673225792891</c:v>
                </c:pt>
                <c:pt idx="300">
                  <c:v>265.66063660174251</c:v>
                </c:pt>
                <c:pt idx="301">
                  <c:v>266.55504252476919</c:v>
                </c:pt>
                <c:pt idx="302">
                  <c:v>267.45050139554007</c:v>
                </c:pt>
                <c:pt idx="303">
                  <c:v>268.34697427008877</c:v>
                </c:pt>
                <c:pt idx="304">
                  <c:v>269.24442221410237</c:v>
                </c:pt>
                <c:pt idx="305">
                  <c:v>270.14280630370047</c:v>
                </c:pt>
                <c:pt idx="306">
                  <c:v>271.04208762620203</c:v>
                </c:pt>
                <c:pt idx="307">
                  <c:v>271.94222728088016</c:v>
                </c:pt>
                <c:pt idx="308">
                  <c:v>272.84318637970512</c:v>
                </c:pt>
                <c:pt idx="309">
                  <c:v>273.74492604807517</c:v>
                </c:pt>
                <c:pt idx="310">
                  <c:v>274.64740742553556</c:v>
                </c:pt>
                <c:pt idx="311">
                  <c:v>275.5505916664855</c:v>
                </c:pt>
                <c:pt idx="312">
                  <c:v>276.45443994087327</c:v>
                </c:pt>
                <c:pt idx="313">
                  <c:v>277.3589134348793</c:v>
                </c:pt>
                <c:pt idx="314">
                  <c:v>278.26397335158754</c:v>
                </c:pt>
                <c:pt idx="315">
                  <c:v>279.16958091164469</c:v>
                </c:pt>
                <c:pt idx="316">
                  <c:v>280.07569735390786</c:v>
                </c:pt>
                <c:pt idx="317">
                  <c:v>280.98228393608002</c:v>
                </c:pt>
                <c:pt idx="318">
                  <c:v>281.88930193533406</c:v>
                </c:pt>
                <c:pt idx="319">
                  <c:v>282.79671264892465</c:v>
                </c:pt>
                <c:pt idx="320">
                  <c:v>283.70447739478857</c:v>
                </c:pt>
                <c:pt idx="321">
                  <c:v>284.61256042619584</c:v>
                </c:pt>
                <c:pt idx="322">
                  <c:v>285.52093184612346</c:v>
                </c:pt>
                <c:pt idx="323">
                  <c:v>286.42956469021374</c:v>
                </c:pt>
                <c:pt idx="324">
                  <c:v>287.33843200984035</c:v>
                </c:pt>
                <c:pt idx="325">
                  <c:v>288.24750687235962</c:v>
                </c:pt>
                <c:pt idx="326">
                  <c:v>289.1567623613563</c:v>
                </c:pt>
                <c:pt idx="327">
                  <c:v>290.06617157688345</c:v>
                </c:pt>
                <c:pt idx="328">
                  <c:v>290.97570763569706</c:v>
                </c:pt>
                <c:pt idx="329">
                  <c:v>291.88534367148463</c:v>
                </c:pt>
                <c:pt idx="330">
                  <c:v>292.79505283508865</c:v>
                </c:pt>
                <c:pt idx="331">
                  <c:v>293.70480829472399</c:v>
                </c:pt>
                <c:pt idx="332">
                  <c:v>294.61458323619013</c:v>
                </c:pt>
                <c:pt idx="333">
                  <c:v>295.52435086307787</c:v>
                </c:pt>
                <c:pt idx="334">
                  <c:v>296.43408439697009</c:v>
                </c:pt>
                <c:pt idx="335">
                  <c:v>297.34375707763752</c:v>
                </c:pt>
                <c:pt idx="336">
                  <c:v>298.25334216322875</c:v>
                </c:pt>
                <c:pt idx="337">
                  <c:v>299.16281293045472</c:v>
                </c:pt>
                <c:pt idx="338">
                  <c:v>300.07214267476803</c:v>
                </c:pt>
                <c:pt idx="339">
                  <c:v>300.98130471053656</c:v>
                </c:pt>
                <c:pt idx="340">
                  <c:v>301.89027237121172</c:v>
                </c:pt>
                <c:pt idx="341">
                  <c:v>302.79901900949153</c:v>
                </c:pt>
                <c:pt idx="342">
                  <c:v>303.70751799747796</c:v>
                </c:pt>
                <c:pt idx="343">
                  <c:v>304.61574272682924</c:v>
                </c:pt>
                <c:pt idx="344">
                  <c:v>305.52366660890652</c:v>
                </c:pt>
                <c:pt idx="345">
                  <c:v>306.43126307491553</c:v>
                </c:pt>
                <c:pt idx="346">
                  <c:v>307.33850557604256</c:v>
                </c:pt>
                <c:pt idx="347">
                  <c:v>308.24536758358562</c:v>
                </c:pt>
                <c:pt idx="348">
                  <c:v>309.15182290641422</c:v>
                </c:pt>
                <c:pt idx="349">
                  <c:v>310.05784600827997</c:v>
                </c:pt>
                <c:pt idx="350">
                  <c:v>310.96341169004637</c:v>
                </c:pt>
                <c:pt idx="351">
                  <c:v>311.86849477204953</c:v>
                </c:pt>
                <c:pt idx="352">
                  <c:v>312.77307009418507</c:v>
                </c:pt>
                <c:pt idx="353">
                  <c:v>313.67711251599053</c:v>
                </c:pt>
                <c:pt idx="354">
                  <c:v>314.5805969167231</c:v>
                </c:pt>
                <c:pt idx="355">
                  <c:v>315.48349819543267</c:v>
                </c:pt>
                <c:pt idx="356">
                  <c:v>316.3857912710302</c:v>
                </c:pt>
                <c:pt idx="357">
                  <c:v>317.28745108235148</c:v>
                </c:pt>
                <c:pt idx="358">
                  <c:v>318.18845258821653</c:v>
                </c:pt>
                <c:pt idx="359">
                  <c:v>319.08877076748388</c:v>
                </c:pt>
                <c:pt idx="360">
                  <c:v>319.9883872477879</c:v>
                </c:pt>
                <c:pt idx="361">
                  <c:v>320.88729693045815</c:v>
                </c:pt>
                <c:pt idx="362">
                  <c:v>321.78550134938541</c:v>
                </c:pt>
                <c:pt idx="363">
                  <c:v>322.68300203368904</c:v>
                </c:pt>
                <c:pt idx="364">
                  <c:v>323.57980050773722</c:v>
                </c:pt>
                <c:pt idx="365">
                  <c:v>324.47589829116703</c:v>
                </c:pt>
                <c:pt idx="366">
                  <c:v>325.37129689890457</c:v>
                </c:pt>
                <c:pt idx="367">
                  <c:v>326.2659978411848</c:v>
                </c:pt>
                <c:pt idx="368">
                  <c:v>327.16000262357124</c:v>
                </c:pt>
                <c:pt idx="369">
                  <c:v>328.05331274697579</c:v>
                </c:pt>
                <c:pt idx="370">
                  <c:v>328.94592970767832</c:v>
                </c:pt>
                <c:pt idx="371">
                  <c:v>329.83785499734603</c:v>
                </c:pt>
                <c:pt idx="372">
                  <c:v>330.7290901030529</c:v>
                </c:pt>
                <c:pt idx="373">
                  <c:v>331.61963650729899</c:v>
                </c:pt>
                <c:pt idx="374">
                  <c:v>332.50949568802963</c:v>
                </c:pt>
                <c:pt idx="375">
                  <c:v>333.39866911865442</c:v>
                </c:pt>
                <c:pt idx="376">
                  <c:v>334.28715826806621</c:v>
                </c:pt>
                <c:pt idx="377">
                  <c:v>335.17496460066002</c:v>
                </c:pt>
                <c:pt idx="378">
                  <c:v>336.06208957635187</c:v>
                </c:pt>
                <c:pt idx="379">
                  <c:v>336.94853465059731</c:v>
                </c:pt>
                <c:pt idx="380">
                  <c:v>337.83430127441005</c:v>
                </c:pt>
                <c:pt idx="381">
                  <c:v>338.71939089438052</c:v>
                </c:pt>
                <c:pt idx="382">
                  <c:v>339.60380495269413</c:v>
                </c:pt>
                <c:pt idx="383">
                  <c:v>340.48754488714974</c:v>
                </c:pt>
                <c:pt idx="384">
                  <c:v>341.37061213117761</c:v>
                </c:pt>
                <c:pt idx="385">
                  <c:v>342.25300811385762</c:v>
                </c:pt>
                <c:pt idx="386">
                  <c:v>343.13473425993737</c:v>
                </c:pt>
                <c:pt idx="387">
                  <c:v>344.01579198984996</c:v>
                </c:pt>
                <c:pt idx="388">
                  <c:v>344.89618271973177</c:v>
                </c:pt>
                <c:pt idx="389">
                  <c:v>345.77590786144037</c:v>
                </c:pt>
                <c:pt idx="390">
                  <c:v>346.6549688225719</c:v>
                </c:pt>
                <c:pt idx="391">
                  <c:v>347.53336700647884</c:v>
                </c:pt>
                <c:pt idx="392">
                  <c:v>348.41110381228737</c:v>
                </c:pt>
                <c:pt idx="393">
                  <c:v>349.28818063491462</c:v>
                </c:pt>
                <c:pt idx="394">
                  <c:v>350.16459886508619</c:v>
                </c:pt>
                <c:pt idx="395">
                  <c:v>351.04035988935306</c:v>
                </c:pt>
                <c:pt idx="396">
                  <c:v>351.91546509010885</c:v>
                </c:pt>
                <c:pt idx="397">
                  <c:v>352.7899158456068</c:v>
                </c:pt>
                <c:pt idx="398">
                  <c:v>353.66371352997658</c:v>
                </c:pt>
                <c:pt idx="399">
                  <c:v>354.53685951324132</c:v>
                </c:pt>
                <c:pt idx="400">
                  <c:v>355.40935516133413</c:v>
                </c:pt>
                <c:pt idx="401">
                  <c:v>364.09864870621942</c:v>
                </c:pt>
                <c:pt idx="402">
                  <c:v>372.72378668153806</c:v>
                </c:pt>
                <c:pt idx="403">
                  <c:v>381.28609685577868</c:v>
                </c:pt>
                <c:pt idx="404">
                  <c:v>389.78686823915706</c:v>
                </c:pt>
                <c:pt idx="405">
                  <c:v>398.22735261623421</c:v>
                </c:pt>
                <c:pt idx="406">
                  <c:v>406.60876600288464</c:v>
                </c:pt>
                <c:pt idx="407">
                  <c:v>414.93229003207631</c:v>
                </c:pt>
                <c:pt idx="408">
                  <c:v>423.19907327261819</c:v>
                </c:pt>
                <c:pt idx="409">
                  <c:v>431.41023248474932</c:v>
                </c:pt>
                <c:pt idx="410">
                  <c:v>439.56685381618337</c:v>
                </c:pt>
                <c:pt idx="411">
                  <c:v>447.66999394198234</c:v>
                </c:pt>
                <c:pt idx="412">
                  <c:v>455.72068115141087</c:v>
                </c:pt>
                <c:pt idx="413">
                  <c:v>463.71991638471695</c:v>
                </c:pt>
                <c:pt idx="414">
                  <c:v>471.66867422259486</c:v>
                </c:pt>
                <c:pt idx="415">
                  <c:v>479.56790383090947</c:v>
                </c:pt>
                <c:pt idx="416">
                  <c:v>487.41852986309783</c:v>
                </c:pt>
                <c:pt idx="417">
                  <c:v>495.22145332251159</c:v>
                </c:pt>
                <c:pt idx="418">
                  <c:v>502.97755238682367</c:v>
                </c:pt>
                <c:pt idx="419">
                  <c:v>510.68768319649121</c:v>
                </c:pt>
                <c:pt idx="420">
                  <c:v>518.35268060914461</c:v>
                </c:pt>
                <c:pt idx="421">
                  <c:v>525.97335892166029</c:v>
                </c:pt>
                <c:pt idx="422">
                  <c:v>533.55051256156764</c:v>
                </c:pt>
                <c:pt idx="423">
                  <c:v>541.0849167493443</c:v>
                </c:pt>
                <c:pt idx="424">
                  <c:v>548.57732813305961</c:v>
                </c:pt>
                <c:pt idx="425">
                  <c:v>556.02848539674324</c:v>
                </c:pt>
                <c:pt idx="426">
                  <c:v>563.4391098437743</c:v>
                </c:pt>
                <c:pt idx="427">
                  <c:v>570.80990595651235</c:v>
                </c:pt>
                <c:pt idx="428">
                  <c:v>578.14156193332155</c:v>
                </c:pt>
                <c:pt idx="429">
                  <c:v>585.43475020407448</c:v>
                </c:pt>
                <c:pt idx="430">
                  <c:v>592.69012792516082</c:v>
                </c:pt>
                <c:pt idx="431">
                  <c:v>599.90833745496923</c:v>
                </c:pt>
                <c:pt idx="432">
                  <c:v>607.09000681075622</c:v>
                </c:pt>
                <c:pt idx="433">
                  <c:v>614.23575010776733</c:v>
                </c:pt>
                <c:pt idx="434">
                  <c:v>621.34616798142758</c:v>
                </c:pt>
                <c:pt idx="435">
                  <c:v>628.42184799337349</c:v>
                </c:pt>
                <c:pt idx="436">
                  <c:v>635.46336502205986</c:v>
                </c:pt>
                <c:pt idx="437">
                  <c:v>642.47128163863249</c:v>
                </c:pt>
                <c:pt idx="438">
                  <c:v>649.44614846872423</c:v>
                </c:pt>
                <c:pt idx="439">
                  <c:v>656.38850454079466</c:v>
                </c:pt>
                <c:pt idx="440">
                  <c:v>663.29887762160376</c:v>
                </c:pt>
                <c:pt idx="441">
                  <c:v>670.17778453937763</c:v>
                </c:pt>
                <c:pt idx="442">
                  <c:v>677.02573149519662</c:v>
                </c:pt>
                <c:pt idx="443">
                  <c:v>683.84321436310881</c:v>
                </c:pt>
                <c:pt idx="444">
                  <c:v>690.63071897944599</c:v>
                </c:pt>
                <c:pt idx="445">
                  <c:v>697.38872142179582</c:v>
                </c:pt>
                <c:pt idx="446">
                  <c:v>704.11768827806077</c:v>
                </c:pt>
                <c:pt idx="447">
                  <c:v>710.81807690601306</c:v>
                </c:pt>
                <c:pt idx="448">
                  <c:v>717.49033568373477</c:v>
                </c:pt>
                <c:pt idx="449">
                  <c:v>724.13490425131272</c:v>
                </c:pt>
                <c:pt idx="450">
                  <c:v>730.75221374413991</c:v>
                </c:pt>
                <c:pt idx="451">
                  <c:v>737.34268701815859</c:v>
                </c:pt>
                <c:pt idx="452">
                  <c:v>743.9067388673634</c:v>
                </c:pt>
                <c:pt idx="453">
                  <c:v>750.44477623386683</c:v>
                </c:pt>
                <c:pt idx="454">
                  <c:v>756.95719841081711</c:v>
                </c:pt>
                <c:pt idx="455">
                  <c:v>763.44439723844266</c:v>
                </c:pt>
                <c:pt idx="456">
                  <c:v>769.90675729348447</c:v>
                </c:pt>
                <c:pt idx="457">
                  <c:v>776.34465607226696</c:v>
                </c:pt>
                <c:pt idx="458">
                  <c:v>782.75846416764466</c:v>
                </c:pt>
                <c:pt idx="459">
                  <c:v>789.14854544005095</c:v>
                </c:pt>
                <c:pt idx="460">
                  <c:v>795.51525718286541</c:v>
                </c:pt>
                <c:pt idx="461">
                  <c:v>801.8589502823055</c:v>
                </c:pt>
                <c:pt idx="462">
                  <c:v>808.17996937203918</c:v>
                </c:pt>
                <c:pt idx="463">
                  <c:v>814.47865298270574</c:v>
                </c:pt>
                <c:pt idx="464">
                  <c:v>820.75533368652316</c:v>
                </c:pt>
                <c:pt idx="465">
                  <c:v>827.01033823715352</c:v>
                </c:pt>
                <c:pt idx="466">
                  <c:v>833.24398770498726</c:v>
                </c:pt>
                <c:pt idx="467">
                  <c:v>839.45659760800368</c:v>
                </c:pt>
                <c:pt idx="468">
                  <c:v>845.64847803835346</c:v>
                </c:pt>
                <c:pt idx="469">
                  <c:v>851.81993378480604</c:v>
                </c:pt>
                <c:pt idx="470">
                  <c:v>857.97126445119568</c:v>
                </c:pt>
                <c:pt idx="471">
                  <c:v>864.10276457099508</c:v>
                </c:pt>
                <c:pt idx="472">
                  <c:v>870.214723718139</c:v>
                </c:pt>
                <c:pt idx="473">
                  <c:v>876.30742661421493</c:v>
                </c:pt>
                <c:pt idx="474">
                  <c:v>882.38115323213196</c:v>
                </c:pt>
                <c:pt idx="475">
                  <c:v>888.43617889637494</c:v>
                </c:pt>
                <c:pt idx="476">
                  <c:v>894.47277437994467</c:v>
                </c:pt>
                <c:pt idx="477">
                  <c:v>900.49120599808089</c:v>
                </c:pt>
                <c:pt idx="478">
                  <c:v>906.49173569886057</c:v>
                </c:pt>
                <c:pt idx="479">
                  <c:v>912.47462115075871</c:v>
                </c:pt>
                <c:pt idx="480">
                  <c:v>918.44011582725545</c:v>
                </c:pt>
                <c:pt idx="481">
                  <c:v>924.38846908856942</c:v>
                </c:pt>
                <c:pt idx="482">
                  <c:v>930.31992626059264</c:v>
                </c:pt>
                <c:pt idx="483">
                  <c:v>936.23472871109914</c:v>
                </c:pt>
                <c:pt idx="484">
                  <c:v>942.13311392329592</c:v>
                </c:pt>
                <c:pt idx="485">
                  <c:v>948.0153155667814</c:v>
                </c:pt>
                <c:pt idx="486">
                  <c:v>953.88156356597312</c:v>
                </c:pt>
                <c:pt idx="487">
                  <c:v>959.73208416606349</c:v>
                </c:pt>
                <c:pt idx="488">
                  <c:v>965.56709999655993</c:v>
                </c:pt>
                <c:pt idx="489">
                  <c:v>971.386830132461</c:v>
                </c:pt>
                <c:pt idx="490">
                  <c:v>977.1914901531203</c:v>
                </c:pt>
                <c:pt idx="491">
                  <c:v>982.98129219884424</c:v>
                </c:pt>
                <c:pt idx="492">
                  <c:v>988.75644502526995</c:v>
                </c:pt>
                <c:pt idx="493">
                  <c:v>994.51715405556467</c:v>
                </c:pt>
                <c:pt idx="494">
                  <c:v>1000.2636214304881</c:v>
                </c:pt>
                <c:pt idx="495">
                  <c:v>1005.9960460563551</c:v>
                </c:pt>
                <c:pt idx="496">
                  <c:v>1011.7146236509352</c:v>
                </c:pt>
                <c:pt idx="497">
                  <c:v>1017.4195467873226</c:v>
                </c:pt>
                <c:pt idx="498">
                  <c:v>1023.1110049358095</c:v>
                </c:pt>
                <c:pt idx="499">
                  <c:v>1028.7891845037934</c:v>
                </c:pt>
                <c:pt idx="500">
                  <c:v>1034.4542688737456</c:v>
                </c:pt>
                <c:pt idx="501">
                  <c:v>1040.1064384392716</c:v>
                </c:pt>
                <c:pt idx="502">
                  <c:v>1045.7458706392861</c:v>
                </c:pt>
                <c:pt idx="503">
                  <c:v>1051.3727399903294</c:v>
                </c:pt>
                <c:pt idx="504">
                  <c:v>1056.9872181170492</c:v>
                </c:pt>
                <c:pt idx="505">
                  <c:v>1062.589473780869</c:v>
                </c:pt>
                <c:pt idx="506">
                  <c:v>1068.1796729068669</c:v>
                </c:pt>
                <c:pt idx="507">
                  <c:v>1073.7579786088854</c:v>
                </c:pt>
                <c:pt idx="508">
                  <c:v>1079.3245512128922</c:v>
                </c:pt>
                <c:pt idx="509">
                  <c:v>1084.8795482786149</c:v>
                </c:pt>
                <c:pt idx="510">
                  <c:v>1090.4231246194684</c:v>
                </c:pt>
                <c:pt idx="511">
                  <c:v>1095.9554323207951</c:v>
                </c:pt>
                <c:pt idx="512">
                  <c:v>1101.4766207564412</c:v>
                </c:pt>
                <c:pt idx="513">
                  <c:v>1106.9868366036881</c:v>
                </c:pt>
                <c:pt idx="514">
                  <c:v>1112.4862238565618</c:v>
                </c:pt>
                <c:pt idx="515">
                  <c:v>1117.9749238375443</c:v>
                </c:pt>
                <c:pt idx="516">
                  <c:v>1123.4530752077103</c:v>
                </c:pt>
                <c:pt idx="517">
                  <c:v>1128.9208139753155</c:v>
                </c:pt>
                <c:pt idx="518">
                  <c:v>1134.3782735028637</c:v>
                </c:pt>
                <c:pt idx="519">
                  <c:v>1139.8255845126839</c:v>
                </c:pt>
                <c:pt idx="520">
                  <c:v>1145.2628750910474</c:v>
                </c:pt>
                <c:pt idx="521">
                  <c:v>1150.6902706908613</c:v>
                </c:pt>
                <c:pt idx="522">
                  <c:v>1156.1078941329758</c:v>
                </c:pt>
                <c:pt idx="523">
                  <c:v>1161.5158656061462</c:v>
                </c:pt>
                <c:pt idx="524">
                  <c:v>1166.9143026656945</c:v>
                </c:pt>
                <c:pt idx="525">
                  <c:v>1172.30332023092</c:v>
                </c:pt>
                <c:pt idx="526">
                  <c:v>1177.68303058131</c:v>
                </c:pt>
                <c:pt idx="527">
                  <c:v>1183.0535433516122</c:v>
                </c:pt>
                <c:pt idx="528">
                  <c:v>1188.4149655258259</c:v>
                </c:pt>
                <c:pt idx="529">
                  <c:v>1193.7674014301851</c:v>
                </c:pt>
                <c:pt idx="530">
                  <c:v>1199.1109527252045</c:v>
                </c:pt>
                <c:pt idx="531">
                  <c:v>1204.4457183968659</c:v>
                </c:pt>
                <c:pt idx="532">
                  <c:v>1209.7717947470328</c:v>
                </c:pt>
                <c:pt idx="533">
                  <c:v>1215.0892753831829</c:v>
                </c:pt>
                <c:pt idx="534">
                  <c:v>1220.398251207554</c:v>
                </c:pt>
                <c:pt idx="535">
                  <c:v>1225.6988104058105</c:v>
                </c:pt>
                <c:pt idx="536">
                  <c:v>1230.9910384353352</c:v>
                </c:pt>
                <c:pt idx="537">
                  <c:v>1236.2750180132655</c:v>
                </c:pt>
                <c:pt idx="538">
                  <c:v>1241.5508291043946</c:v>
                </c:pt>
                <c:pt idx="539">
                  <c:v>1246.8185489090633</c:v>
                </c:pt>
                <c:pt idx="540">
                  <c:v>1252.0782518511771</c:v>
                </c:pt>
                <c:pt idx="541">
                  <c:v>1257.3300095664824</c:v>
                </c:pt>
                <c:pt idx="542">
                  <c:v>1262.5738908912479</c:v>
                </c:pt>
                <c:pt idx="543">
                  <c:v>1267.8099618514902</c:v>
                </c:pt>
                <c:pt idx="544">
                  <c:v>1273.038285652897</c:v>
                </c:pt>
                <c:pt idx="545">
                  <c:v>1278.2589226715927</c:v>
                </c:pt>
                <c:pt idx="546">
                  <c:v>1283.4719304458993</c:v>
                </c:pt>
                <c:pt idx="547">
                  <c:v>1288.6773636692421</c:v>
                </c:pt>
                <c:pt idx="548">
                  <c:v>1293.87527418435</c:v>
                </c:pt>
                <c:pt idx="549">
                  <c:v>1299.0657109788938</c:v>
                </c:pt>
                <c:pt idx="550">
                  <c:v>1304.248720182708</c:v>
                </c:pt>
                <c:pt idx="551">
                  <c:v>1309.4243450667316</c:v>
                </c:pt>
                <c:pt idx="552">
                  <c:v>1314.5926260437998</c:v>
                </c:pt>
                <c:pt idx="553">
                  <c:v>1319.753600671407</c:v>
                </c:pt>
                <c:pt idx="554">
                  <c:v>1324.9073036565578</c:v>
                </c:pt>
                <c:pt idx="555">
                  <c:v>1330.0537668628072</c:v>
                </c:pt>
                <c:pt idx="556">
                  <c:v>1335.1930193195819</c:v>
                </c:pt>
                <c:pt idx="557">
                  <c:v>1340.3250872338645</c:v>
                </c:pt>
                <c:pt idx="558">
                  <c:v>1345.4499940043008</c:v>
                </c:pt>
                <c:pt idx="559">
                  <c:v>1350.5677602377889</c:v>
                </c:pt>
                <c:pt idx="560">
                  <c:v>1355.6784037685784</c:v>
                </c:pt>
                <c:pt idx="561">
                  <c:v>1360.7819396799082</c:v>
                </c:pt>
                <c:pt idx="562">
                  <c:v>1365.8783803281833</c:v>
                </c:pt>
                <c:pt idx="563">
                  <c:v>1370.9677353696818</c:v>
                </c:pt>
                <c:pt idx="564">
                  <c:v>1376.0500117897677</c:v>
                </c:pt>
                <c:pt idx="565">
                  <c:v>1381.1252139345663</c:v>
                </c:pt>
                <c:pt idx="566">
                  <c:v>1386.1933435450487</c:v>
                </c:pt>
                <c:pt idx="567">
                  <c:v>1391.254399793454</c:v>
                </c:pt>
                <c:pt idx="568">
                  <c:v>1396.3083793219678</c:v>
                </c:pt>
                <c:pt idx="569">
                  <c:v>1401.3552762835616</c:v>
                </c:pt>
                <c:pt idx="570">
                  <c:v>1406.3950823848888</c:v>
                </c:pt>
                <c:pt idx="571">
                  <c:v>1411.4277869311202</c:v>
                </c:pt>
                <c:pt idx="572">
                  <c:v>1416.4533768725967</c:v>
                </c:pt>
                <c:pt idx="573">
                  <c:v>1421.4718368531676</c:v>
                </c:pt>
                <c:pt idx="574">
                  <c:v>1426.4831492600799</c:v>
                </c:pt>
                <c:pt idx="575">
                  <c:v>1431.4872942752761</c:v>
                </c:pt>
                <c:pt idx="576">
                  <c:v>1436.484249927958</c:v>
                </c:pt>
                <c:pt idx="577">
                  <c:v>1441.4739921482724</c:v>
                </c:pt>
                <c:pt idx="578">
                  <c:v>1446.4564948219727</c:v>
                </c:pt>
                <c:pt idx="579">
                  <c:v>1451.4317298459118</c:v>
                </c:pt>
                <c:pt idx="580">
                  <c:v>1456.3996671842249</c:v>
                </c:pt>
                <c:pt idx="581">
                  <c:v>1461.3602749250626</c:v>
                </c:pt>
                <c:pt idx="582">
                  <c:v>1466.3135193377395</c:v>
                </c:pt>
                <c:pt idx="583">
                  <c:v>1471.2593649301662</c:v>
                </c:pt>
                <c:pt idx="584">
                  <c:v>1476.1977745064401</c:v>
                </c:pt>
                <c:pt idx="585">
                  <c:v>1481.128709224477</c:v>
                </c:pt>
                <c:pt idx="586">
                  <c:v>1486.0521286535684</c:v>
                </c:pt>
                <c:pt idx="587">
                  <c:v>1490.9679908317576</c:v>
                </c:pt>
                <c:pt idx="588">
                  <c:v>1495.8762523229375</c:v>
                </c:pt>
                <c:pt idx="589">
                  <c:v>1500.7768682735759</c:v>
                </c:pt>
                <c:pt idx="590">
                  <c:v>1505.6697924689827</c:v>
                </c:pt>
                <c:pt idx="591">
                  <c:v>1510.5549773890416</c:v>
                </c:pt>
                <c:pt idx="592">
                  <c:v>1515.4323742633349</c:v>
                </c:pt>
                <c:pt idx="593">
                  <c:v>1520.3019331255964</c:v>
                </c:pt>
                <c:pt idx="594">
                  <c:v>1525.1636028674359</c:v>
                </c:pt>
                <c:pt idx="595">
                  <c:v>1530.0173312912825</c:v>
                </c:pt>
                <c:pt idx="596">
                  <c:v>1534.8630651625037</c:v>
                </c:pt>
                <c:pt idx="597">
                  <c:v>1539.7007502606596</c:v>
                </c:pt>
                <c:pt idx="598">
                  <c:v>1544.5303314298592</c:v>
                </c:pt>
                <c:pt idx="599">
                  <c:v>1549.3517526281917</c:v>
                </c:pt>
                <c:pt idx="600">
                  <c:v>1554.1649569762078</c:v>
                </c:pt>
                <c:pt idx="601">
                  <c:v>1558.9698868044338</c:v>
                </c:pt>
                <c:pt idx="602">
                  <c:v>1563.7664836999036</c:v>
                </c:pt>
                <c:pt idx="603">
                  <c:v>1568.5546885516974</c:v>
                </c:pt>
                <c:pt idx="604">
                  <c:v>1573.3344415954825</c:v>
                </c:pt>
                <c:pt idx="605">
                  <c:v>1578.1056824570508</c:v>
                </c:pt>
                <c:pt idx="606">
                  <c:v>1582.8683501948517</c:v>
                </c:pt>
                <c:pt idx="607">
                  <c:v>1587.6223833415268</c:v>
                </c:pt>
                <c:pt idx="608">
                  <c:v>1592.3677199444446</c:v>
                </c:pt>
                <c:pt idx="609">
                  <c:v>1597.1042976052488</c:v>
                </c:pt>
                <c:pt idx="610">
                  <c:v>1601.8320535184232</c:v>
                </c:pt>
                <c:pt idx="611">
                  <c:v>1606.550924508887</c:v>
                </c:pt>
                <c:pt idx="612">
                  <c:v>1611.2608470686309</c:v>
                </c:pt>
                <c:pt idx="613">
                  <c:v>1615.9617573924079</c:v>
                </c:pt>
                <c:pt idx="614">
                  <c:v>1620.653591412492</c:v>
                </c:pt>
                <c:pt idx="615">
                  <c:v>1625.3362848325207</c:v>
                </c:pt>
                <c:pt idx="616">
                  <c:v>1630.0097731604374</c:v>
                </c:pt>
                <c:pt idx="617">
                  <c:v>1634.6739917405487</c:v>
                </c:pt>
                <c:pt idx="618">
                  <c:v>1639.3288757847154</c:v>
                </c:pt>
                <c:pt idx="619">
                  <c:v>1643.9743604026933</c:v>
                </c:pt>
                <c:pt idx="620">
                  <c:v>1648.6103806316419</c:v>
                </c:pt>
                <c:pt idx="621">
                  <c:v>1653.2368714648189</c:v>
                </c:pt>
                <c:pt idx="622">
                  <c:v>1657.8537678794783</c:v>
                </c:pt>
                <c:pt idx="623">
                  <c:v>1662.4610048639884</c:v>
                </c:pt>
                <c:pt idx="624">
                  <c:v>1667.0585174441921</c:v>
                </c:pt>
                <c:pt idx="625">
                  <c:v>1671.6462407090214</c:v>
                </c:pt>
                <c:pt idx="626">
                  <c:v>1676.2241098353875</c:v>
                </c:pt>
                <c:pt idx="627">
                  <c:v>1680.7920601123631</c:v>
                </c:pt>
                <c:pt idx="628">
                  <c:v>1685.350026964674</c:v>
                </c:pt>
                <c:pt idx="629">
                  <c:v>1689.897945975516</c:v>
                </c:pt>
                <c:pt idx="630">
                  <c:v>1694.4357529087149</c:v>
                </c:pt>
                <c:pt idx="631">
                  <c:v>1698.9633837302461</c:v>
                </c:pt>
                <c:pt idx="632">
                  <c:v>1703.4807746291274</c:v>
                </c:pt>
                <c:pt idx="633">
                  <c:v>1707.9878620377044</c:v>
                </c:pt>
                <c:pt idx="634">
                  <c:v>1712.4845826513397</c:v>
                </c:pt>
                <c:pt idx="635">
                  <c:v>1716.9708734475239</c:v>
                </c:pt>
                <c:pt idx="636">
                  <c:v>1721.4466717044213</c:v>
                </c:pt>
                <c:pt idx="637">
                  <c:v>1725.9119150188644</c:v>
                </c:pt>
                <c:pt idx="638">
                  <c:v>1730.3665413238118</c:v>
                </c:pt>
                <c:pt idx="639">
                  <c:v>1734.8104889052822</c:v>
                </c:pt>
                <c:pt idx="640">
                  <c:v>1739.2436964187775</c:v>
                </c:pt>
                <c:pt idx="641">
                  <c:v>1743.6661029052082</c:v>
                </c:pt>
                <c:pt idx="642">
                  <c:v>1748.0776478063317</c:v>
                </c:pt>
                <c:pt idx="643">
                  <c:v>1752.4782709797182</c:v>
                </c:pt>
                <c:pt idx="644">
                  <c:v>1756.8679127132523</c:v>
                </c:pt>
                <c:pt idx="645">
                  <c:v>1761.2465137391841</c:v>
                </c:pt>
                <c:pt idx="646">
                  <c:v>1765.6140152477394</c:v>
                </c:pt>
                <c:pt idx="647">
                  <c:v>1769.9703589003002</c:v>
                </c:pt>
                <c:pt idx="648">
                  <c:v>1774.3154868421641</c:v>
                </c:pt>
                <c:pt idx="649">
                  <c:v>1778.6493417148947</c:v>
                </c:pt>
                <c:pt idx="650">
                  <c:v>1782.9718666682706</c:v>
                </c:pt>
                <c:pt idx="651">
                  <c:v>1787.283005371843</c:v>
                </c:pt>
                <c:pt idx="652">
                  <c:v>1791.5827020261108</c:v>
                </c:pt>
                <c:pt idx="653">
                  <c:v>1795.8709013733217</c:v>
                </c:pt>
                <c:pt idx="654">
                  <c:v>1800.1475487079083</c:v>
                </c:pt>
                <c:pt idx="655">
                  <c:v>1804.4125898865661</c:v>
                </c:pt>
                <c:pt idx="656">
                  <c:v>1808.6659713379822</c:v>
                </c:pt>
                <c:pt idx="657">
                  <c:v>1812.9076400722217</c:v>
                </c:pt>
                <c:pt idx="658">
                  <c:v>1817.1375436897799</c:v>
                </c:pt>
                <c:pt idx="659">
                  <c:v>1821.3556303903069</c:v>
                </c:pt>
                <c:pt idx="660">
                  <c:v>1825.5618489810115</c:v>
                </c:pt>
                <c:pt idx="661">
                  <c:v>1829.7561488847514</c:v>
                </c:pt>
                <c:pt idx="662">
                  <c:v>1833.9384801478161</c:v>
                </c:pt>
                <c:pt idx="663">
                  <c:v>1838.1087934474085</c:v>
                </c:pt>
                <c:pt idx="664">
                  <c:v>1842.2670400988318</c:v>
                </c:pt>
                <c:pt idx="665">
                  <c:v>1846.4131720623875</c:v>
                </c:pt>
                <c:pt idx="666">
                  <c:v>1850.54714194999</c:v>
                </c:pt>
                <c:pt idx="667">
                  <c:v>1854.6689030315035</c:v>
                </c:pt>
                <c:pt idx="668">
                  <c:v>1858.7784092408078</c:v>
                </c:pt>
                <c:pt idx="669">
                  <c:v>1862.8756151815958</c:v>
                </c:pt>
                <c:pt idx="670">
                  <c:v>1866.9604761329099</c:v>
                </c:pt>
                <c:pt idx="671">
                  <c:v>1871.0329480544226</c:v>
                </c:pt>
                <c:pt idx="672">
                  <c:v>1875.0929875914635</c:v>
                </c:pt>
                <c:pt idx="673">
                  <c:v>1879.1405520798014</c:v>
                </c:pt>
                <c:pt idx="674">
                  <c:v>1883.1755995501819</c:v>
                </c:pt>
                <c:pt idx="675">
                  <c:v>1887.198088732629</c:v>
                </c:pt>
                <c:pt idx="676">
                  <c:v>1891.2079790605119</c:v>
                </c:pt>
                <c:pt idx="677">
                  <c:v>1895.2052306743828</c:v>
                </c:pt>
                <c:pt idx="678">
                  <c:v>1899.1898044255909</c:v>
                </c:pt>
                <c:pt idx="679">
                  <c:v>1903.1616618796734</c:v>
                </c:pt>
                <c:pt idx="680">
                  <c:v>1907.1207653195315</c:v>
                </c:pt>
                <c:pt idx="681">
                  <c:v>1911.0670777483924</c:v>
                </c:pt>
                <c:pt idx="682">
                  <c:v>1915.0005628925626</c:v>
                </c:pt>
                <c:pt idx="683">
                  <c:v>1918.9211852039753</c:v>
                </c:pt>
                <c:pt idx="684">
                  <c:v>1922.8289098625369</c:v>
                </c:pt>
                <c:pt idx="685">
                  <c:v>1926.7237027782742</c:v>
                </c:pt>
                <c:pt idx="686">
                  <c:v>1930.6055305932878</c:v>
                </c:pt>
                <c:pt idx="687">
                  <c:v>1934.4743606835145</c:v>
                </c:pt>
                <c:pt idx="688">
                  <c:v>1938.330161160301</c:v>
                </c:pt>
                <c:pt idx="689">
                  <c:v>1942.1729008717939</c:v>
                </c:pt>
                <c:pt idx="690">
                  <c:v>1946.0025494041481</c:v>
                </c:pt>
                <c:pt idx="691">
                  <c:v>1949.8190770825581</c:v>
                </c:pt>
                <c:pt idx="692">
                  <c:v>1953.6224549721128</c:v>
                </c:pt>
                <c:pt idx="693">
                  <c:v>1957.4126548784802</c:v>
                </c:pt>
                <c:pt idx="694">
                  <c:v>1961.189649348423</c:v>
                </c:pt>
                <c:pt idx="695">
                  <c:v>1964.9534116701475</c:v>
                </c:pt>
                <c:pt idx="696">
                  <c:v>1968.7039158734917</c:v>
                </c:pt>
                <c:pt idx="697">
                  <c:v>1972.4411367299517</c:v>
                </c:pt>
                <c:pt idx="698">
                  <c:v>1976.1650497525527</c:v>
                </c:pt>
                <c:pt idx="699">
                  <c:v>1979.8756311955649</c:v>
                </c:pt>
                <c:pt idx="700">
                  <c:v>1983.572858054069</c:v>
                </c:pt>
                <c:pt idx="701">
                  <c:v>1987.2567080633719</c:v>
                </c:pt>
                <c:pt idx="702">
                  <c:v>1990.9271596982785</c:v>
                </c:pt>
                <c:pt idx="703">
                  <c:v>1994.5841921722183</c:v>
                </c:pt>
                <c:pt idx="704">
                  <c:v>1998.227785436233</c:v>
                </c:pt>
                <c:pt idx="705">
                  <c:v>2001.8579201778259</c:v>
                </c:pt>
                <c:pt idx="706">
                  <c:v>2005.4745778196759</c:v>
                </c:pt>
                <c:pt idx="707">
                  <c:v>2009.0777405182187</c:v>
                </c:pt>
                <c:pt idx="708">
                  <c:v>2012.6673911620978</c:v>
                </c:pt>
                <c:pt idx="709">
                  <c:v>2016.2435133704894</c:v>
                </c:pt>
                <c:pt idx="710">
                  <c:v>2019.806091491299</c:v>
                </c:pt>
                <c:pt idx="711">
                  <c:v>2023.3551105992383</c:v>
                </c:pt>
                <c:pt idx="712">
                  <c:v>2026.8905564937804</c:v>
                </c:pt>
                <c:pt idx="713">
                  <c:v>2030.4124156969972</c:v>
                </c:pt>
                <c:pt idx="714">
                  <c:v>2033.9206754512813</c:v>
                </c:pt>
                <c:pt idx="715">
                  <c:v>2037.4153237169555</c:v>
                </c:pt>
                <c:pt idx="716">
                  <c:v>2040.89634916977</c:v>
                </c:pt>
                <c:pt idx="717">
                  <c:v>2044.3637411982922</c:v>
                </c:pt>
                <c:pt idx="718">
                  <c:v>2047.8174899011906</c:v>
                </c:pt>
                <c:pt idx="719">
                  <c:v>2051.2575860844136</c:v>
                </c:pt>
                <c:pt idx="720">
                  <c:v>2054.6840212582665</c:v>
                </c:pt>
                <c:pt idx="721">
                  <c:v>2058.0967876343916</c:v>
                </c:pt>
                <c:pt idx="722">
                  <c:v>2061.4958781226474</c:v>
                </c:pt>
                <c:pt idx="723">
                  <c:v>2064.8812863278945</c:v>
                </c:pt>
                <c:pt idx="724">
                  <c:v>2068.253006546689</c:v>
                </c:pt>
                <c:pt idx="725">
                  <c:v>2071.6110337638843</c:v>
                </c:pt>
                <c:pt idx="726">
                  <c:v>2074.9553636491451</c:v>
                </c:pt>
                <c:pt idx="727">
                  <c:v>2078.2859925533735</c:v>
                </c:pt>
                <c:pt idx="728">
                  <c:v>2081.6029175050517</c:v>
                </c:pt>
                <c:pt idx="729">
                  <c:v>2084.9061362065017</c:v>
                </c:pt>
                <c:pt idx="730">
                  <c:v>2088.1956470300665</c:v>
                </c:pt>
                <c:pt idx="731">
                  <c:v>2091.4714490142096</c:v>
                </c:pt>
                <c:pt idx="732">
                  <c:v>2094.7335418595417</c:v>
                </c:pt>
                <c:pt idx="733">
                  <c:v>2097.9819259247711</c:v>
                </c:pt>
                <c:pt idx="734">
                  <c:v>2101.216602222582</c:v>
                </c:pt>
                <c:pt idx="735">
                  <c:v>2104.4375724154434</c:v>
                </c:pt>
                <c:pt idx="736">
                  <c:v>2107.6448388113495</c:v>
                </c:pt>
                <c:pt idx="737">
                  <c:v>2110.838404359492</c:v>
                </c:pt>
                <c:pt idx="738">
                  <c:v>2114.0182726458711</c:v>
                </c:pt>
                <c:pt idx="739">
                  <c:v>2117.1844478888402</c:v>
                </c:pt>
                <c:pt idx="740">
                  <c:v>2120.3369349345926</c:v>
                </c:pt>
                <c:pt idx="741">
                  <c:v>2123.4757392525885</c:v>
                </c:pt>
                <c:pt idx="742">
                  <c:v>2126.6008669309249</c:v>
                </c:pt>
                <c:pt idx="743">
                  <c:v>2129.7123246716496</c:v>
                </c:pt>
                <c:pt idx="744">
                  <c:v>2132.8101197860237</c:v>
                </c:pt>
                <c:pt idx="745">
                  <c:v>2135.8942601897302</c:v>
                </c:pt>
                <c:pt idx="746">
                  <c:v>2138.9647543980345</c:v>
                </c:pt>
                <c:pt idx="747">
                  <c:v>2142.0216115208977</c:v>
                </c:pt>
                <c:pt idx="748">
                  <c:v>2145.0648412580395</c:v>
                </c:pt>
                <c:pt idx="749">
                  <c:v>2148.0944538939616</c:v>
                </c:pt>
                <c:pt idx="750">
                  <c:v>2151.1104602929249</c:v>
                </c:pt>
                <c:pt idx="751">
                  <c:v>2154.1128718938871</c:v>
                </c:pt>
                <c:pt idx="752">
                  <c:v>2157.1017007053997</c:v>
                </c:pt>
                <c:pt idx="753">
                  <c:v>2160.0769593004675</c:v>
                </c:pt>
                <c:pt idx="754">
                  <c:v>2163.0386608113731</c:v>
                </c:pt>
                <c:pt idx="755">
                  <c:v>2165.9868189244653</c:v>
                </c:pt>
                <c:pt idx="756">
                  <c:v>2168.921447874915</c:v>
                </c:pt>
                <c:pt idx="757">
                  <c:v>2171.842562441439</c:v>
                </c:pt>
                <c:pt idx="758">
                  <c:v>2174.7501779409963</c:v>
                </c:pt>
                <c:pt idx="759">
                  <c:v>2177.644310223453</c:v>
                </c:pt>
                <c:pt idx="760">
                  <c:v>2180.5249756662229</c:v>
                </c:pt>
                <c:pt idx="761">
                  <c:v>2183.3921911688813</c:v>
                </c:pt>
                <c:pt idx="762">
                  <c:v>2186.245974147756</c:v>
                </c:pt>
                <c:pt idx="763">
                  <c:v>2189.0863425304956</c:v>
                </c:pt>
                <c:pt idx="764">
                  <c:v>2191.9133147506163</c:v>
                </c:pt>
                <c:pt idx="765">
                  <c:v>2194.7269097420312</c:v>
                </c:pt>
                <c:pt idx="766">
                  <c:v>2197.5271469335598</c:v>
                </c:pt>
                <c:pt idx="767">
                  <c:v>2200.3140462434217</c:v>
                </c:pt>
                <c:pt idx="768">
                  <c:v>2203.0876280737148</c:v>
                </c:pt>
                <c:pt idx="769">
                  <c:v>2205.8479133048809</c:v>
                </c:pt>
                <c:pt idx="770">
                  <c:v>2208.5949232901562</c:v>
                </c:pt>
                <c:pt idx="771">
                  <c:v>2211.328679850013</c:v>
                </c:pt>
                <c:pt idx="772">
                  <c:v>2214.0492052665918</c:v>
                </c:pt>
                <c:pt idx="773">
                  <c:v>2216.7565222781227</c:v>
                </c:pt>
                <c:pt idx="774">
                  <c:v>2219.4506540733405</c:v>
                </c:pt>
                <c:pt idx="775">
                  <c:v>2222.1316242858948</c:v>
                </c:pt>
                <c:pt idx="776">
                  <c:v>2224.7994569887546</c:v>
                </c:pt>
                <c:pt idx="777">
                  <c:v>2227.4541766886082</c:v>
                </c:pt>
                <c:pt idx="778">
                  <c:v>2230.0958083202627</c:v>
                </c:pt>
                <c:pt idx="779">
                  <c:v>2232.7243772410402</c:v>
                </c:pt>
                <c:pt idx="780">
                  <c:v>2235.3399092251766</c:v>
                </c:pt>
                <c:pt idx="781">
                  <c:v>2237.942430458218</c:v>
                </c:pt>
                <c:pt idx="782">
                  <c:v>2240.5319675314236</c:v>
                </c:pt>
                <c:pt idx="783">
                  <c:v>2243.1085474361671</c:v>
                </c:pt>
                <c:pt idx="784">
                  <c:v>2245.6721975583464</c:v>
                </c:pt>
                <c:pt idx="785">
                  <c:v>2248.2229456727973</c:v>
                </c:pt>
                <c:pt idx="786">
                  <c:v>2250.7608199377132</c:v>
                </c:pt>
                <c:pt idx="787">
                  <c:v>2253.2858488890729</c:v>
                </c:pt>
                <c:pt idx="788">
                  <c:v>2255.7980614350768</c:v>
                </c:pt>
                <c:pt idx="789">
                  <c:v>2258.2974868505935</c:v>
                </c:pt>
                <c:pt idx="790">
                  <c:v>2260.7841547716152</c:v>
                </c:pt>
                <c:pt idx="791">
                  <c:v>2263.2580951897253</c:v>
                </c:pt>
                <c:pt idx="792">
                  <c:v>2265.7193384465795</c:v>
                </c:pt>
                <c:pt idx="793">
                  <c:v>2268.1679152283978</c:v>
                </c:pt>
                <c:pt idx="794">
                  <c:v>2270.603856560474</c:v>
                </c:pt>
                <c:pt idx="795">
                  <c:v>2273.0271938016963</c:v>
                </c:pt>
                <c:pt idx="796">
                  <c:v>2275.4379586390874</c:v>
                </c:pt>
                <c:pt idx="797">
                  <c:v>2277.8361830823592</c:v>
                </c:pt>
                <c:pt idx="798">
                  <c:v>2280.2218994584864</c:v>
                </c:pt>
                <c:pt idx="799">
                  <c:v>2282.5951404062967</c:v>
                </c:pt>
                <c:pt idx="800">
                  <c:v>2284.9559388710823</c:v>
                </c:pt>
                <c:pt idx="801">
                  <c:v>2287.304328099231</c:v>
                </c:pt>
                <c:pt idx="802">
                  <c:v>2289.6403416328758</c:v>
                </c:pt>
                <c:pt idx="803">
                  <c:v>2291.9640133045687</c:v>
                </c:pt>
                <c:pt idx="804">
                  <c:v>2294.2753772319757</c:v>
                </c:pt>
                <c:pt idx="805">
                  <c:v>2296.5744678125934</c:v>
                </c:pt>
                <c:pt idx="806">
                  <c:v>2298.8613197184923</c:v>
                </c:pt>
                <c:pt idx="807">
                  <c:v>2301.1359678910799</c:v>
                </c:pt>
                <c:pt idx="808">
                  <c:v>2303.398447535893</c:v>
                </c:pt>
                <c:pt idx="809">
                  <c:v>2305.6487941174128</c:v>
                </c:pt>
                <c:pt idx="810">
                  <c:v>2307.8870433539064</c:v>
                </c:pt>
                <c:pt idx="811">
                  <c:v>2310.1132312122959</c:v>
                </c:pt>
                <c:pt idx="812">
                  <c:v>2312.3273939030546</c:v>
                </c:pt>
                <c:pt idx="813">
                  <c:v>2314.5295678751309</c:v>
                </c:pt>
                <c:pt idx="814">
                  <c:v>2316.7197898108993</c:v>
                </c:pt>
                <c:pt idx="815">
                  <c:v>2318.8980966211434</c:v>
                </c:pt>
                <c:pt idx="816">
                  <c:v>2321.0645254400652</c:v>
                </c:pt>
                <c:pt idx="817">
                  <c:v>2323.2191136203255</c:v>
                </c:pt>
                <c:pt idx="818">
                  <c:v>2323.2191136203255</c:v>
                </c:pt>
                <c:pt idx="819">
                  <c:v>2323.2191136203255</c:v>
                </c:pt>
                <c:pt idx="820">
                  <c:v>2323.2191136203255</c:v>
                </c:pt>
                <c:pt idx="821">
                  <c:v>2323.2191136203255</c:v>
                </c:pt>
                <c:pt idx="822">
                  <c:v>2323.2191136203255</c:v>
                </c:pt>
                <c:pt idx="823">
                  <c:v>2323.2191136203255</c:v>
                </c:pt>
                <c:pt idx="824">
                  <c:v>2323.2191136203255</c:v>
                </c:pt>
                <c:pt idx="825">
                  <c:v>2323.2191136203255</c:v>
                </c:pt>
                <c:pt idx="826">
                  <c:v>2323.2191136203255</c:v>
                </c:pt>
                <c:pt idx="827">
                  <c:v>2323.2191136203255</c:v>
                </c:pt>
                <c:pt idx="828">
                  <c:v>2323.2191136203255</c:v>
                </c:pt>
                <c:pt idx="829">
                  <c:v>2323.2191136203255</c:v>
                </c:pt>
                <c:pt idx="830">
                  <c:v>2323.2191136203255</c:v>
                </c:pt>
                <c:pt idx="831">
                  <c:v>2323.2191136203255</c:v>
                </c:pt>
                <c:pt idx="832">
                  <c:v>2323.2191136203255</c:v>
                </c:pt>
                <c:pt idx="833">
                  <c:v>2323.2191136203255</c:v>
                </c:pt>
                <c:pt idx="834">
                  <c:v>2323.2191136203255</c:v>
                </c:pt>
                <c:pt idx="835">
                  <c:v>2323.2191136203255</c:v>
                </c:pt>
                <c:pt idx="836">
                  <c:v>2323.2191136203255</c:v>
                </c:pt>
                <c:pt idx="837">
                  <c:v>2323.2191136203255</c:v>
                </c:pt>
                <c:pt idx="838">
                  <c:v>2323.2191136203255</c:v>
                </c:pt>
                <c:pt idx="839">
                  <c:v>2323.2191136203255</c:v>
                </c:pt>
                <c:pt idx="840">
                  <c:v>2323.2191136203255</c:v>
                </c:pt>
                <c:pt idx="841">
                  <c:v>2323.2191136203255</c:v>
                </c:pt>
                <c:pt idx="842">
                  <c:v>2323.2191136203255</c:v>
                </c:pt>
                <c:pt idx="843">
                  <c:v>2323.2191136203255</c:v>
                </c:pt>
                <c:pt idx="844">
                  <c:v>2323.2191136203255</c:v>
                </c:pt>
                <c:pt idx="845">
                  <c:v>2323.2191136203255</c:v>
                </c:pt>
                <c:pt idx="846">
                  <c:v>2323.2191136203255</c:v>
                </c:pt>
                <c:pt idx="847">
                  <c:v>2323.2191136203255</c:v>
                </c:pt>
                <c:pt idx="848">
                  <c:v>2323.2191136203255</c:v>
                </c:pt>
                <c:pt idx="849">
                  <c:v>2323.2191136203255</c:v>
                </c:pt>
                <c:pt idx="850">
                  <c:v>2323.2191136203255</c:v>
                </c:pt>
                <c:pt idx="851">
                  <c:v>2323.2191136203255</c:v>
                </c:pt>
                <c:pt idx="852">
                  <c:v>2323.2191136203255</c:v>
                </c:pt>
                <c:pt idx="853">
                  <c:v>2323.2191136203255</c:v>
                </c:pt>
                <c:pt idx="854">
                  <c:v>2323.2191136203255</c:v>
                </c:pt>
                <c:pt idx="855">
                  <c:v>2323.2191136203255</c:v>
                </c:pt>
                <c:pt idx="856">
                  <c:v>2323.2191136203255</c:v>
                </c:pt>
                <c:pt idx="857">
                  <c:v>2323.2191136203255</c:v>
                </c:pt>
                <c:pt idx="858">
                  <c:v>2323.2191136203255</c:v>
                </c:pt>
                <c:pt idx="859">
                  <c:v>2323.2191136203255</c:v>
                </c:pt>
                <c:pt idx="860">
                  <c:v>2323.2191136203255</c:v>
                </c:pt>
                <c:pt idx="861">
                  <c:v>2323.2191136203255</c:v>
                </c:pt>
                <c:pt idx="862">
                  <c:v>2323.2191136203255</c:v>
                </c:pt>
                <c:pt idx="863">
                  <c:v>2323.2191136203255</c:v>
                </c:pt>
                <c:pt idx="864">
                  <c:v>2323.2191136203255</c:v>
                </c:pt>
                <c:pt idx="865">
                  <c:v>2323.2191136203255</c:v>
                </c:pt>
                <c:pt idx="866">
                  <c:v>2323.2191136203255</c:v>
                </c:pt>
                <c:pt idx="867">
                  <c:v>2323.2191136203255</c:v>
                </c:pt>
                <c:pt idx="868">
                  <c:v>2323.2191136203255</c:v>
                </c:pt>
                <c:pt idx="869">
                  <c:v>2323.2191136203255</c:v>
                </c:pt>
                <c:pt idx="870">
                  <c:v>2323.2191136203255</c:v>
                </c:pt>
                <c:pt idx="871">
                  <c:v>2323.2191136203255</c:v>
                </c:pt>
                <c:pt idx="872">
                  <c:v>2323.2191136203255</c:v>
                </c:pt>
                <c:pt idx="873">
                  <c:v>2323.2191136203255</c:v>
                </c:pt>
                <c:pt idx="874">
                  <c:v>2323.2191136203255</c:v>
                </c:pt>
                <c:pt idx="875">
                  <c:v>2323.2191136203255</c:v>
                </c:pt>
                <c:pt idx="876">
                  <c:v>2323.2191136203255</c:v>
                </c:pt>
                <c:pt idx="877">
                  <c:v>2323.2191136203255</c:v>
                </c:pt>
                <c:pt idx="878">
                  <c:v>2323.2191136203255</c:v>
                </c:pt>
                <c:pt idx="879">
                  <c:v>2323.2191136203255</c:v>
                </c:pt>
                <c:pt idx="880">
                  <c:v>2323.2191136203255</c:v>
                </c:pt>
                <c:pt idx="881">
                  <c:v>2323.2191136203255</c:v>
                </c:pt>
                <c:pt idx="882">
                  <c:v>2323.2191136203255</c:v>
                </c:pt>
                <c:pt idx="883">
                  <c:v>2323.2191136203255</c:v>
                </c:pt>
                <c:pt idx="884">
                  <c:v>2323.2191136203255</c:v>
                </c:pt>
                <c:pt idx="885">
                  <c:v>2323.2191136203255</c:v>
                </c:pt>
                <c:pt idx="886">
                  <c:v>2323.2191136203255</c:v>
                </c:pt>
                <c:pt idx="887">
                  <c:v>2323.2191136203255</c:v>
                </c:pt>
                <c:pt idx="888">
                  <c:v>2323.2191136203255</c:v>
                </c:pt>
                <c:pt idx="889">
                  <c:v>2323.2191136203255</c:v>
                </c:pt>
                <c:pt idx="890">
                  <c:v>2323.2191136203255</c:v>
                </c:pt>
                <c:pt idx="891">
                  <c:v>2323.2191136203255</c:v>
                </c:pt>
                <c:pt idx="892">
                  <c:v>2323.2191136203255</c:v>
                </c:pt>
                <c:pt idx="893">
                  <c:v>2323.2191136203255</c:v>
                </c:pt>
                <c:pt idx="894">
                  <c:v>2323.2191136203255</c:v>
                </c:pt>
                <c:pt idx="895">
                  <c:v>2323.2191136203255</c:v>
                </c:pt>
                <c:pt idx="896">
                  <c:v>2323.2191136203255</c:v>
                </c:pt>
                <c:pt idx="897">
                  <c:v>2323.2191136203255</c:v>
                </c:pt>
                <c:pt idx="898">
                  <c:v>2323.2191136203255</c:v>
                </c:pt>
                <c:pt idx="899">
                  <c:v>2323.2191136203255</c:v>
                </c:pt>
                <c:pt idx="900">
                  <c:v>2323.2191136203255</c:v>
                </c:pt>
                <c:pt idx="901">
                  <c:v>2323.2191136203255</c:v>
                </c:pt>
                <c:pt idx="902">
                  <c:v>2323.2191136203255</c:v>
                </c:pt>
                <c:pt idx="903">
                  <c:v>2323.2191136203255</c:v>
                </c:pt>
                <c:pt idx="904">
                  <c:v>2323.2191136203255</c:v>
                </c:pt>
                <c:pt idx="905">
                  <c:v>2323.2191136203255</c:v>
                </c:pt>
                <c:pt idx="906">
                  <c:v>2323.2191136203255</c:v>
                </c:pt>
                <c:pt idx="907">
                  <c:v>2323.2191136203255</c:v>
                </c:pt>
                <c:pt idx="908">
                  <c:v>2323.2191136203255</c:v>
                </c:pt>
                <c:pt idx="909">
                  <c:v>2323.2191136203255</c:v>
                </c:pt>
                <c:pt idx="910">
                  <c:v>2323.2191136203255</c:v>
                </c:pt>
                <c:pt idx="911">
                  <c:v>2323.2191136203255</c:v>
                </c:pt>
                <c:pt idx="912">
                  <c:v>2323.2191136203255</c:v>
                </c:pt>
                <c:pt idx="913">
                  <c:v>2323.2191136203255</c:v>
                </c:pt>
                <c:pt idx="914">
                  <c:v>2323.2191136203255</c:v>
                </c:pt>
                <c:pt idx="915">
                  <c:v>2323.2191136203255</c:v>
                </c:pt>
                <c:pt idx="916">
                  <c:v>2323.2191136203255</c:v>
                </c:pt>
                <c:pt idx="917">
                  <c:v>2323.2191136203255</c:v>
                </c:pt>
                <c:pt idx="918">
                  <c:v>2323.2191136203255</c:v>
                </c:pt>
                <c:pt idx="919">
                  <c:v>2323.2191136203255</c:v>
                </c:pt>
                <c:pt idx="920">
                  <c:v>2323.2191136203255</c:v>
                </c:pt>
                <c:pt idx="921">
                  <c:v>2323.2191136203255</c:v>
                </c:pt>
                <c:pt idx="922">
                  <c:v>2323.2191136203255</c:v>
                </c:pt>
                <c:pt idx="923">
                  <c:v>2323.2191136203255</c:v>
                </c:pt>
                <c:pt idx="924">
                  <c:v>2323.2191136203255</c:v>
                </c:pt>
                <c:pt idx="925">
                  <c:v>2323.2191136203255</c:v>
                </c:pt>
                <c:pt idx="926">
                  <c:v>2323.2191136203255</c:v>
                </c:pt>
                <c:pt idx="927">
                  <c:v>2323.2191136203255</c:v>
                </c:pt>
                <c:pt idx="928">
                  <c:v>2323.2191136203255</c:v>
                </c:pt>
                <c:pt idx="929">
                  <c:v>2323.2191136203255</c:v>
                </c:pt>
                <c:pt idx="930">
                  <c:v>2323.2191136203255</c:v>
                </c:pt>
                <c:pt idx="931">
                  <c:v>2323.2191136203255</c:v>
                </c:pt>
                <c:pt idx="932">
                  <c:v>2323.2191136203255</c:v>
                </c:pt>
                <c:pt idx="933">
                  <c:v>2323.2191136203255</c:v>
                </c:pt>
                <c:pt idx="934">
                  <c:v>2323.2191136203255</c:v>
                </c:pt>
                <c:pt idx="935">
                  <c:v>2323.2191136203255</c:v>
                </c:pt>
                <c:pt idx="936">
                  <c:v>2323.2191136203255</c:v>
                </c:pt>
                <c:pt idx="937">
                  <c:v>2323.2191136203255</c:v>
                </c:pt>
                <c:pt idx="938">
                  <c:v>2323.2191136203255</c:v>
                </c:pt>
                <c:pt idx="939">
                  <c:v>2323.2191136203255</c:v>
                </c:pt>
                <c:pt idx="940">
                  <c:v>2323.2191136203255</c:v>
                </c:pt>
                <c:pt idx="941">
                  <c:v>2323.2191136203255</c:v>
                </c:pt>
                <c:pt idx="942">
                  <c:v>2323.2191136203255</c:v>
                </c:pt>
                <c:pt idx="943">
                  <c:v>2323.2191136203255</c:v>
                </c:pt>
                <c:pt idx="944">
                  <c:v>2323.2191136203255</c:v>
                </c:pt>
                <c:pt idx="945">
                  <c:v>2323.2191136203255</c:v>
                </c:pt>
                <c:pt idx="946">
                  <c:v>2323.2191136203255</c:v>
                </c:pt>
                <c:pt idx="947">
                  <c:v>2323.2191136203255</c:v>
                </c:pt>
                <c:pt idx="948">
                  <c:v>2323.2191136203255</c:v>
                </c:pt>
                <c:pt idx="949">
                  <c:v>2323.2191136203255</c:v>
                </c:pt>
                <c:pt idx="950">
                  <c:v>2323.2191136203255</c:v>
                </c:pt>
                <c:pt idx="951">
                  <c:v>2323.2191136203255</c:v>
                </c:pt>
                <c:pt idx="952">
                  <c:v>2323.2191136203255</c:v>
                </c:pt>
                <c:pt idx="953">
                  <c:v>2323.2191136203255</c:v>
                </c:pt>
                <c:pt idx="954">
                  <c:v>2323.2191136203255</c:v>
                </c:pt>
                <c:pt idx="955">
                  <c:v>2323.2191136203255</c:v>
                </c:pt>
                <c:pt idx="956">
                  <c:v>2323.2191136203255</c:v>
                </c:pt>
                <c:pt idx="957">
                  <c:v>2323.2191136203255</c:v>
                </c:pt>
                <c:pt idx="958">
                  <c:v>2323.2191136203255</c:v>
                </c:pt>
                <c:pt idx="959">
                  <c:v>2323.2191136203255</c:v>
                </c:pt>
                <c:pt idx="960">
                  <c:v>2323.2191136203255</c:v>
                </c:pt>
                <c:pt idx="961">
                  <c:v>2323.2191136203255</c:v>
                </c:pt>
                <c:pt idx="962">
                  <c:v>2323.2191136203255</c:v>
                </c:pt>
                <c:pt idx="963">
                  <c:v>2323.2191136203255</c:v>
                </c:pt>
                <c:pt idx="964">
                  <c:v>2323.2191136203255</c:v>
                </c:pt>
                <c:pt idx="965">
                  <c:v>2323.2191136203255</c:v>
                </c:pt>
                <c:pt idx="966">
                  <c:v>2323.2191136203255</c:v>
                </c:pt>
                <c:pt idx="967">
                  <c:v>2323.2191136203255</c:v>
                </c:pt>
                <c:pt idx="968">
                  <c:v>2323.2191136203255</c:v>
                </c:pt>
                <c:pt idx="969">
                  <c:v>2323.2191136203255</c:v>
                </c:pt>
                <c:pt idx="970">
                  <c:v>2323.2191136203255</c:v>
                </c:pt>
                <c:pt idx="971">
                  <c:v>2323.2191136203255</c:v>
                </c:pt>
                <c:pt idx="972">
                  <c:v>2323.2191136203255</c:v>
                </c:pt>
                <c:pt idx="973">
                  <c:v>2323.2191136203255</c:v>
                </c:pt>
                <c:pt idx="974">
                  <c:v>2323.2191136203255</c:v>
                </c:pt>
                <c:pt idx="975">
                  <c:v>2323.2191136203255</c:v>
                </c:pt>
                <c:pt idx="976">
                  <c:v>2323.2191136203255</c:v>
                </c:pt>
                <c:pt idx="977">
                  <c:v>2323.2191136203255</c:v>
                </c:pt>
                <c:pt idx="978">
                  <c:v>2323.2191136203255</c:v>
                </c:pt>
                <c:pt idx="979">
                  <c:v>2323.2191136203255</c:v>
                </c:pt>
                <c:pt idx="980">
                  <c:v>2323.2191136203255</c:v>
                </c:pt>
                <c:pt idx="981">
                  <c:v>2323.2191136203255</c:v>
                </c:pt>
                <c:pt idx="982">
                  <c:v>2323.2191136203255</c:v>
                </c:pt>
                <c:pt idx="983">
                  <c:v>2323.2191136203255</c:v>
                </c:pt>
                <c:pt idx="984">
                  <c:v>2323.2191136203255</c:v>
                </c:pt>
                <c:pt idx="985">
                  <c:v>2323.2191136203255</c:v>
                </c:pt>
                <c:pt idx="986">
                  <c:v>2323.2191136203255</c:v>
                </c:pt>
                <c:pt idx="987">
                  <c:v>2323.2191136203255</c:v>
                </c:pt>
                <c:pt idx="988">
                  <c:v>2323.2191136203255</c:v>
                </c:pt>
                <c:pt idx="989">
                  <c:v>2323.2191136203255</c:v>
                </c:pt>
                <c:pt idx="990">
                  <c:v>2323.2191136203255</c:v>
                </c:pt>
                <c:pt idx="991">
                  <c:v>2323.2191136203255</c:v>
                </c:pt>
                <c:pt idx="992">
                  <c:v>2323.2191136203255</c:v>
                </c:pt>
                <c:pt idx="993">
                  <c:v>2323.2191136203255</c:v>
                </c:pt>
                <c:pt idx="994">
                  <c:v>2323.2191136203255</c:v>
                </c:pt>
                <c:pt idx="995">
                  <c:v>2323.2191136203255</c:v>
                </c:pt>
                <c:pt idx="996">
                  <c:v>2323.2191136203255</c:v>
                </c:pt>
                <c:pt idx="997">
                  <c:v>2323.2191136203255</c:v>
                </c:pt>
                <c:pt idx="998">
                  <c:v>2323.2191136203255</c:v>
                </c:pt>
                <c:pt idx="999">
                  <c:v>2323.2191136203255</c:v>
                </c:pt>
                <c:pt idx="1000">
                  <c:v>2323.2191136203255</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3.7</c:v>
                </c:pt>
                <c:pt idx="1">
                  <c:v>3.71</c:v>
                </c:pt>
                <c:pt idx="2">
                  <c:v>3.7199999999999998</c:v>
                </c:pt>
                <c:pt idx="3">
                  <c:v>3.7299999999999995</c:v>
                </c:pt>
                <c:pt idx="4">
                  <c:v>3.7399999999999993</c:v>
                </c:pt>
                <c:pt idx="5">
                  <c:v>3.7499999999999991</c:v>
                </c:pt>
                <c:pt idx="6">
                  <c:v>3.7599999999999989</c:v>
                </c:pt>
                <c:pt idx="7">
                  <c:v>3.7699999999999987</c:v>
                </c:pt>
                <c:pt idx="8">
                  <c:v>3.7799999999999985</c:v>
                </c:pt>
                <c:pt idx="9">
                  <c:v>3.7899999999999983</c:v>
                </c:pt>
                <c:pt idx="10">
                  <c:v>3.799999999999998</c:v>
                </c:pt>
                <c:pt idx="11">
                  <c:v>3.8099999999999978</c:v>
                </c:pt>
                <c:pt idx="12">
                  <c:v>3.8199999999999976</c:v>
                </c:pt>
                <c:pt idx="13">
                  <c:v>3.8299999999999974</c:v>
                </c:pt>
                <c:pt idx="14">
                  <c:v>3.8399999999999972</c:v>
                </c:pt>
                <c:pt idx="15">
                  <c:v>3.849999999999997</c:v>
                </c:pt>
                <c:pt idx="16">
                  <c:v>3.8599999999999968</c:v>
                </c:pt>
                <c:pt idx="17">
                  <c:v>3.8699999999999966</c:v>
                </c:pt>
                <c:pt idx="18">
                  <c:v>3.8799999999999963</c:v>
                </c:pt>
                <c:pt idx="19">
                  <c:v>3.8899999999999961</c:v>
                </c:pt>
                <c:pt idx="20">
                  <c:v>3.8999999999999959</c:v>
                </c:pt>
                <c:pt idx="21">
                  <c:v>3.9099999999999957</c:v>
                </c:pt>
                <c:pt idx="22">
                  <c:v>3.9199999999999955</c:v>
                </c:pt>
                <c:pt idx="23">
                  <c:v>3.9299999999999953</c:v>
                </c:pt>
                <c:pt idx="24">
                  <c:v>3.9399999999999951</c:v>
                </c:pt>
                <c:pt idx="25">
                  <c:v>3.9499999999999948</c:v>
                </c:pt>
                <c:pt idx="26">
                  <c:v>3.9599999999999946</c:v>
                </c:pt>
                <c:pt idx="27">
                  <c:v>3.9699999999999944</c:v>
                </c:pt>
                <c:pt idx="28">
                  <c:v>3.9799999999999942</c:v>
                </c:pt>
                <c:pt idx="29">
                  <c:v>3.989999999999994</c:v>
                </c:pt>
                <c:pt idx="30">
                  <c:v>3.9999999999999938</c:v>
                </c:pt>
                <c:pt idx="31">
                  <c:v>4.0099999999999936</c:v>
                </c:pt>
                <c:pt idx="32">
                  <c:v>4.0199999999999934</c:v>
                </c:pt>
                <c:pt idx="33">
                  <c:v>4.0299999999999931</c:v>
                </c:pt>
                <c:pt idx="34">
                  <c:v>4.0399999999999929</c:v>
                </c:pt>
                <c:pt idx="35">
                  <c:v>4.0499999999999927</c:v>
                </c:pt>
                <c:pt idx="36">
                  <c:v>4.0599999999999925</c:v>
                </c:pt>
                <c:pt idx="37">
                  <c:v>4.0699999999999923</c:v>
                </c:pt>
                <c:pt idx="38">
                  <c:v>4.0799999999999921</c:v>
                </c:pt>
                <c:pt idx="39">
                  <c:v>4.0899999999999919</c:v>
                </c:pt>
                <c:pt idx="40">
                  <c:v>4.0999999999999917</c:v>
                </c:pt>
                <c:pt idx="41">
                  <c:v>4.1099999999999914</c:v>
                </c:pt>
                <c:pt idx="42">
                  <c:v>4.1199999999999912</c:v>
                </c:pt>
                <c:pt idx="43">
                  <c:v>4.129999999999991</c:v>
                </c:pt>
                <c:pt idx="44">
                  <c:v>4.1399999999999908</c:v>
                </c:pt>
                <c:pt idx="45">
                  <c:v>4.1499999999999906</c:v>
                </c:pt>
                <c:pt idx="46">
                  <c:v>4.1599999999999904</c:v>
                </c:pt>
                <c:pt idx="47">
                  <c:v>4.1699999999999902</c:v>
                </c:pt>
                <c:pt idx="48">
                  <c:v>4.1799999999999899</c:v>
                </c:pt>
                <c:pt idx="49">
                  <c:v>4.1899999999999897</c:v>
                </c:pt>
                <c:pt idx="50">
                  <c:v>4.1999999999999895</c:v>
                </c:pt>
                <c:pt idx="51">
                  <c:v>4.2099999999999893</c:v>
                </c:pt>
                <c:pt idx="52">
                  <c:v>4.2199999999999891</c:v>
                </c:pt>
                <c:pt idx="53">
                  <c:v>4.2299999999999889</c:v>
                </c:pt>
                <c:pt idx="54">
                  <c:v>4.2399999999999887</c:v>
                </c:pt>
                <c:pt idx="55">
                  <c:v>4.2499999999999885</c:v>
                </c:pt>
                <c:pt idx="56">
                  <c:v>4.2599999999999882</c:v>
                </c:pt>
                <c:pt idx="57">
                  <c:v>4.269999999999988</c:v>
                </c:pt>
                <c:pt idx="58">
                  <c:v>4.2799999999999878</c:v>
                </c:pt>
                <c:pt idx="59">
                  <c:v>4.2899999999999876</c:v>
                </c:pt>
                <c:pt idx="60">
                  <c:v>4.2999999999999874</c:v>
                </c:pt>
                <c:pt idx="61">
                  <c:v>4.3099999999999872</c:v>
                </c:pt>
                <c:pt idx="62">
                  <c:v>4.319999999999987</c:v>
                </c:pt>
                <c:pt idx="63">
                  <c:v>4.3299999999999867</c:v>
                </c:pt>
                <c:pt idx="64">
                  <c:v>4.3399999999999865</c:v>
                </c:pt>
                <c:pt idx="65">
                  <c:v>4.3499999999999863</c:v>
                </c:pt>
                <c:pt idx="66">
                  <c:v>4.3599999999999861</c:v>
                </c:pt>
                <c:pt idx="67">
                  <c:v>4.3699999999999859</c:v>
                </c:pt>
                <c:pt idx="68">
                  <c:v>4.3799999999999857</c:v>
                </c:pt>
                <c:pt idx="69">
                  <c:v>4.3899999999999855</c:v>
                </c:pt>
                <c:pt idx="70">
                  <c:v>4.3999999999999853</c:v>
                </c:pt>
                <c:pt idx="71">
                  <c:v>4.409999999999985</c:v>
                </c:pt>
                <c:pt idx="72">
                  <c:v>4.4199999999999848</c:v>
                </c:pt>
                <c:pt idx="73">
                  <c:v>4.4299999999999846</c:v>
                </c:pt>
                <c:pt idx="74">
                  <c:v>4.4399999999999844</c:v>
                </c:pt>
                <c:pt idx="75">
                  <c:v>4.4499999999999842</c:v>
                </c:pt>
                <c:pt idx="76">
                  <c:v>4.459999999999984</c:v>
                </c:pt>
                <c:pt idx="77">
                  <c:v>4.4699999999999838</c:v>
                </c:pt>
                <c:pt idx="78">
                  <c:v>4.4799999999999836</c:v>
                </c:pt>
                <c:pt idx="79">
                  <c:v>4.4899999999999833</c:v>
                </c:pt>
                <c:pt idx="80">
                  <c:v>4.4999999999999831</c:v>
                </c:pt>
                <c:pt idx="81">
                  <c:v>4.5099999999999829</c:v>
                </c:pt>
                <c:pt idx="82">
                  <c:v>4.5199999999999827</c:v>
                </c:pt>
                <c:pt idx="83">
                  <c:v>4.5299999999999825</c:v>
                </c:pt>
                <c:pt idx="84">
                  <c:v>4.5399999999999823</c:v>
                </c:pt>
                <c:pt idx="85">
                  <c:v>4.5499999999999821</c:v>
                </c:pt>
                <c:pt idx="86">
                  <c:v>4.5599999999999818</c:v>
                </c:pt>
                <c:pt idx="87">
                  <c:v>4.5699999999999816</c:v>
                </c:pt>
                <c:pt idx="88">
                  <c:v>4.5799999999999814</c:v>
                </c:pt>
                <c:pt idx="89">
                  <c:v>4.5899999999999812</c:v>
                </c:pt>
                <c:pt idx="90">
                  <c:v>4.599999999999981</c:v>
                </c:pt>
                <c:pt idx="91">
                  <c:v>4.6099999999999808</c:v>
                </c:pt>
                <c:pt idx="92">
                  <c:v>4.6199999999999806</c:v>
                </c:pt>
                <c:pt idx="93">
                  <c:v>4.6299999999999804</c:v>
                </c:pt>
                <c:pt idx="94">
                  <c:v>4.6399999999999801</c:v>
                </c:pt>
                <c:pt idx="95">
                  <c:v>4.6499999999999799</c:v>
                </c:pt>
                <c:pt idx="96">
                  <c:v>4.6599999999999797</c:v>
                </c:pt>
                <c:pt idx="97">
                  <c:v>4.6699999999999795</c:v>
                </c:pt>
                <c:pt idx="98">
                  <c:v>4.6799999999999793</c:v>
                </c:pt>
                <c:pt idx="99">
                  <c:v>4.6899999999999791</c:v>
                </c:pt>
                <c:pt idx="100">
                  <c:v>4.6999999999999789</c:v>
                </c:pt>
                <c:pt idx="101">
                  <c:v>4.7099999999999786</c:v>
                </c:pt>
                <c:pt idx="102">
                  <c:v>4.7199999999999784</c:v>
                </c:pt>
                <c:pt idx="103">
                  <c:v>4.7299999999999782</c:v>
                </c:pt>
                <c:pt idx="104">
                  <c:v>4.739999999999978</c:v>
                </c:pt>
                <c:pt idx="105">
                  <c:v>4.7499999999999778</c:v>
                </c:pt>
                <c:pt idx="106">
                  <c:v>4.7599999999999776</c:v>
                </c:pt>
                <c:pt idx="107">
                  <c:v>4.7699999999999774</c:v>
                </c:pt>
                <c:pt idx="108">
                  <c:v>4.7799999999999772</c:v>
                </c:pt>
                <c:pt idx="109">
                  <c:v>4.7899999999999769</c:v>
                </c:pt>
                <c:pt idx="110">
                  <c:v>4.7999999999999767</c:v>
                </c:pt>
                <c:pt idx="111">
                  <c:v>4.8099999999999765</c:v>
                </c:pt>
                <c:pt idx="112">
                  <c:v>4.8199999999999763</c:v>
                </c:pt>
                <c:pt idx="113">
                  <c:v>4.8299999999999761</c:v>
                </c:pt>
                <c:pt idx="114">
                  <c:v>4.8399999999999759</c:v>
                </c:pt>
                <c:pt idx="115">
                  <c:v>4.8499999999999757</c:v>
                </c:pt>
                <c:pt idx="116">
                  <c:v>4.8599999999999755</c:v>
                </c:pt>
                <c:pt idx="117">
                  <c:v>4.8699999999999752</c:v>
                </c:pt>
                <c:pt idx="118">
                  <c:v>4.879999999999975</c:v>
                </c:pt>
                <c:pt idx="119">
                  <c:v>4.8899999999999748</c:v>
                </c:pt>
                <c:pt idx="120">
                  <c:v>4.8999999999999746</c:v>
                </c:pt>
                <c:pt idx="121">
                  <c:v>4.9099999999999744</c:v>
                </c:pt>
                <c:pt idx="122">
                  <c:v>4.9199999999999742</c:v>
                </c:pt>
                <c:pt idx="123">
                  <c:v>4.929999999999974</c:v>
                </c:pt>
                <c:pt idx="124">
                  <c:v>4.9399999999999737</c:v>
                </c:pt>
                <c:pt idx="125">
                  <c:v>4.9499999999999735</c:v>
                </c:pt>
                <c:pt idx="126">
                  <c:v>4.9599999999999733</c:v>
                </c:pt>
                <c:pt idx="127">
                  <c:v>4.9699999999999731</c:v>
                </c:pt>
                <c:pt idx="128">
                  <c:v>4.9799999999999729</c:v>
                </c:pt>
                <c:pt idx="129">
                  <c:v>4.9899999999999727</c:v>
                </c:pt>
                <c:pt idx="130">
                  <c:v>4.9999999999999725</c:v>
                </c:pt>
                <c:pt idx="131">
                  <c:v>5.0099999999999723</c:v>
                </c:pt>
                <c:pt idx="132">
                  <c:v>5.019999999999972</c:v>
                </c:pt>
                <c:pt idx="133">
                  <c:v>5.0299999999999718</c:v>
                </c:pt>
                <c:pt idx="134">
                  <c:v>5.0399999999999716</c:v>
                </c:pt>
                <c:pt idx="135">
                  <c:v>5.0499999999999714</c:v>
                </c:pt>
                <c:pt idx="136">
                  <c:v>5.0599999999999712</c:v>
                </c:pt>
                <c:pt idx="137">
                  <c:v>5.069999999999971</c:v>
                </c:pt>
                <c:pt idx="138">
                  <c:v>5.0799999999999708</c:v>
                </c:pt>
                <c:pt idx="139">
                  <c:v>5.0899999999999705</c:v>
                </c:pt>
                <c:pt idx="140">
                  <c:v>5.0999999999999703</c:v>
                </c:pt>
                <c:pt idx="141">
                  <c:v>5.1099999999999701</c:v>
                </c:pt>
                <c:pt idx="142">
                  <c:v>5.1199999999999699</c:v>
                </c:pt>
                <c:pt idx="143">
                  <c:v>5.1299999999999697</c:v>
                </c:pt>
                <c:pt idx="144">
                  <c:v>5.1399999999999695</c:v>
                </c:pt>
                <c:pt idx="145">
                  <c:v>5.1499999999999693</c:v>
                </c:pt>
                <c:pt idx="146">
                  <c:v>5.1599999999999691</c:v>
                </c:pt>
                <c:pt idx="147">
                  <c:v>5.1699999999999688</c:v>
                </c:pt>
                <c:pt idx="148">
                  <c:v>5.1799999999999686</c:v>
                </c:pt>
                <c:pt idx="149">
                  <c:v>5.1899999999999684</c:v>
                </c:pt>
                <c:pt idx="150">
                  <c:v>5.1999999999999682</c:v>
                </c:pt>
                <c:pt idx="151">
                  <c:v>5.209999999999968</c:v>
                </c:pt>
                <c:pt idx="152">
                  <c:v>5.2199999999999678</c:v>
                </c:pt>
                <c:pt idx="153">
                  <c:v>5.2299999999999676</c:v>
                </c:pt>
                <c:pt idx="154">
                  <c:v>5.2399999999999674</c:v>
                </c:pt>
                <c:pt idx="155">
                  <c:v>5.2499999999999671</c:v>
                </c:pt>
                <c:pt idx="156">
                  <c:v>5.2599999999999669</c:v>
                </c:pt>
                <c:pt idx="157">
                  <c:v>5.2699999999999667</c:v>
                </c:pt>
                <c:pt idx="158">
                  <c:v>5.2799999999999665</c:v>
                </c:pt>
                <c:pt idx="159">
                  <c:v>5.2899999999999663</c:v>
                </c:pt>
                <c:pt idx="160">
                  <c:v>5.2999999999999661</c:v>
                </c:pt>
                <c:pt idx="161">
                  <c:v>5.3099999999999659</c:v>
                </c:pt>
                <c:pt idx="162">
                  <c:v>5.3199999999999656</c:v>
                </c:pt>
                <c:pt idx="163">
                  <c:v>5.3299999999999654</c:v>
                </c:pt>
                <c:pt idx="164">
                  <c:v>5.3399999999999652</c:v>
                </c:pt>
                <c:pt idx="165">
                  <c:v>5.349999999999965</c:v>
                </c:pt>
                <c:pt idx="166">
                  <c:v>5.3599999999999648</c:v>
                </c:pt>
                <c:pt idx="167">
                  <c:v>5.3699999999999646</c:v>
                </c:pt>
                <c:pt idx="168">
                  <c:v>5.3799999999999644</c:v>
                </c:pt>
                <c:pt idx="169">
                  <c:v>5.3899999999999642</c:v>
                </c:pt>
                <c:pt idx="170">
                  <c:v>5.3999999999999639</c:v>
                </c:pt>
                <c:pt idx="171">
                  <c:v>5.4099999999999637</c:v>
                </c:pt>
                <c:pt idx="172">
                  <c:v>5.4199999999999635</c:v>
                </c:pt>
                <c:pt idx="173">
                  <c:v>5.4299999999999633</c:v>
                </c:pt>
                <c:pt idx="174">
                  <c:v>5.4399999999999631</c:v>
                </c:pt>
                <c:pt idx="175">
                  <c:v>5.4499999999999629</c:v>
                </c:pt>
                <c:pt idx="176">
                  <c:v>5.4599999999999627</c:v>
                </c:pt>
                <c:pt idx="177">
                  <c:v>5.4699999999999624</c:v>
                </c:pt>
                <c:pt idx="178">
                  <c:v>5.4799999999999622</c:v>
                </c:pt>
                <c:pt idx="179">
                  <c:v>5.489999999999962</c:v>
                </c:pt>
                <c:pt idx="180">
                  <c:v>5.4999999999999618</c:v>
                </c:pt>
                <c:pt idx="181">
                  <c:v>5.5099999999999616</c:v>
                </c:pt>
                <c:pt idx="182">
                  <c:v>5.5199999999999614</c:v>
                </c:pt>
                <c:pt idx="183">
                  <c:v>5.5299999999999612</c:v>
                </c:pt>
                <c:pt idx="184">
                  <c:v>5.539999999999961</c:v>
                </c:pt>
                <c:pt idx="185">
                  <c:v>5.5499999999999607</c:v>
                </c:pt>
                <c:pt idx="186">
                  <c:v>5.5599999999999605</c:v>
                </c:pt>
                <c:pt idx="187">
                  <c:v>5.5699999999999603</c:v>
                </c:pt>
                <c:pt idx="188">
                  <c:v>5.5799999999999601</c:v>
                </c:pt>
                <c:pt idx="189">
                  <c:v>5.5899999999999599</c:v>
                </c:pt>
                <c:pt idx="190">
                  <c:v>5.5999999999999597</c:v>
                </c:pt>
                <c:pt idx="191">
                  <c:v>5.6099999999999595</c:v>
                </c:pt>
                <c:pt idx="192">
                  <c:v>5.6199999999999593</c:v>
                </c:pt>
                <c:pt idx="193">
                  <c:v>5.629999999999959</c:v>
                </c:pt>
                <c:pt idx="194">
                  <c:v>5.6399999999999588</c:v>
                </c:pt>
                <c:pt idx="195">
                  <c:v>5.6499999999999586</c:v>
                </c:pt>
                <c:pt idx="196">
                  <c:v>5.6599999999999584</c:v>
                </c:pt>
                <c:pt idx="197">
                  <c:v>5.6699999999999582</c:v>
                </c:pt>
                <c:pt idx="198">
                  <c:v>5.679999999999958</c:v>
                </c:pt>
                <c:pt idx="199">
                  <c:v>5.6899999999999578</c:v>
                </c:pt>
                <c:pt idx="200">
                  <c:v>5.6999999999999575</c:v>
                </c:pt>
                <c:pt idx="201">
                  <c:v>5.7099999999999573</c:v>
                </c:pt>
                <c:pt idx="202">
                  <c:v>5.7199999999999571</c:v>
                </c:pt>
                <c:pt idx="203">
                  <c:v>5.7299999999999569</c:v>
                </c:pt>
                <c:pt idx="204">
                  <c:v>5.7399999999999567</c:v>
                </c:pt>
                <c:pt idx="205">
                  <c:v>5.7499999999999565</c:v>
                </c:pt>
                <c:pt idx="206">
                  <c:v>5.7599999999999563</c:v>
                </c:pt>
                <c:pt idx="207">
                  <c:v>5.7699999999999561</c:v>
                </c:pt>
                <c:pt idx="208">
                  <c:v>5.7799999999999558</c:v>
                </c:pt>
                <c:pt idx="209">
                  <c:v>5.7899999999999556</c:v>
                </c:pt>
                <c:pt idx="210">
                  <c:v>5.7999999999999554</c:v>
                </c:pt>
                <c:pt idx="211">
                  <c:v>5.8099999999999552</c:v>
                </c:pt>
                <c:pt idx="212">
                  <c:v>5.819999999999955</c:v>
                </c:pt>
                <c:pt idx="213">
                  <c:v>5.8299999999999548</c:v>
                </c:pt>
                <c:pt idx="214">
                  <c:v>5.8399999999999546</c:v>
                </c:pt>
                <c:pt idx="215">
                  <c:v>5.8499999999999543</c:v>
                </c:pt>
                <c:pt idx="216">
                  <c:v>5.8599999999999541</c:v>
                </c:pt>
                <c:pt idx="217">
                  <c:v>5.8699999999999539</c:v>
                </c:pt>
                <c:pt idx="218">
                  <c:v>5.8799999999999537</c:v>
                </c:pt>
                <c:pt idx="219">
                  <c:v>5.8899999999999535</c:v>
                </c:pt>
                <c:pt idx="220">
                  <c:v>5.8999999999999533</c:v>
                </c:pt>
                <c:pt idx="221">
                  <c:v>5.9099999999999531</c:v>
                </c:pt>
                <c:pt idx="222">
                  <c:v>5.9199999999999529</c:v>
                </c:pt>
                <c:pt idx="223">
                  <c:v>5.9299999999999526</c:v>
                </c:pt>
                <c:pt idx="224">
                  <c:v>5.9399999999999524</c:v>
                </c:pt>
                <c:pt idx="225">
                  <c:v>5.9499999999999522</c:v>
                </c:pt>
                <c:pt idx="226">
                  <c:v>5.959999999999952</c:v>
                </c:pt>
                <c:pt idx="227">
                  <c:v>5.9699999999999518</c:v>
                </c:pt>
                <c:pt idx="228">
                  <c:v>5.9799999999999516</c:v>
                </c:pt>
                <c:pt idx="229">
                  <c:v>5.9899999999999514</c:v>
                </c:pt>
                <c:pt idx="230">
                  <c:v>5.9999999999999512</c:v>
                </c:pt>
                <c:pt idx="231">
                  <c:v>6.0099999999999509</c:v>
                </c:pt>
                <c:pt idx="232">
                  <c:v>6.0199999999999507</c:v>
                </c:pt>
                <c:pt idx="233">
                  <c:v>6.0299999999999505</c:v>
                </c:pt>
                <c:pt idx="234">
                  <c:v>6.0399999999999503</c:v>
                </c:pt>
                <c:pt idx="235">
                  <c:v>6.0499999999999501</c:v>
                </c:pt>
                <c:pt idx="236">
                  <c:v>6.0599999999999499</c:v>
                </c:pt>
                <c:pt idx="237">
                  <c:v>6.0699999999999497</c:v>
                </c:pt>
                <c:pt idx="238">
                  <c:v>6.0799999999999494</c:v>
                </c:pt>
                <c:pt idx="239">
                  <c:v>6.0899999999999492</c:v>
                </c:pt>
                <c:pt idx="240">
                  <c:v>6.099999999999949</c:v>
                </c:pt>
                <c:pt idx="241">
                  <c:v>6.1099999999999488</c:v>
                </c:pt>
                <c:pt idx="242">
                  <c:v>6.1199999999999486</c:v>
                </c:pt>
                <c:pt idx="243">
                  <c:v>6.1299999999999484</c:v>
                </c:pt>
                <c:pt idx="244">
                  <c:v>6.1399999999999482</c:v>
                </c:pt>
                <c:pt idx="245">
                  <c:v>6.149999999999948</c:v>
                </c:pt>
                <c:pt idx="246">
                  <c:v>6.1599999999999477</c:v>
                </c:pt>
                <c:pt idx="247">
                  <c:v>6.1699999999999475</c:v>
                </c:pt>
                <c:pt idx="248">
                  <c:v>6.1799999999999473</c:v>
                </c:pt>
                <c:pt idx="249">
                  <c:v>6.1899999999999471</c:v>
                </c:pt>
                <c:pt idx="250">
                  <c:v>6.1999999999999469</c:v>
                </c:pt>
                <c:pt idx="251">
                  <c:v>6.2099999999999467</c:v>
                </c:pt>
                <c:pt idx="252">
                  <c:v>6.2199999999999465</c:v>
                </c:pt>
                <c:pt idx="253">
                  <c:v>6.2299999999999462</c:v>
                </c:pt>
                <c:pt idx="254">
                  <c:v>6.239999999999946</c:v>
                </c:pt>
                <c:pt idx="255">
                  <c:v>6.2499999999999458</c:v>
                </c:pt>
                <c:pt idx="256">
                  <c:v>6.2599999999999456</c:v>
                </c:pt>
                <c:pt idx="257">
                  <c:v>6.2699999999999454</c:v>
                </c:pt>
                <c:pt idx="258">
                  <c:v>6.2799999999999452</c:v>
                </c:pt>
                <c:pt idx="259">
                  <c:v>6.289999999999945</c:v>
                </c:pt>
                <c:pt idx="260">
                  <c:v>6.2999999999999448</c:v>
                </c:pt>
                <c:pt idx="261">
                  <c:v>6.3099999999999445</c:v>
                </c:pt>
                <c:pt idx="262">
                  <c:v>6.3199999999999443</c:v>
                </c:pt>
                <c:pt idx="263">
                  <c:v>6.3299999999999441</c:v>
                </c:pt>
                <c:pt idx="264">
                  <c:v>6.3399999999999439</c:v>
                </c:pt>
                <c:pt idx="265">
                  <c:v>6.3499999999999437</c:v>
                </c:pt>
                <c:pt idx="266">
                  <c:v>6.3599999999999435</c:v>
                </c:pt>
                <c:pt idx="267">
                  <c:v>6.3699999999999433</c:v>
                </c:pt>
                <c:pt idx="268">
                  <c:v>6.379999999999943</c:v>
                </c:pt>
                <c:pt idx="269">
                  <c:v>6.3899999999999428</c:v>
                </c:pt>
                <c:pt idx="270">
                  <c:v>6.3999999999999426</c:v>
                </c:pt>
                <c:pt idx="271">
                  <c:v>6.4099999999999424</c:v>
                </c:pt>
                <c:pt idx="272">
                  <c:v>6.4199999999999422</c:v>
                </c:pt>
                <c:pt idx="273">
                  <c:v>6.429999999999942</c:v>
                </c:pt>
                <c:pt idx="274">
                  <c:v>6.4399999999999418</c:v>
                </c:pt>
                <c:pt idx="275">
                  <c:v>6.4499999999999416</c:v>
                </c:pt>
                <c:pt idx="276">
                  <c:v>6.4599999999999413</c:v>
                </c:pt>
                <c:pt idx="277">
                  <c:v>6.4699999999999411</c:v>
                </c:pt>
                <c:pt idx="278">
                  <c:v>6.4799999999999409</c:v>
                </c:pt>
                <c:pt idx="279">
                  <c:v>6.4899999999999407</c:v>
                </c:pt>
                <c:pt idx="280">
                  <c:v>6.4999999999999405</c:v>
                </c:pt>
                <c:pt idx="281">
                  <c:v>6.5099999999999403</c:v>
                </c:pt>
                <c:pt idx="282">
                  <c:v>6.5199999999999401</c:v>
                </c:pt>
                <c:pt idx="283">
                  <c:v>6.5299999999999399</c:v>
                </c:pt>
                <c:pt idx="284">
                  <c:v>6.5399999999999396</c:v>
                </c:pt>
                <c:pt idx="285">
                  <c:v>6.5499999999999394</c:v>
                </c:pt>
                <c:pt idx="286">
                  <c:v>6.5599999999999392</c:v>
                </c:pt>
                <c:pt idx="287">
                  <c:v>6.569999999999939</c:v>
                </c:pt>
                <c:pt idx="288">
                  <c:v>6.5799999999999388</c:v>
                </c:pt>
                <c:pt idx="289">
                  <c:v>6.5899999999999386</c:v>
                </c:pt>
                <c:pt idx="290">
                  <c:v>6.5999999999999384</c:v>
                </c:pt>
                <c:pt idx="291">
                  <c:v>6.6099999999999381</c:v>
                </c:pt>
                <c:pt idx="292">
                  <c:v>6.6199999999999379</c:v>
                </c:pt>
                <c:pt idx="293">
                  <c:v>6.6299999999999377</c:v>
                </c:pt>
                <c:pt idx="294">
                  <c:v>6.6399999999999375</c:v>
                </c:pt>
                <c:pt idx="295">
                  <c:v>6.6499999999999373</c:v>
                </c:pt>
                <c:pt idx="296">
                  <c:v>6.6599999999999371</c:v>
                </c:pt>
                <c:pt idx="297">
                  <c:v>6.6699999999999369</c:v>
                </c:pt>
                <c:pt idx="298">
                  <c:v>6.6799999999999367</c:v>
                </c:pt>
                <c:pt idx="299">
                  <c:v>6.6899999999999364</c:v>
                </c:pt>
                <c:pt idx="300">
                  <c:v>6.6999999999999362</c:v>
                </c:pt>
                <c:pt idx="301">
                  <c:v>6.709999999999936</c:v>
                </c:pt>
                <c:pt idx="302">
                  <c:v>6.7199999999999358</c:v>
                </c:pt>
                <c:pt idx="303">
                  <c:v>6.7299999999999356</c:v>
                </c:pt>
                <c:pt idx="304">
                  <c:v>6.7399999999999354</c:v>
                </c:pt>
                <c:pt idx="305">
                  <c:v>6.7499999999999352</c:v>
                </c:pt>
                <c:pt idx="306">
                  <c:v>6.7599999999999349</c:v>
                </c:pt>
                <c:pt idx="307">
                  <c:v>6.7699999999999347</c:v>
                </c:pt>
                <c:pt idx="308">
                  <c:v>6.7799999999999345</c:v>
                </c:pt>
                <c:pt idx="309">
                  <c:v>6.7899999999999343</c:v>
                </c:pt>
                <c:pt idx="310">
                  <c:v>6.7999999999999341</c:v>
                </c:pt>
                <c:pt idx="311">
                  <c:v>6.8099999999999339</c:v>
                </c:pt>
                <c:pt idx="312">
                  <c:v>6.8199999999999337</c:v>
                </c:pt>
                <c:pt idx="313">
                  <c:v>6.8299999999999335</c:v>
                </c:pt>
                <c:pt idx="314">
                  <c:v>6.8399999999999332</c:v>
                </c:pt>
                <c:pt idx="315">
                  <c:v>6.849999999999933</c:v>
                </c:pt>
                <c:pt idx="316">
                  <c:v>6.8599999999999328</c:v>
                </c:pt>
                <c:pt idx="317">
                  <c:v>6.8699999999999326</c:v>
                </c:pt>
                <c:pt idx="318">
                  <c:v>6.8799999999999324</c:v>
                </c:pt>
                <c:pt idx="319">
                  <c:v>6.8899999999999322</c:v>
                </c:pt>
                <c:pt idx="320">
                  <c:v>6.899999999999932</c:v>
                </c:pt>
                <c:pt idx="321">
                  <c:v>6.9099999999999318</c:v>
                </c:pt>
                <c:pt idx="322">
                  <c:v>6.9199999999999315</c:v>
                </c:pt>
                <c:pt idx="323">
                  <c:v>6.9299999999999313</c:v>
                </c:pt>
                <c:pt idx="324">
                  <c:v>6.9399999999999311</c:v>
                </c:pt>
                <c:pt idx="325">
                  <c:v>6.9499999999999309</c:v>
                </c:pt>
                <c:pt idx="326">
                  <c:v>6.9599999999999307</c:v>
                </c:pt>
                <c:pt idx="327">
                  <c:v>6.9699999999999305</c:v>
                </c:pt>
                <c:pt idx="328">
                  <c:v>6.9799999999999303</c:v>
                </c:pt>
                <c:pt idx="329">
                  <c:v>6.98999999999993</c:v>
                </c:pt>
                <c:pt idx="330">
                  <c:v>6.9999999999999298</c:v>
                </c:pt>
                <c:pt idx="331">
                  <c:v>7.0099999999999296</c:v>
                </c:pt>
                <c:pt idx="332">
                  <c:v>7.0199999999999294</c:v>
                </c:pt>
                <c:pt idx="333">
                  <c:v>7.0299999999999292</c:v>
                </c:pt>
                <c:pt idx="334">
                  <c:v>7.039999999999929</c:v>
                </c:pt>
                <c:pt idx="335">
                  <c:v>7.0499999999999288</c:v>
                </c:pt>
                <c:pt idx="336">
                  <c:v>7.0599999999999286</c:v>
                </c:pt>
                <c:pt idx="337">
                  <c:v>7.0699999999999283</c:v>
                </c:pt>
                <c:pt idx="338">
                  <c:v>7.0799999999999281</c:v>
                </c:pt>
                <c:pt idx="339">
                  <c:v>7.0899999999999279</c:v>
                </c:pt>
                <c:pt idx="340">
                  <c:v>7.0999999999999277</c:v>
                </c:pt>
                <c:pt idx="341">
                  <c:v>7.1099999999999275</c:v>
                </c:pt>
                <c:pt idx="342">
                  <c:v>7.1199999999999273</c:v>
                </c:pt>
                <c:pt idx="343">
                  <c:v>7.1299999999999271</c:v>
                </c:pt>
                <c:pt idx="344">
                  <c:v>7.1399999999999268</c:v>
                </c:pt>
                <c:pt idx="345">
                  <c:v>7.1499999999999266</c:v>
                </c:pt>
                <c:pt idx="346">
                  <c:v>7.1599999999999264</c:v>
                </c:pt>
                <c:pt idx="347">
                  <c:v>7.1699999999999262</c:v>
                </c:pt>
                <c:pt idx="348">
                  <c:v>7.179999999999926</c:v>
                </c:pt>
                <c:pt idx="349">
                  <c:v>7.1899999999999258</c:v>
                </c:pt>
                <c:pt idx="350">
                  <c:v>7.1999999999999256</c:v>
                </c:pt>
                <c:pt idx="351">
                  <c:v>7.2099999999999254</c:v>
                </c:pt>
                <c:pt idx="352">
                  <c:v>7.2199999999999251</c:v>
                </c:pt>
                <c:pt idx="353">
                  <c:v>7.2299999999999249</c:v>
                </c:pt>
                <c:pt idx="354">
                  <c:v>7.2399999999999247</c:v>
                </c:pt>
                <c:pt idx="355">
                  <c:v>7.2499999999999245</c:v>
                </c:pt>
                <c:pt idx="356">
                  <c:v>7.2599999999999243</c:v>
                </c:pt>
                <c:pt idx="357">
                  <c:v>7.2699999999999241</c:v>
                </c:pt>
                <c:pt idx="358">
                  <c:v>7.2799999999999239</c:v>
                </c:pt>
                <c:pt idx="359">
                  <c:v>7.2899999999999237</c:v>
                </c:pt>
                <c:pt idx="360">
                  <c:v>7.2999999999999234</c:v>
                </c:pt>
                <c:pt idx="361">
                  <c:v>7.3099999999999232</c:v>
                </c:pt>
                <c:pt idx="362">
                  <c:v>7.319999999999923</c:v>
                </c:pt>
                <c:pt idx="363">
                  <c:v>7.3299999999999228</c:v>
                </c:pt>
                <c:pt idx="364">
                  <c:v>7.3399999999999226</c:v>
                </c:pt>
                <c:pt idx="365">
                  <c:v>7.3499999999999224</c:v>
                </c:pt>
                <c:pt idx="366">
                  <c:v>7.3599999999999222</c:v>
                </c:pt>
                <c:pt idx="367">
                  <c:v>7.3699999999999219</c:v>
                </c:pt>
                <c:pt idx="368">
                  <c:v>7.3799999999999217</c:v>
                </c:pt>
                <c:pt idx="369">
                  <c:v>7.3899999999999215</c:v>
                </c:pt>
                <c:pt idx="370">
                  <c:v>7.3999999999999213</c:v>
                </c:pt>
                <c:pt idx="371">
                  <c:v>7.4099999999999211</c:v>
                </c:pt>
                <c:pt idx="372">
                  <c:v>7.4199999999999209</c:v>
                </c:pt>
                <c:pt idx="373">
                  <c:v>7.4299999999999207</c:v>
                </c:pt>
                <c:pt idx="374">
                  <c:v>7.4399999999999205</c:v>
                </c:pt>
                <c:pt idx="375">
                  <c:v>7.4499999999999202</c:v>
                </c:pt>
                <c:pt idx="376">
                  <c:v>7.45999999999992</c:v>
                </c:pt>
                <c:pt idx="377">
                  <c:v>7.4699999999999198</c:v>
                </c:pt>
                <c:pt idx="378">
                  <c:v>7.4799999999999196</c:v>
                </c:pt>
                <c:pt idx="379">
                  <c:v>7.4899999999999194</c:v>
                </c:pt>
                <c:pt idx="380">
                  <c:v>7.4999999999999192</c:v>
                </c:pt>
                <c:pt idx="381">
                  <c:v>7.509999999999919</c:v>
                </c:pt>
                <c:pt idx="382">
                  <c:v>7.5199999999999187</c:v>
                </c:pt>
                <c:pt idx="383">
                  <c:v>7.5299999999999185</c:v>
                </c:pt>
                <c:pt idx="384">
                  <c:v>7.5399999999999183</c:v>
                </c:pt>
                <c:pt idx="385">
                  <c:v>7.5499999999999181</c:v>
                </c:pt>
                <c:pt idx="386">
                  <c:v>7.5599999999999179</c:v>
                </c:pt>
                <c:pt idx="387">
                  <c:v>7.5699999999999177</c:v>
                </c:pt>
                <c:pt idx="388">
                  <c:v>7.5799999999999175</c:v>
                </c:pt>
                <c:pt idx="389">
                  <c:v>7.5899999999999173</c:v>
                </c:pt>
                <c:pt idx="390">
                  <c:v>7.599999999999917</c:v>
                </c:pt>
                <c:pt idx="391">
                  <c:v>7.6099999999999168</c:v>
                </c:pt>
                <c:pt idx="392">
                  <c:v>7.6199999999999166</c:v>
                </c:pt>
                <c:pt idx="393">
                  <c:v>7.6299999999999164</c:v>
                </c:pt>
                <c:pt idx="394">
                  <c:v>7.6399999999999162</c:v>
                </c:pt>
                <c:pt idx="395">
                  <c:v>7.649999999999916</c:v>
                </c:pt>
                <c:pt idx="396">
                  <c:v>7.6599999999999158</c:v>
                </c:pt>
                <c:pt idx="397">
                  <c:v>7.6699999999999156</c:v>
                </c:pt>
                <c:pt idx="398">
                  <c:v>7.6799999999999153</c:v>
                </c:pt>
                <c:pt idx="399">
                  <c:v>7.6899999999999151</c:v>
                </c:pt>
                <c:pt idx="400">
                  <c:v>7.6999999999999149</c:v>
                </c:pt>
                <c:pt idx="401">
                  <c:v>7.7999999999999146</c:v>
                </c:pt>
                <c:pt idx="402">
                  <c:v>7.8999999999999142</c:v>
                </c:pt>
                <c:pt idx="403">
                  <c:v>7.9999999999999138</c:v>
                </c:pt>
                <c:pt idx="404">
                  <c:v>8.0999999999999144</c:v>
                </c:pt>
                <c:pt idx="405">
                  <c:v>8.199999999999914</c:v>
                </c:pt>
                <c:pt idx="406">
                  <c:v>8.2999999999999137</c:v>
                </c:pt>
                <c:pt idx="407">
                  <c:v>8.3999999999999133</c:v>
                </c:pt>
                <c:pt idx="408">
                  <c:v>8.499999999999913</c:v>
                </c:pt>
                <c:pt idx="409">
                  <c:v>8.5999999999999126</c:v>
                </c:pt>
                <c:pt idx="410">
                  <c:v>8.6999999999999122</c:v>
                </c:pt>
                <c:pt idx="411">
                  <c:v>8.7999999999999119</c:v>
                </c:pt>
                <c:pt idx="412">
                  <c:v>8.8999999999999115</c:v>
                </c:pt>
                <c:pt idx="413">
                  <c:v>8.9999999999999112</c:v>
                </c:pt>
                <c:pt idx="414">
                  <c:v>9.0999999999999108</c:v>
                </c:pt>
                <c:pt idx="415">
                  <c:v>9.1999999999999105</c:v>
                </c:pt>
                <c:pt idx="416">
                  <c:v>9.2999999999999101</c:v>
                </c:pt>
                <c:pt idx="417">
                  <c:v>9.3999999999999098</c:v>
                </c:pt>
                <c:pt idx="418">
                  <c:v>9.4999999999999094</c:v>
                </c:pt>
                <c:pt idx="419">
                  <c:v>9.5999999999999091</c:v>
                </c:pt>
                <c:pt idx="420">
                  <c:v>9.6999999999999087</c:v>
                </c:pt>
                <c:pt idx="421">
                  <c:v>9.7999999999999083</c:v>
                </c:pt>
                <c:pt idx="422">
                  <c:v>9.899999999999908</c:v>
                </c:pt>
                <c:pt idx="423">
                  <c:v>9.9999999999999076</c:v>
                </c:pt>
                <c:pt idx="424">
                  <c:v>10.099999999999907</c:v>
                </c:pt>
                <c:pt idx="425">
                  <c:v>10.199999999999907</c:v>
                </c:pt>
                <c:pt idx="426">
                  <c:v>10.299999999999907</c:v>
                </c:pt>
                <c:pt idx="427">
                  <c:v>10.399999999999906</c:v>
                </c:pt>
                <c:pt idx="428">
                  <c:v>10.499999999999906</c:v>
                </c:pt>
                <c:pt idx="429">
                  <c:v>10.599999999999905</c:v>
                </c:pt>
                <c:pt idx="430">
                  <c:v>10.699999999999905</c:v>
                </c:pt>
                <c:pt idx="431">
                  <c:v>10.799999999999905</c:v>
                </c:pt>
                <c:pt idx="432">
                  <c:v>10.899999999999904</c:v>
                </c:pt>
                <c:pt idx="433">
                  <c:v>10.999999999999904</c:v>
                </c:pt>
                <c:pt idx="434">
                  <c:v>11.099999999999904</c:v>
                </c:pt>
                <c:pt idx="435">
                  <c:v>11.199999999999903</c:v>
                </c:pt>
                <c:pt idx="436">
                  <c:v>11.299999999999903</c:v>
                </c:pt>
                <c:pt idx="437">
                  <c:v>11.399999999999903</c:v>
                </c:pt>
                <c:pt idx="438">
                  <c:v>11.499999999999902</c:v>
                </c:pt>
                <c:pt idx="439">
                  <c:v>11.599999999999902</c:v>
                </c:pt>
                <c:pt idx="440">
                  <c:v>11.699999999999902</c:v>
                </c:pt>
                <c:pt idx="441">
                  <c:v>11.799999999999901</c:v>
                </c:pt>
                <c:pt idx="442">
                  <c:v>11.899999999999901</c:v>
                </c:pt>
                <c:pt idx="443">
                  <c:v>11.999999999999901</c:v>
                </c:pt>
                <c:pt idx="444">
                  <c:v>12.0999999999999</c:v>
                </c:pt>
                <c:pt idx="445">
                  <c:v>12.1999999999999</c:v>
                </c:pt>
                <c:pt idx="446">
                  <c:v>12.299999999999899</c:v>
                </c:pt>
                <c:pt idx="447">
                  <c:v>12.399999999999899</c:v>
                </c:pt>
                <c:pt idx="448">
                  <c:v>12.499999999999899</c:v>
                </c:pt>
                <c:pt idx="449">
                  <c:v>12.599999999999898</c:v>
                </c:pt>
                <c:pt idx="450">
                  <c:v>12.699999999999898</c:v>
                </c:pt>
                <c:pt idx="451">
                  <c:v>12.799999999999898</c:v>
                </c:pt>
                <c:pt idx="452">
                  <c:v>12.899999999999897</c:v>
                </c:pt>
                <c:pt idx="453">
                  <c:v>12.999999999999897</c:v>
                </c:pt>
                <c:pt idx="454">
                  <c:v>13.099999999999897</c:v>
                </c:pt>
                <c:pt idx="455">
                  <c:v>13.199999999999896</c:v>
                </c:pt>
                <c:pt idx="456">
                  <c:v>13.299999999999896</c:v>
                </c:pt>
                <c:pt idx="457">
                  <c:v>13.399999999999896</c:v>
                </c:pt>
                <c:pt idx="458">
                  <c:v>13.499999999999895</c:v>
                </c:pt>
                <c:pt idx="459">
                  <c:v>13.599999999999895</c:v>
                </c:pt>
                <c:pt idx="460">
                  <c:v>13.699999999999894</c:v>
                </c:pt>
                <c:pt idx="461">
                  <c:v>13.799999999999894</c:v>
                </c:pt>
                <c:pt idx="462">
                  <c:v>13.899999999999894</c:v>
                </c:pt>
                <c:pt idx="463">
                  <c:v>13.999999999999893</c:v>
                </c:pt>
                <c:pt idx="464">
                  <c:v>14.099999999999893</c:v>
                </c:pt>
                <c:pt idx="465">
                  <c:v>14.199999999999893</c:v>
                </c:pt>
                <c:pt idx="466">
                  <c:v>14.299999999999892</c:v>
                </c:pt>
                <c:pt idx="467">
                  <c:v>14.399999999999892</c:v>
                </c:pt>
                <c:pt idx="468">
                  <c:v>14.499999999999892</c:v>
                </c:pt>
                <c:pt idx="469">
                  <c:v>14.599999999999891</c:v>
                </c:pt>
                <c:pt idx="470">
                  <c:v>14.699999999999891</c:v>
                </c:pt>
                <c:pt idx="471">
                  <c:v>14.799999999999891</c:v>
                </c:pt>
                <c:pt idx="472">
                  <c:v>14.89999999999989</c:v>
                </c:pt>
                <c:pt idx="473">
                  <c:v>14.99999999999989</c:v>
                </c:pt>
                <c:pt idx="474">
                  <c:v>15.09999999999989</c:v>
                </c:pt>
                <c:pt idx="475">
                  <c:v>15.199999999999889</c:v>
                </c:pt>
                <c:pt idx="476">
                  <c:v>15.299999999999889</c:v>
                </c:pt>
                <c:pt idx="477">
                  <c:v>15.399999999999888</c:v>
                </c:pt>
                <c:pt idx="478">
                  <c:v>15.499999999999888</c:v>
                </c:pt>
                <c:pt idx="479">
                  <c:v>15.599999999999888</c:v>
                </c:pt>
                <c:pt idx="480">
                  <c:v>15.699999999999887</c:v>
                </c:pt>
                <c:pt idx="481">
                  <c:v>15.799999999999887</c:v>
                </c:pt>
                <c:pt idx="482">
                  <c:v>15.899999999999887</c:v>
                </c:pt>
                <c:pt idx="483">
                  <c:v>15.999999999999886</c:v>
                </c:pt>
                <c:pt idx="484">
                  <c:v>16.099999999999888</c:v>
                </c:pt>
                <c:pt idx="485">
                  <c:v>16.199999999999889</c:v>
                </c:pt>
                <c:pt idx="486">
                  <c:v>16.299999999999891</c:v>
                </c:pt>
                <c:pt idx="487">
                  <c:v>16.399999999999892</c:v>
                </c:pt>
                <c:pt idx="488">
                  <c:v>16.499999999999893</c:v>
                </c:pt>
                <c:pt idx="489">
                  <c:v>16.599999999999895</c:v>
                </c:pt>
                <c:pt idx="490">
                  <c:v>16.699999999999896</c:v>
                </c:pt>
                <c:pt idx="491">
                  <c:v>16.799999999999898</c:v>
                </c:pt>
                <c:pt idx="492">
                  <c:v>16.899999999999899</c:v>
                </c:pt>
                <c:pt idx="493">
                  <c:v>16.999999999999901</c:v>
                </c:pt>
                <c:pt idx="494">
                  <c:v>17.099999999999902</c:v>
                </c:pt>
                <c:pt idx="495">
                  <c:v>17.199999999999903</c:v>
                </c:pt>
                <c:pt idx="496">
                  <c:v>17.299999999999905</c:v>
                </c:pt>
                <c:pt idx="497">
                  <c:v>17.399999999999906</c:v>
                </c:pt>
                <c:pt idx="498">
                  <c:v>17.499999999999908</c:v>
                </c:pt>
                <c:pt idx="499">
                  <c:v>17.599999999999909</c:v>
                </c:pt>
                <c:pt idx="500">
                  <c:v>17.69999999999991</c:v>
                </c:pt>
                <c:pt idx="501">
                  <c:v>17.799999999999912</c:v>
                </c:pt>
                <c:pt idx="502">
                  <c:v>17.899999999999913</c:v>
                </c:pt>
                <c:pt idx="503">
                  <c:v>17.999999999999915</c:v>
                </c:pt>
                <c:pt idx="504">
                  <c:v>18.099999999999916</c:v>
                </c:pt>
                <c:pt idx="505">
                  <c:v>18.199999999999918</c:v>
                </c:pt>
                <c:pt idx="506">
                  <c:v>18.299999999999919</c:v>
                </c:pt>
                <c:pt idx="507">
                  <c:v>18.39999999999992</c:v>
                </c:pt>
                <c:pt idx="508">
                  <c:v>18.499999999999922</c:v>
                </c:pt>
                <c:pt idx="509">
                  <c:v>18.599999999999923</c:v>
                </c:pt>
                <c:pt idx="510">
                  <c:v>18.699999999999925</c:v>
                </c:pt>
                <c:pt idx="511">
                  <c:v>18.799999999999926</c:v>
                </c:pt>
                <c:pt idx="512">
                  <c:v>18.899999999999928</c:v>
                </c:pt>
                <c:pt idx="513">
                  <c:v>18.999999999999929</c:v>
                </c:pt>
                <c:pt idx="514">
                  <c:v>19.09999999999993</c:v>
                </c:pt>
                <c:pt idx="515">
                  <c:v>19.199999999999932</c:v>
                </c:pt>
                <c:pt idx="516">
                  <c:v>19.299999999999933</c:v>
                </c:pt>
                <c:pt idx="517">
                  <c:v>19.399999999999935</c:v>
                </c:pt>
                <c:pt idx="518">
                  <c:v>19.499999999999936</c:v>
                </c:pt>
                <c:pt idx="519">
                  <c:v>19.599999999999937</c:v>
                </c:pt>
                <c:pt idx="520">
                  <c:v>19.699999999999939</c:v>
                </c:pt>
                <c:pt idx="521">
                  <c:v>19.79999999999994</c:v>
                </c:pt>
                <c:pt idx="522">
                  <c:v>19.899999999999942</c:v>
                </c:pt>
                <c:pt idx="523">
                  <c:v>19.999999999999943</c:v>
                </c:pt>
                <c:pt idx="524">
                  <c:v>20.099999999999945</c:v>
                </c:pt>
                <c:pt idx="525">
                  <c:v>20.199999999999946</c:v>
                </c:pt>
                <c:pt idx="526">
                  <c:v>20.299999999999947</c:v>
                </c:pt>
                <c:pt idx="527">
                  <c:v>20.399999999999949</c:v>
                </c:pt>
                <c:pt idx="528">
                  <c:v>20.49999999999995</c:v>
                </c:pt>
                <c:pt idx="529">
                  <c:v>20.599999999999952</c:v>
                </c:pt>
                <c:pt idx="530">
                  <c:v>20.699999999999953</c:v>
                </c:pt>
                <c:pt idx="531">
                  <c:v>20.799999999999955</c:v>
                </c:pt>
                <c:pt idx="532">
                  <c:v>20.899999999999956</c:v>
                </c:pt>
                <c:pt idx="533">
                  <c:v>20.999999999999957</c:v>
                </c:pt>
                <c:pt idx="534">
                  <c:v>21.099999999999959</c:v>
                </c:pt>
                <c:pt idx="535">
                  <c:v>21.19999999999996</c:v>
                </c:pt>
                <c:pt idx="536">
                  <c:v>21.299999999999962</c:v>
                </c:pt>
                <c:pt idx="537">
                  <c:v>21.399999999999963</c:v>
                </c:pt>
                <c:pt idx="538">
                  <c:v>21.499999999999964</c:v>
                </c:pt>
                <c:pt idx="539">
                  <c:v>21.599999999999966</c:v>
                </c:pt>
                <c:pt idx="540">
                  <c:v>21.699999999999967</c:v>
                </c:pt>
                <c:pt idx="541">
                  <c:v>21.799999999999969</c:v>
                </c:pt>
                <c:pt idx="542">
                  <c:v>21.89999999999997</c:v>
                </c:pt>
                <c:pt idx="543">
                  <c:v>21.999999999999972</c:v>
                </c:pt>
                <c:pt idx="544">
                  <c:v>22.099999999999973</c:v>
                </c:pt>
                <c:pt idx="545">
                  <c:v>22.199999999999974</c:v>
                </c:pt>
                <c:pt idx="546">
                  <c:v>22.299999999999976</c:v>
                </c:pt>
                <c:pt idx="547">
                  <c:v>22.399999999999977</c:v>
                </c:pt>
                <c:pt idx="548">
                  <c:v>22.499999999999979</c:v>
                </c:pt>
                <c:pt idx="549">
                  <c:v>22.59999999999998</c:v>
                </c:pt>
                <c:pt idx="550">
                  <c:v>22.699999999999982</c:v>
                </c:pt>
                <c:pt idx="551">
                  <c:v>22.799999999999983</c:v>
                </c:pt>
                <c:pt idx="552">
                  <c:v>22.899999999999984</c:v>
                </c:pt>
                <c:pt idx="553">
                  <c:v>22.999999999999986</c:v>
                </c:pt>
                <c:pt idx="554">
                  <c:v>23.099999999999987</c:v>
                </c:pt>
                <c:pt idx="555">
                  <c:v>23.199999999999989</c:v>
                </c:pt>
                <c:pt idx="556">
                  <c:v>23.29999999999999</c:v>
                </c:pt>
                <c:pt idx="557">
                  <c:v>23.399999999999991</c:v>
                </c:pt>
                <c:pt idx="558">
                  <c:v>23.499999999999993</c:v>
                </c:pt>
                <c:pt idx="559">
                  <c:v>23.599999999999994</c:v>
                </c:pt>
                <c:pt idx="560">
                  <c:v>23.699999999999996</c:v>
                </c:pt>
                <c:pt idx="561">
                  <c:v>23.799999999999997</c:v>
                </c:pt>
                <c:pt idx="562">
                  <c:v>23.9</c:v>
                </c:pt>
                <c:pt idx="563">
                  <c:v>24</c:v>
                </c:pt>
                <c:pt idx="564">
                  <c:v>24.1</c:v>
                </c:pt>
                <c:pt idx="565">
                  <c:v>24.200000000000003</c:v>
                </c:pt>
                <c:pt idx="566">
                  <c:v>24.300000000000004</c:v>
                </c:pt>
                <c:pt idx="567">
                  <c:v>24.400000000000006</c:v>
                </c:pt>
                <c:pt idx="568">
                  <c:v>24.500000000000007</c:v>
                </c:pt>
                <c:pt idx="569">
                  <c:v>24.600000000000009</c:v>
                </c:pt>
                <c:pt idx="570">
                  <c:v>24.70000000000001</c:v>
                </c:pt>
                <c:pt idx="571">
                  <c:v>24.800000000000011</c:v>
                </c:pt>
                <c:pt idx="572">
                  <c:v>24.900000000000013</c:v>
                </c:pt>
                <c:pt idx="573">
                  <c:v>25.000000000000014</c:v>
                </c:pt>
                <c:pt idx="574">
                  <c:v>25.100000000000016</c:v>
                </c:pt>
                <c:pt idx="575">
                  <c:v>25.200000000000017</c:v>
                </c:pt>
                <c:pt idx="576">
                  <c:v>25.300000000000018</c:v>
                </c:pt>
                <c:pt idx="577">
                  <c:v>25.40000000000002</c:v>
                </c:pt>
                <c:pt idx="578">
                  <c:v>25.500000000000021</c:v>
                </c:pt>
                <c:pt idx="579">
                  <c:v>25.600000000000023</c:v>
                </c:pt>
                <c:pt idx="580">
                  <c:v>25.700000000000024</c:v>
                </c:pt>
                <c:pt idx="581">
                  <c:v>25.800000000000026</c:v>
                </c:pt>
                <c:pt idx="582">
                  <c:v>25.900000000000027</c:v>
                </c:pt>
                <c:pt idx="583">
                  <c:v>26.000000000000028</c:v>
                </c:pt>
                <c:pt idx="584">
                  <c:v>26.10000000000003</c:v>
                </c:pt>
                <c:pt idx="585">
                  <c:v>26.200000000000031</c:v>
                </c:pt>
                <c:pt idx="586">
                  <c:v>26.300000000000033</c:v>
                </c:pt>
                <c:pt idx="587">
                  <c:v>26.400000000000034</c:v>
                </c:pt>
                <c:pt idx="588">
                  <c:v>26.500000000000036</c:v>
                </c:pt>
                <c:pt idx="589">
                  <c:v>26.600000000000037</c:v>
                </c:pt>
                <c:pt idx="590">
                  <c:v>26.700000000000038</c:v>
                </c:pt>
                <c:pt idx="591">
                  <c:v>26.80000000000004</c:v>
                </c:pt>
                <c:pt idx="592">
                  <c:v>26.900000000000041</c:v>
                </c:pt>
                <c:pt idx="593">
                  <c:v>27.000000000000043</c:v>
                </c:pt>
                <c:pt idx="594">
                  <c:v>27.100000000000044</c:v>
                </c:pt>
                <c:pt idx="595">
                  <c:v>27.200000000000045</c:v>
                </c:pt>
                <c:pt idx="596">
                  <c:v>27.300000000000047</c:v>
                </c:pt>
                <c:pt idx="597">
                  <c:v>27.400000000000048</c:v>
                </c:pt>
                <c:pt idx="598">
                  <c:v>27.50000000000005</c:v>
                </c:pt>
                <c:pt idx="599">
                  <c:v>27.600000000000051</c:v>
                </c:pt>
                <c:pt idx="600">
                  <c:v>27.700000000000053</c:v>
                </c:pt>
                <c:pt idx="601">
                  <c:v>27.800000000000054</c:v>
                </c:pt>
                <c:pt idx="602">
                  <c:v>27.900000000000055</c:v>
                </c:pt>
                <c:pt idx="603">
                  <c:v>28.000000000000057</c:v>
                </c:pt>
                <c:pt idx="604">
                  <c:v>28.100000000000058</c:v>
                </c:pt>
                <c:pt idx="605">
                  <c:v>28.20000000000006</c:v>
                </c:pt>
                <c:pt idx="606">
                  <c:v>28.300000000000061</c:v>
                </c:pt>
                <c:pt idx="607">
                  <c:v>28.400000000000063</c:v>
                </c:pt>
                <c:pt idx="608">
                  <c:v>28.500000000000064</c:v>
                </c:pt>
                <c:pt idx="609">
                  <c:v>28.600000000000065</c:v>
                </c:pt>
                <c:pt idx="610">
                  <c:v>28.700000000000067</c:v>
                </c:pt>
                <c:pt idx="611">
                  <c:v>28.800000000000068</c:v>
                </c:pt>
                <c:pt idx="612">
                  <c:v>28.90000000000007</c:v>
                </c:pt>
                <c:pt idx="613">
                  <c:v>29.000000000000071</c:v>
                </c:pt>
                <c:pt idx="614">
                  <c:v>29.100000000000072</c:v>
                </c:pt>
                <c:pt idx="615">
                  <c:v>29.200000000000074</c:v>
                </c:pt>
                <c:pt idx="616">
                  <c:v>29.300000000000075</c:v>
                </c:pt>
                <c:pt idx="617">
                  <c:v>29.400000000000077</c:v>
                </c:pt>
                <c:pt idx="618">
                  <c:v>29.500000000000078</c:v>
                </c:pt>
                <c:pt idx="619">
                  <c:v>29.60000000000008</c:v>
                </c:pt>
                <c:pt idx="620">
                  <c:v>29.700000000000081</c:v>
                </c:pt>
                <c:pt idx="621">
                  <c:v>29.800000000000082</c:v>
                </c:pt>
                <c:pt idx="622">
                  <c:v>29.900000000000084</c:v>
                </c:pt>
                <c:pt idx="623">
                  <c:v>30.000000000000085</c:v>
                </c:pt>
                <c:pt idx="624">
                  <c:v>30.100000000000087</c:v>
                </c:pt>
                <c:pt idx="625">
                  <c:v>30.200000000000088</c:v>
                </c:pt>
                <c:pt idx="626">
                  <c:v>30.30000000000009</c:v>
                </c:pt>
                <c:pt idx="627">
                  <c:v>30.400000000000091</c:v>
                </c:pt>
                <c:pt idx="628">
                  <c:v>30.500000000000092</c:v>
                </c:pt>
                <c:pt idx="629">
                  <c:v>30.600000000000094</c:v>
                </c:pt>
                <c:pt idx="630">
                  <c:v>30.700000000000095</c:v>
                </c:pt>
                <c:pt idx="631">
                  <c:v>30.800000000000097</c:v>
                </c:pt>
                <c:pt idx="632">
                  <c:v>30.900000000000098</c:v>
                </c:pt>
                <c:pt idx="633">
                  <c:v>31.000000000000099</c:v>
                </c:pt>
                <c:pt idx="634">
                  <c:v>31.100000000000101</c:v>
                </c:pt>
                <c:pt idx="635">
                  <c:v>31.200000000000102</c:v>
                </c:pt>
                <c:pt idx="636">
                  <c:v>31.300000000000104</c:v>
                </c:pt>
                <c:pt idx="637">
                  <c:v>31.400000000000105</c:v>
                </c:pt>
                <c:pt idx="638">
                  <c:v>31.500000000000107</c:v>
                </c:pt>
                <c:pt idx="639">
                  <c:v>31.600000000000108</c:v>
                </c:pt>
                <c:pt idx="640">
                  <c:v>31.700000000000109</c:v>
                </c:pt>
                <c:pt idx="641">
                  <c:v>31.800000000000111</c:v>
                </c:pt>
                <c:pt idx="642">
                  <c:v>31.900000000000112</c:v>
                </c:pt>
                <c:pt idx="643">
                  <c:v>32.000000000000114</c:v>
                </c:pt>
                <c:pt idx="644">
                  <c:v>32.100000000000115</c:v>
                </c:pt>
                <c:pt idx="645">
                  <c:v>32.200000000000117</c:v>
                </c:pt>
                <c:pt idx="646">
                  <c:v>32.300000000000118</c:v>
                </c:pt>
                <c:pt idx="647">
                  <c:v>32.400000000000119</c:v>
                </c:pt>
                <c:pt idx="648">
                  <c:v>32.500000000000121</c:v>
                </c:pt>
                <c:pt idx="649">
                  <c:v>32.600000000000122</c:v>
                </c:pt>
                <c:pt idx="650">
                  <c:v>32.700000000000124</c:v>
                </c:pt>
                <c:pt idx="651">
                  <c:v>32.800000000000125</c:v>
                </c:pt>
                <c:pt idx="652">
                  <c:v>32.900000000000126</c:v>
                </c:pt>
                <c:pt idx="653">
                  <c:v>33.000000000000128</c:v>
                </c:pt>
                <c:pt idx="654">
                  <c:v>33.100000000000129</c:v>
                </c:pt>
                <c:pt idx="655">
                  <c:v>33.200000000000131</c:v>
                </c:pt>
                <c:pt idx="656">
                  <c:v>33.300000000000132</c:v>
                </c:pt>
                <c:pt idx="657">
                  <c:v>33.400000000000134</c:v>
                </c:pt>
                <c:pt idx="658">
                  <c:v>33.500000000000135</c:v>
                </c:pt>
                <c:pt idx="659">
                  <c:v>33.600000000000136</c:v>
                </c:pt>
                <c:pt idx="660">
                  <c:v>33.700000000000138</c:v>
                </c:pt>
                <c:pt idx="661">
                  <c:v>33.800000000000139</c:v>
                </c:pt>
                <c:pt idx="662">
                  <c:v>33.900000000000141</c:v>
                </c:pt>
                <c:pt idx="663">
                  <c:v>34.000000000000142</c:v>
                </c:pt>
                <c:pt idx="664">
                  <c:v>34.100000000000144</c:v>
                </c:pt>
                <c:pt idx="665">
                  <c:v>34.200000000000145</c:v>
                </c:pt>
                <c:pt idx="666">
                  <c:v>34.300000000000146</c:v>
                </c:pt>
                <c:pt idx="667">
                  <c:v>34.400000000000148</c:v>
                </c:pt>
                <c:pt idx="668">
                  <c:v>34.500000000000149</c:v>
                </c:pt>
                <c:pt idx="669">
                  <c:v>34.600000000000151</c:v>
                </c:pt>
                <c:pt idx="670">
                  <c:v>34.700000000000152</c:v>
                </c:pt>
                <c:pt idx="671">
                  <c:v>34.800000000000153</c:v>
                </c:pt>
                <c:pt idx="672">
                  <c:v>34.900000000000155</c:v>
                </c:pt>
                <c:pt idx="673">
                  <c:v>35.000000000000156</c:v>
                </c:pt>
                <c:pt idx="674">
                  <c:v>35.100000000000158</c:v>
                </c:pt>
                <c:pt idx="675">
                  <c:v>35.200000000000159</c:v>
                </c:pt>
                <c:pt idx="676">
                  <c:v>35.300000000000161</c:v>
                </c:pt>
                <c:pt idx="677">
                  <c:v>35.400000000000162</c:v>
                </c:pt>
                <c:pt idx="678">
                  <c:v>35.500000000000163</c:v>
                </c:pt>
                <c:pt idx="679">
                  <c:v>35.600000000000165</c:v>
                </c:pt>
                <c:pt idx="680">
                  <c:v>35.700000000000166</c:v>
                </c:pt>
                <c:pt idx="681">
                  <c:v>35.800000000000168</c:v>
                </c:pt>
                <c:pt idx="682">
                  <c:v>35.900000000000169</c:v>
                </c:pt>
                <c:pt idx="683">
                  <c:v>36.000000000000171</c:v>
                </c:pt>
                <c:pt idx="684">
                  <c:v>36.100000000000172</c:v>
                </c:pt>
                <c:pt idx="685">
                  <c:v>36.200000000000173</c:v>
                </c:pt>
                <c:pt idx="686">
                  <c:v>36.300000000000175</c:v>
                </c:pt>
                <c:pt idx="687">
                  <c:v>36.400000000000176</c:v>
                </c:pt>
                <c:pt idx="688">
                  <c:v>36.500000000000178</c:v>
                </c:pt>
                <c:pt idx="689">
                  <c:v>36.600000000000179</c:v>
                </c:pt>
                <c:pt idx="690">
                  <c:v>36.70000000000018</c:v>
                </c:pt>
                <c:pt idx="691">
                  <c:v>36.800000000000182</c:v>
                </c:pt>
                <c:pt idx="692">
                  <c:v>36.900000000000183</c:v>
                </c:pt>
                <c:pt idx="693">
                  <c:v>37.000000000000185</c:v>
                </c:pt>
                <c:pt idx="694">
                  <c:v>37.100000000000186</c:v>
                </c:pt>
                <c:pt idx="695">
                  <c:v>37.200000000000188</c:v>
                </c:pt>
                <c:pt idx="696">
                  <c:v>37.300000000000189</c:v>
                </c:pt>
                <c:pt idx="697">
                  <c:v>37.40000000000019</c:v>
                </c:pt>
                <c:pt idx="698">
                  <c:v>37.500000000000192</c:v>
                </c:pt>
                <c:pt idx="699">
                  <c:v>37.600000000000193</c:v>
                </c:pt>
                <c:pt idx="700">
                  <c:v>37.700000000000195</c:v>
                </c:pt>
                <c:pt idx="701">
                  <c:v>37.800000000000196</c:v>
                </c:pt>
                <c:pt idx="702">
                  <c:v>37.900000000000198</c:v>
                </c:pt>
                <c:pt idx="703">
                  <c:v>38.000000000000199</c:v>
                </c:pt>
                <c:pt idx="704">
                  <c:v>38.1000000000002</c:v>
                </c:pt>
                <c:pt idx="705">
                  <c:v>38.200000000000202</c:v>
                </c:pt>
                <c:pt idx="706">
                  <c:v>38.300000000000203</c:v>
                </c:pt>
                <c:pt idx="707">
                  <c:v>38.400000000000205</c:v>
                </c:pt>
                <c:pt idx="708">
                  <c:v>38.500000000000206</c:v>
                </c:pt>
                <c:pt idx="709">
                  <c:v>38.600000000000207</c:v>
                </c:pt>
                <c:pt idx="710">
                  <c:v>38.700000000000209</c:v>
                </c:pt>
                <c:pt idx="711">
                  <c:v>38.80000000000021</c:v>
                </c:pt>
                <c:pt idx="712">
                  <c:v>38.900000000000212</c:v>
                </c:pt>
                <c:pt idx="713">
                  <c:v>39.000000000000213</c:v>
                </c:pt>
                <c:pt idx="714">
                  <c:v>39.100000000000215</c:v>
                </c:pt>
                <c:pt idx="715">
                  <c:v>39.200000000000216</c:v>
                </c:pt>
                <c:pt idx="716">
                  <c:v>39.300000000000217</c:v>
                </c:pt>
                <c:pt idx="717">
                  <c:v>39.400000000000219</c:v>
                </c:pt>
                <c:pt idx="718">
                  <c:v>39.50000000000022</c:v>
                </c:pt>
                <c:pt idx="719">
                  <c:v>39.600000000000222</c:v>
                </c:pt>
                <c:pt idx="720">
                  <c:v>39.700000000000223</c:v>
                </c:pt>
                <c:pt idx="721">
                  <c:v>39.800000000000225</c:v>
                </c:pt>
                <c:pt idx="722">
                  <c:v>39.900000000000226</c:v>
                </c:pt>
                <c:pt idx="723">
                  <c:v>40.000000000000227</c:v>
                </c:pt>
                <c:pt idx="724">
                  <c:v>40.100000000000229</c:v>
                </c:pt>
                <c:pt idx="725">
                  <c:v>40.20000000000023</c:v>
                </c:pt>
                <c:pt idx="726">
                  <c:v>40.300000000000232</c:v>
                </c:pt>
                <c:pt idx="727">
                  <c:v>40.400000000000233</c:v>
                </c:pt>
                <c:pt idx="728">
                  <c:v>40.500000000000234</c:v>
                </c:pt>
                <c:pt idx="729">
                  <c:v>40.600000000000236</c:v>
                </c:pt>
                <c:pt idx="730">
                  <c:v>40.700000000000237</c:v>
                </c:pt>
                <c:pt idx="731">
                  <c:v>40.800000000000239</c:v>
                </c:pt>
                <c:pt idx="732">
                  <c:v>40.90000000000024</c:v>
                </c:pt>
                <c:pt idx="733">
                  <c:v>41.000000000000242</c:v>
                </c:pt>
                <c:pt idx="734">
                  <c:v>41.100000000000243</c:v>
                </c:pt>
                <c:pt idx="735">
                  <c:v>41.200000000000244</c:v>
                </c:pt>
                <c:pt idx="736">
                  <c:v>41.300000000000246</c:v>
                </c:pt>
                <c:pt idx="737">
                  <c:v>41.400000000000247</c:v>
                </c:pt>
                <c:pt idx="738">
                  <c:v>41.500000000000249</c:v>
                </c:pt>
                <c:pt idx="739">
                  <c:v>41.60000000000025</c:v>
                </c:pt>
                <c:pt idx="740">
                  <c:v>41.700000000000252</c:v>
                </c:pt>
                <c:pt idx="741">
                  <c:v>41.800000000000253</c:v>
                </c:pt>
                <c:pt idx="742">
                  <c:v>41.900000000000254</c:v>
                </c:pt>
                <c:pt idx="743">
                  <c:v>42.000000000000256</c:v>
                </c:pt>
                <c:pt idx="744">
                  <c:v>42.100000000000257</c:v>
                </c:pt>
                <c:pt idx="745">
                  <c:v>42.200000000000259</c:v>
                </c:pt>
                <c:pt idx="746">
                  <c:v>42.30000000000026</c:v>
                </c:pt>
                <c:pt idx="747">
                  <c:v>42.400000000000261</c:v>
                </c:pt>
                <c:pt idx="748">
                  <c:v>42.500000000000263</c:v>
                </c:pt>
                <c:pt idx="749">
                  <c:v>42.600000000000264</c:v>
                </c:pt>
                <c:pt idx="750">
                  <c:v>42.700000000000266</c:v>
                </c:pt>
                <c:pt idx="751">
                  <c:v>42.800000000000267</c:v>
                </c:pt>
                <c:pt idx="752">
                  <c:v>42.900000000000269</c:v>
                </c:pt>
                <c:pt idx="753">
                  <c:v>43.00000000000027</c:v>
                </c:pt>
                <c:pt idx="754">
                  <c:v>43.100000000000271</c:v>
                </c:pt>
                <c:pt idx="755">
                  <c:v>43.200000000000273</c:v>
                </c:pt>
                <c:pt idx="756">
                  <c:v>43.300000000000274</c:v>
                </c:pt>
                <c:pt idx="757">
                  <c:v>43.400000000000276</c:v>
                </c:pt>
                <c:pt idx="758">
                  <c:v>43.500000000000277</c:v>
                </c:pt>
                <c:pt idx="759">
                  <c:v>43.600000000000279</c:v>
                </c:pt>
                <c:pt idx="760">
                  <c:v>43.70000000000028</c:v>
                </c:pt>
                <c:pt idx="761">
                  <c:v>43.800000000000281</c:v>
                </c:pt>
                <c:pt idx="762">
                  <c:v>43.900000000000283</c:v>
                </c:pt>
                <c:pt idx="763">
                  <c:v>44.000000000000284</c:v>
                </c:pt>
                <c:pt idx="764">
                  <c:v>44.100000000000286</c:v>
                </c:pt>
                <c:pt idx="765">
                  <c:v>44.200000000000287</c:v>
                </c:pt>
                <c:pt idx="766">
                  <c:v>44.300000000000288</c:v>
                </c:pt>
                <c:pt idx="767">
                  <c:v>44.40000000000029</c:v>
                </c:pt>
                <c:pt idx="768">
                  <c:v>44.500000000000291</c:v>
                </c:pt>
                <c:pt idx="769">
                  <c:v>44.600000000000293</c:v>
                </c:pt>
                <c:pt idx="770">
                  <c:v>44.700000000000294</c:v>
                </c:pt>
                <c:pt idx="771">
                  <c:v>44.800000000000296</c:v>
                </c:pt>
                <c:pt idx="772">
                  <c:v>44.900000000000297</c:v>
                </c:pt>
                <c:pt idx="773">
                  <c:v>45.000000000000298</c:v>
                </c:pt>
                <c:pt idx="774">
                  <c:v>45.1000000000003</c:v>
                </c:pt>
                <c:pt idx="775">
                  <c:v>45.200000000000301</c:v>
                </c:pt>
                <c:pt idx="776">
                  <c:v>45.300000000000303</c:v>
                </c:pt>
                <c:pt idx="777">
                  <c:v>45.400000000000304</c:v>
                </c:pt>
                <c:pt idx="778">
                  <c:v>45.500000000000306</c:v>
                </c:pt>
                <c:pt idx="779">
                  <c:v>45.600000000000307</c:v>
                </c:pt>
                <c:pt idx="780">
                  <c:v>45.700000000000308</c:v>
                </c:pt>
                <c:pt idx="781">
                  <c:v>45.80000000000031</c:v>
                </c:pt>
                <c:pt idx="782">
                  <c:v>45.900000000000311</c:v>
                </c:pt>
                <c:pt idx="783">
                  <c:v>46.000000000000313</c:v>
                </c:pt>
                <c:pt idx="784">
                  <c:v>46.100000000000314</c:v>
                </c:pt>
                <c:pt idx="785">
                  <c:v>46.200000000000315</c:v>
                </c:pt>
                <c:pt idx="786">
                  <c:v>46.300000000000317</c:v>
                </c:pt>
                <c:pt idx="787">
                  <c:v>46.400000000000318</c:v>
                </c:pt>
                <c:pt idx="788">
                  <c:v>46.50000000000032</c:v>
                </c:pt>
                <c:pt idx="789">
                  <c:v>46.600000000000321</c:v>
                </c:pt>
                <c:pt idx="790">
                  <c:v>46.700000000000323</c:v>
                </c:pt>
                <c:pt idx="791">
                  <c:v>46.800000000000324</c:v>
                </c:pt>
                <c:pt idx="792">
                  <c:v>46.900000000000325</c:v>
                </c:pt>
                <c:pt idx="793">
                  <c:v>47.000000000000327</c:v>
                </c:pt>
                <c:pt idx="794">
                  <c:v>47.100000000000328</c:v>
                </c:pt>
                <c:pt idx="795">
                  <c:v>47.20000000000033</c:v>
                </c:pt>
                <c:pt idx="796">
                  <c:v>47.300000000000331</c:v>
                </c:pt>
                <c:pt idx="797">
                  <c:v>47.400000000000333</c:v>
                </c:pt>
                <c:pt idx="798">
                  <c:v>47.500000000000334</c:v>
                </c:pt>
                <c:pt idx="799">
                  <c:v>47.600000000000335</c:v>
                </c:pt>
                <c:pt idx="800">
                  <c:v>47.700000000000337</c:v>
                </c:pt>
                <c:pt idx="801">
                  <c:v>47.800000000000338</c:v>
                </c:pt>
                <c:pt idx="802">
                  <c:v>47.90000000000034</c:v>
                </c:pt>
                <c:pt idx="803">
                  <c:v>48.000000000000341</c:v>
                </c:pt>
                <c:pt idx="804">
                  <c:v>48.100000000000342</c:v>
                </c:pt>
                <c:pt idx="805">
                  <c:v>48.200000000000344</c:v>
                </c:pt>
                <c:pt idx="806">
                  <c:v>48.300000000000345</c:v>
                </c:pt>
                <c:pt idx="807">
                  <c:v>48.400000000000347</c:v>
                </c:pt>
                <c:pt idx="808">
                  <c:v>48.500000000000348</c:v>
                </c:pt>
                <c:pt idx="809">
                  <c:v>48.60000000000035</c:v>
                </c:pt>
                <c:pt idx="810">
                  <c:v>48.700000000000351</c:v>
                </c:pt>
                <c:pt idx="811">
                  <c:v>48.800000000000352</c:v>
                </c:pt>
                <c:pt idx="812">
                  <c:v>48.900000000000354</c:v>
                </c:pt>
                <c:pt idx="813">
                  <c:v>49.000000000000355</c:v>
                </c:pt>
                <c:pt idx="814">
                  <c:v>49.100000000000357</c:v>
                </c:pt>
                <c:pt idx="815">
                  <c:v>49.200000000000358</c:v>
                </c:pt>
                <c:pt idx="816">
                  <c:v>49.30000000000036</c:v>
                </c:pt>
                <c:pt idx="817">
                  <c:v>49.400000000000361</c:v>
                </c:pt>
                <c:pt idx="818">
                  <c:v>49.400100000000364</c:v>
                </c:pt>
                <c:pt idx="819">
                  <c:v>49.400200000000368</c:v>
                </c:pt>
                <c:pt idx="820">
                  <c:v>49.400300000000371</c:v>
                </c:pt>
                <c:pt idx="821">
                  <c:v>49.400400000000374</c:v>
                </c:pt>
                <c:pt idx="822">
                  <c:v>49.400500000000378</c:v>
                </c:pt>
                <c:pt idx="823">
                  <c:v>49.400600000000381</c:v>
                </c:pt>
                <c:pt idx="824">
                  <c:v>49.400700000000384</c:v>
                </c:pt>
                <c:pt idx="825">
                  <c:v>49.400800000000388</c:v>
                </c:pt>
                <c:pt idx="826">
                  <c:v>49.400900000000391</c:v>
                </c:pt>
                <c:pt idx="827">
                  <c:v>49.401000000000394</c:v>
                </c:pt>
                <c:pt idx="828">
                  <c:v>49.401100000000397</c:v>
                </c:pt>
                <c:pt idx="829">
                  <c:v>49.401200000000401</c:v>
                </c:pt>
                <c:pt idx="830">
                  <c:v>49.401300000000404</c:v>
                </c:pt>
                <c:pt idx="831">
                  <c:v>49.401400000000407</c:v>
                </c:pt>
                <c:pt idx="832">
                  <c:v>49.401500000000411</c:v>
                </c:pt>
                <c:pt idx="833">
                  <c:v>49.401600000000414</c:v>
                </c:pt>
                <c:pt idx="834">
                  <c:v>49.401700000000417</c:v>
                </c:pt>
                <c:pt idx="835">
                  <c:v>49.401800000000421</c:v>
                </c:pt>
                <c:pt idx="836">
                  <c:v>49.401900000000424</c:v>
                </c:pt>
                <c:pt idx="837">
                  <c:v>49.402000000000427</c:v>
                </c:pt>
                <c:pt idx="838">
                  <c:v>49.402100000000431</c:v>
                </c:pt>
                <c:pt idx="839">
                  <c:v>49.402200000000434</c:v>
                </c:pt>
                <c:pt idx="840">
                  <c:v>49.402300000000437</c:v>
                </c:pt>
                <c:pt idx="841">
                  <c:v>49.402400000000441</c:v>
                </c:pt>
                <c:pt idx="842">
                  <c:v>49.402500000000444</c:v>
                </c:pt>
                <c:pt idx="843">
                  <c:v>49.402600000000447</c:v>
                </c:pt>
                <c:pt idx="844">
                  <c:v>49.402700000000451</c:v>
                </c:pt>
                <c:pt idx="845">
                  <c:v>49.402800000000454</c:v>
                </c:pt>
                <c:pt idx="846">
                  <c:v>49.402900000000457</c:v>
                </c:pt>
                <c:pt idx="847">
                  <c:v>49.403000000000461</c:v>
                </c:pt>
                <c:pt idx="848">
                  <c:v>49.403100000000464</c:v>
                </c:pt>
                <c:pt idx="849">
                  <c:v>49.403200000000467</c:v>
                </c:pt>
                <c:pt idx="850">
                  <c:v>49.403300000000471</c:v>
                </c:pt>
                <c:pt idx="851">
                  <c:v>49.403400000000474</c:v>
                </c:pt>
                <c:pt idx="852">
                  <c:v>49.403500000000477</c:v>
                </c:pt>
                <c:pt idx="853">
                  <c:v>49.40360000000048</c:v>
                </c:pt>
                <c:pt idx="854">
                  <c:v>49.403700000000484</c:v>
                </c:pt>
                <c:pt idx="855">
                  <c:v>49.403800000000487</c:v>
                </c:pt>
                <c:pt idx="856">
                  <c:v>49.40390000000049</c:v>
                </c:pt>
                <c:pt idx="857">
                  <c:v>49.404000000000494</c:v>
                </c:pt>
                <c:pt idx="858">
                  <c:v>49.404100000000497</c:v>
                </c:pt>
                <c:pt idx="859">
                  <c:v>49.4042000000005</c:v>
                </c:pt>
                <c:pt idx="860">
                  <c:v>49.404300000000504</c:v>
                </c:pt>
                <c:pt idx="861">
                  <c:v>49.404400000000507</c:v>
                </c:pt>
                <c:pt idx="862">
                  <c:v>49.40450000000051</c:v>
                </c:pt>
                <c:pt idx="863">
                  <c:v>49.404600000000514</c:v>
                </c:pt>
                <c:pt idx="864">
                  <c:v>49.404700000000517</c:v>
                </c:pt>
                <c:pt idx="865">
                  <c:v>49.40480000000052</c:v>
                </c:pt>
                <c:pt idx="866">
                  <c:v>49.404900000000524</c:v>
                </c:pt>
                <c:pt idx="867">
                  <c:v>49.405000000000527</c:v>
                </c:pt>
                <c:pt idx="868">
                  <c:v>49.40510000000053</c:v>
                </c:pt>
                <c:pt idx="869">
                  <c:v>49.405200000000534</c:v>
                </c:pt>
                <c:pt idx="870">
                  <c:v>49.405300000000537</c:v>
                </c:pt>
                <c:pt idx="871">
                  <c:v>49.40540000000054</c:v>
                </c:pt>
                <c:pt idx="872">
                  <c:v>49.405500000000544</c:v>
                </c:pt>
                <c:pt idx="873">
                  <c:v>49.405600000000547</c:v>
                </c:pt>
                <c:pt idx="874">
                  <c:v>49.40570000000055</c:v>
                </c:pt>
                <c:pt idx="875">
                  <c:v>49.405800000000553</c:v>
                </c:pt>
                <c:pt idx="876">
                  <c:v>49.405900000000557</c:v>
                </c:pt>
                <c:pt idx="877">
                  <c:v>49.40600000000056</c:v>
                </c:pt>
                <c:pt idx="878">
                  <c:v>49.406100000000563</c:v>
                </c:pt>
                <c:pt idx="879">
                  <c:v>49.406200000000567</c:v>
                </c:pt>
                <c:pt idx="880">
                  <c:v>49.40630000000057</c:v>
                </c:pt>
                <c:pt idx="881">
                  <c:v>49.406400000000573</c:v>
                </c:pt>
                <c:pt idx="882">
                  <c:v>49.406500000000577</c:v>
                </c:pt>
                <c:pt idx="883">
                  <c:v>49.40660000000058</c:v>
                </c:pt>
                <c:pt idx="884">
                  <c:v>49.406700000000583</c:v>
                </c:pt>
                <c:pt idx="885">
                  <c:v>49.406800000000587</c:v>
                </c:pt>
                <c:pt idx="886">
                  <c:v>49.40690000000059</c:v>
                </c:pt>
                <c:pt idx="887">
                  <c:v>49.407000000000593</c:v>
                </c:pt>
                <c:pt idx="888">
                  <c:v>49.407100000000597</c:v>
                </c:pt>
                <c:pt idx="889">
                  <c:v>49.4072000000006</c:v>
                </c:pt>
                <c:pt idx="890">
                  <c:v>49.407300000000603</c:v>
                </c:pt>
                <c:pt idx="891">
                  <c:v>49.407400000000607</c:v>
                </c:pt>
                <c:pt idx="892">
                  <c:v>49.40750000000061</c:v>
                </c:pt>
                <c:pt idx="893">
                  <c:v>49.407600000000613</c:v>
                </c:pt>
                <c:pt idx="894">
                  <c:v>49.407700000000617</c:v>
                </c:pt>
                <c:pt idx="895">
                  <c:v>49.40780000000062</c:v>
                </c:pt>
                <c:pt idx="896">
                  <c:v>49.407900000000623</c:v>
                </c:pt>
                <c:pt idx="897">
                  <c:v>49.408000000000627</c:v>
                </c:pt>
                <c:pt idx="898">
                  <c:v>49.40810000000063</c:v>
                </c:pt>
                <c:pt idx="899">
                  <c:v>49.408200000000633</c:v>
                </c:pt>
                <c:pt idx="900">
                  <c:v>49.408300000000636</c:v>
                </c:pt>
                <c:pt idx="901">
                  <c:v>49.40840000000064</c:v>
                </c:pt>
                <c:pt idx="902">
                  <c:v>49.408500000000643</c:v>
                </c:pt>
                <c:pt idx="903">
                  <c:v>49.408600000000646</c:v>
                </c:pt>
                <c:pt idx="904">
                  <c:v>49.40870000000065</c:v>
                </c:pt>
                <c:pt idx="905">
                  <c:v>49.408800000000653</c:v>
                </c:pt>
                <c:pt idx="906">
                  <c:v>49.408900000000656</c:v>
                </c:pt>
                <c:pt idx="907">
                  <c:v>49.40900000000066</c:v>
                </c:pt>
                <c:pt idx="908">
                  <c:v>49.409100000000663</c:v>
                </c:pt>
                <c:pt idx="909">
                  <c:v>49.409200000000666</c:v>
                </c:pt>
                <c:pt idx="910">
                  <c:v>49.40930000000067</c:v>
                </c:pt>
                <c:pt idx="911">
                  <c:v>49.409400000000673</c:v>
                </c:pt>
                <c:pt idx="912">
                  <c:v>49.409500000000676</c:v>
                </c:pt>
                <c:pt idx="913">
                  <c:v>49.40960000000068</c:v>
                </c:pt>
                <c:pt idx="914">
                  <c:v>49.409700000000683</c:v>
                </c:pt>
                <c:pt idx="915">
                  <c:v>49.409800000000686</c:v>
                </c:pt>
                <c:pt idx="916">
                  <c:v>49.40990000000069</c:v>
                </c:pt>
                <c:pt idx="917">
                  <c:v>49.410000000000693</c:v>
                </c:pt>
                <c:pt idx="918">
                  <c:v>49.410100000000696</c:v>
                </c:pt>
                <c:pt idx="919">
                  <c:v>49.4102000000007</c:v>
                </c:pt>
                <c:pt idx="920">
                  <c:v>49.410300000000703</c:v>
                </c:pt>
                <c:pt idx="921">
                  <c:v>49.410400000000706</c:v>
                </c:pt>
                <c:pt idx="922">
                  <c:v>49.41050000000071</c:v>
                </c:pt>
                <c:pt idx="923">
                  <c:v>49.410600000000713</c:v>
                </c:pt>
                <c:pt idx="924">
                  <c:v>49.410700000000716</c:v>
                </c:pt>
                <c:pt idx="925">
                  <c:v>49.410800000000719</c:v>
                </c:pt>
                <c:pt idx="926">
                  <c:v>49.410900000000723</c:v>
                </c:pt>
                <c:pt idx="927">
                  <c:v>49.411000000000726</c:v>
                </c:pt>
                <c:pt idx="928">
                  <c:v>49.411100000000729</c:v>
                </c:pt>
                <c:pt idx="929">
                  <c:v>49.411200000000733</c:v>
                </c:pt>
                <c:pt idx="930">
                  <c:v>49.411300000000736</c:v>
                </c:pt>
                <c:pt idx="931">
                  <c:v>49.411400000000739</c:v>
                </c:pt>
                <c:pt idx="932">
                  <c:v>49.411500000000743</c:v>
                </c:pt>
                <c:pt idx="933">
                  <c:v>49.411600000000746</c:v>
                </c:pt>
                <c:pt idx="934">
                  <c:v>49.411700000000749</c:v>
                </c:pt>
                <c:pt idx="935">
                  <c:v>49.411800000000753</c:v>
                </c:pt>
                <c:pt idx="936">
                  <c:v>49.411900000000756</c:v>
                </c:pt>
                <c:pt idx="937">
                  <c:v>49.412000000000759</c:v>
                </c:pt>
                <c:pt idx="938">
                  <c:v>49.412100000000763</c:v>
                </c:pt>
                <c:pt idx="939">
                  <c:v>49.412200000000766</c:v>
                </c:pt>
                <c:pt idx="940">
                  <c:v>49.412300000000769</c:v>
                </c:pt>
                <c:pt idx="941">
                  <c:v>49.412400000000773</c:v>
                </c:pt>
                <c:pt idx="942">
                  <c:v>49.412500000000776</c:v>
                </c:pt>
                <c:pt idx="943">
                  <c:v>49.412600000000779</c:v>
                </c:pt>
                <c:pt idx="944">
                  <c:v>49.412700000000783</c:v>
                </c:pt>
                <c:pt idx="945">
                  <c:v>49.412800000000786</c:v>
                </c:pt>
                <c:pt idx="946">
                  <c:v>49.412900000000789</c:v>
                </c:pt>
                <c:pt idx="947">
                  <c:v>49.413000000000793</c:v>
                </c:pt>
                <c:pt idx="948">
                  <c:v>49.413100000000796</c:v>
                </c:pt>
                <c:pt idx="949">
                  <c:v>49.413200000000799</c:v>
                </c:pt>
                <c:pt idx="950">
                  <c:v>49.413300000000802</c:v>
                </c:pt>
                <c:pt idx="951">
                  <c:v>49.413400000000806</c:v>
                </c:pt>
                <c:pt idx="952">
                  <c:v>49.413500000000809</c:v>
                </c:pt>
                <c:pt idx="953">
                  <c:v>49.413600000000812</c:v>
                </c:pt>
                <c:pt idx="954">
                  <c:v>49.413700000000816</c:v>
                </c:pt>
                <c:pt idx="955">
                  <c:v>49.413800000000819</c:v>
                </c:pt>
                <c:pt idx="956">
                  <c:v>49.413900000000822</c:v>
                </c:pt>
                <c:pt idx="957">
                  <c:v>49.414000000000826</c:v>
                </c:pt>
                <c:pt idx="958">
                  <c:v>49.414100000000829</c:v>
                </c:pt>
                <c:pt idx="959">
                  <c:v>49.414200000000832</c:v>
                </c:pt>
                <c:pt idx="960">
                  <c:v>49.414300000000836</c:v>
                </c:pt>
                <c:pt idx="961">
                  <c:v>49.414400000000839</c:v>
                </c:pt>
                <c:pt idx="962">
                  <c:v>49.414500000000842</c:v>
                </c:pt>
                <c:pt idx="963">
                  <c:v>49.414600000000846</c:v>
                </c:pt>
                <c:pt idx="964">
                  <c:v>49.414700000000849</c:v>
                </c:pt>
                <c:pt idx="965">
                  <c:v>49.414800000000852</c:v>
                </c:pt>
                <c:pt idx="966">
                  <c:v>49.414900000000856</c:v>
                </c:pt>
                <c:pt idx="967">
                  <c:v>49.415000000000859</c:v>
                </c:pt>
                <c:pt idx="968">
                  <c:v>49.415100000000862</c:v>
                </c:pt>
                <c:pt idx="969">
                  <c:v>49.415200000000866</c:v>
                </c:pt>
                <c:pt idx="970">
                  <c:v>49.415300000000869</c:v>
                </c:pt>
                <c:pt idx="971">
                  <c:v>49.415400000000872</c:v>
                </c:pt>
                <c:pt idx="972">
                  <c:v>49.415500000000876</c:v>
                </c:pt>
                <c:pt idx="973">
                  <c:v>49.415600000000879</c:v>
                </c:pt>
                <c:pt idx="974">
                  <c:v>49.415700000000882</c:v>
                </c:pt>
                <c:pt idx="975">
                  <c:v>49.415800000000885</c:v>
                </c:pt>
                <c:pt idx="976">
                  <c:v>49.415900000000889</c:v>
                </c:pt>
                <c:pt idx="977">
                  <c:v>49.416000000000892</c:v>
                </c:pt>
                <c:pt idx="978">
                  <c:v>49.416100000000895</c:v>
                </c:pt>
                <c:pt idx="979">
                  <c:v>49.416200000000899</c:v>
                </c:pt>
                <c:pt idx="980">
                  <c:v>49.416300000000902</c:v>
                </c:pt>
                <c:pt idx="981">
                  <c:v>49.416400000000905</c:v>
                </c:pt>
                <c:pt idx="982">
                  <c:v>49.416500000000909</c:v>
                </c:pt>
                <c:pt idx="983">
                  <c:v>49.416600000000912</c:v>
                </c:pt>
                <c:pt idx="984">
                  <c:v>49.416700000000915</c:v>
                </c:pt>
                <c:pt idx="985">
                  <c:v>49.416800000000919</c:v>
                </c:pt>
                <c:pt idx="986">
                  <c:v>49.416900000000922</c:v>
                </c:pt>
                <c:pt idx="987">
                  <c:v>49.417000000000925</c:v>
                </c:pt>
                <c:pt idx="988">
                  <c:v>49.417100000000929</c:v>
                </c:pt>
                <c:pt idx="989">
                  <c:v>49.417200000000932</c:v>
                </c:pt>
                <c:pt idx="990">
                  <c:v>49.417300000000935</c:v>
                </c:pt>
                <c:pt idx="991">
                  <c:v>49.417400000000939</c:v>
                </c:pt>
                <c:pt idx="992">
                  <c:v>49.417500000000942</c:v>
                </c:pt>
                <c:pt idx="993">
                  <c:v>49.417600000000945</c:v>
                </c:pt>
                <c:pt idx="994">
                  <c:v>49.417700000000949</c:v>
                </c:pt>
                <c:pt idx="995">
                  <c:v>49.417800000000952</c:v>
                </c:pt>
                <c:pt idx="996">
                  <c:v>49.417900000000955</c:v>
                </c:pt>
                <c:pt idx="997">
                  <c:v>49.418000000000958</c:v>
                </c:pt>
                <c:pt idx="998">
                  <c:v>49.418100000000962</c:v>
                </c:pt>
                <c:pt idx="999">
                  <c:v>49.418200000000965</c:v>
                </c:pt>
                <c:pt idx="1000">
                  <c:v>49.418300000000968</c:v>
                </c:pt>
              </c:numCache>
            </c:numRef>
          </c:xVal>
          <c:yVal>
            <c:numRef>
              <c:f>Calculs!$K$4:$K$1004</c:f>
              <c:numCache>
                <c:formatCode>0.00</c:formatCode>
                <c:ptCount val="1001"/>
                <c:pt idx="0">
                  <c:v>353.98669985348454</c:v>
                </c:pt>
                <c:pt idx="1">
                  <c:v>354.6804627008392</c:v>
                </c:pt>
                <c:pt idx="2">
                  <c:v>355.37505705147856</c:v>
                </c:pt>
                <c:pt idx="3">
                  <c:v>356.07244576947483</c:v>
                </c:pt>
                <c:pt idx="4">
                  <c:v>356.77459177310925</c:v>
                </c:pt>
                <c:pt idx="5">
                  <c:v>357.48345863687416</c:v>
                </c:pt>
                <c:pt idx="6">
                  <c:v>358.20051383250171</c:v>
                </c:pt>
                <c:pt idx="7">
                  <c:v>358.92623112011222</c:v>
                </c:pt>
                <c:pt idx="8">
                  <c:v>359.66058710147746</c:v>
                </c:pt>
                <c:pt idx="9">
                  <c:v>360.40355832314759</c:v>
                </c:pt>
                <c:pt idx="10">
                  <c:v>361.15512127651914</c:v>
                </c:pt>
                <c:pt idx="11">
                  <c:v>361.91525239791594</c:v>
                </c:pt>
                <c:pt idx="12">
                  <c:v>362.68392806868269</c:v>
                </c:pt>
                <c:pt idx="13">
                  <c:v>363.4611246152906</c:v>
                </c:pt>
                <c:pt idx="14">
                  <c:v>364.24681830945434</c:v>
                </c:pt>
                <c:pt idx="15">
                  <c:v>365.04098536826041</c:v>
                </c:pt>
                <c:pt idx="16">
                  <c:v>365.8436019543056</c:v>
                </c:pt>
                <c:pt idx="17">
                  <c:v>366.6546441758461</c:v>
                </c:pt>
                <c:pt idx="18">
                  <c:v>367.47408808695604</c:v>
                </c:pt>
                <c:pt idx="19">
                  <c:v>368.30190968769546</c:v>
                </c:pt>
                <c:pt idx="20">
                  <c:v>369.13808492428745</c:v>
                </c:pt>
                <c:pt idx="21">
                  <c:v>369.98258968930378</c:v>
                </c:pt>
                <c:pt idx="22">
                  <c:v>370.83539982185891</c:v>
                </c:pt>
                <c:pt idx="23">
                  <c:v>371.69649110781211</c:v>
                </c:pt>
                <c:pt idx="24">
                  <c:v>372.56583927997713</c:v>
                </c:pt>
                <c:pt idx="25">
                  <c:v>373.44342001833934</c:v>
                </c:pt>
                <c:pt idx="26">
                  <c:v>374.3292089502803</c:v>
                </c:pt>
                <c:pt idx="27">
                  <c:v>375.22318165080878</c:v>
                </c:pt>
                <c:pt idx="28">
                  <c:v>376.1253136427988</c:v>
                </c:pt>
                <c:pt idx="29">
                  <c:v>377.03558039723401</c:v>
                </c:pt>
                <c:pt idx="30">
                  <c:v>377.95395733345805</c:v>
                </c:pt>
                <c:pt idx="31">
                  <c:v>378.88041981943115</c:v>
                </c:pt>
                <c:pt idx="32">
                  <c:v>379.81494317199235</c:v>
                </c:pt>
                <c:pt idx="33">
                  <c:v>380.75750265712747</c:v>
                </c:pt>
                <c:pt idx="34">
                  <c:v>381.70807349024204</c:v>
                </c:pt>
                <c:pt idx="35">
                  <c:v>382.66663083643994</c:v>
                </c:pt>
                <c:pt idx="36">
                  <c:v>383.63314981080663</c:v>
                </c:pt>
                <c:pt idx="37">
                  <c:v>384.60760547869745</c:v>
                </c:pt>
                <c:pt idx="38">
                  <c:v>385.58997285603067</c:v>
                </c:pt>
                <c:pt idx="39">
                  <c:v>386.58022690958472</c:v>
                </c:pt>
                <c:pt idx="40">
                  <c:v>387.57834255730012</c:v>
                </c:pt>
                <c:pt idx="41">
                  <c:v>388.58429466858553</c:v>
                </c:pt>
                <c:pt idx="42">
                  <c:v>389.59805806462788</c:v>
                </c:pt>
                <c:pt idx="43">
                  <c:v>390.6196075187064</c:v>
                </c:pt>
                <c:pt idx="44">
                  <c:v>391.64891775651051</c:v>
                </c:pt>
                <c:pt idx="45">
                  <c:v>392.68596345646148</c:v>
                </c:pt>
                <c:pt idx="46">
                  <c:v>393.73071925003745</c:v>
                </c:pt>
                <c:pt idx="47">
                  <c:v>394.78315972210208</c:v>
                </c:pt>
                <c:pt idx="48">
                  <c:v>395.84325941123643</c:v>
                </c:pt>
                <c:pt idx="49">
                  <c:v>396.91099281007428</c:v>
                </c:pt>
                <c:pt idx="50">
                  <c:v>397.98633436564012</c:v>
                </c:pt>
                <c:pt idx="51">
                  <c:v>399.06926108740009</c:v>
                </c:pt>
                <c:pt idx="52">
                  <c:v>400.15975515765774</c:v>
                </c:pt>
                <c:pt idx="53">
                  <c:v>401.25780132682485</c:v>
                </c:pt>
                <c:pt idx="54">
                  <c:v>402.36338430625801</c:v>
                </c:pt>
                <c:pt idx="55">
                  <c:v>403.47648876842209</c:v>
                </c:pt>
                <c:pt idx="56">
                  <c:v>404.5970993470558</c:v>
                </c:pt>
                <c:pt idx="57">
                  <c:v>405.72520063733975</c:v>
                </c:pt>
                <c:pt idx="58">
                  <c:v>406.86077719606664</c:v>
                </c:pt>
                <c:pt idx="59">
                  <c:v>408.00381354181377</c:v>
                </c:pt>
                <c:pt idx="60">
                  <c:v>409.15429415511773</c:v>
                </c:pt>
                <c:pt idx="61">
                  <c:v>410.31220347865099</c:v>
                </c:pt>
                <c:pt idx="62">
                  <c:v>411.47752591740084</c:v>
                </c:pt>
                <c:pt idx="63">
                  <c:v>412.65024583885014</c:v>
                </c:pt>
                <c:pt idx="64">
                  <c:v>413.83034757316022</c:v>
                </c:pt>
                <c:pt idx="65">
                  <c:v>415.01781541335555</c:v>
                </c:pt>
                <c:pt idx="66">
                  <c:v>416.21263361551024</c:v>
                </c:pt>
                <c:pt idx="67">
                  <c:v>417.4147863989366</c:v>
                </c:pt>
                <c:pt idx="68">
                  <c:v>418.62425794637539</c:v>
                </c:pt>
                <c:pt idx="69">
                  <c:v>419.84103240418779</c:v>
                </c:pt>
                <c:pt idx="70">
                  <c:v>421.06509388254904</c:v>
                </c:pt>
                <c:pt idx="71">
                  <c:v>422.29642645564394</c:v>
                </c:pt>
                <c:pt idx="72">
                  <c:v>423.5350141618639</c:v>
                </c:pt>
                <c:pt idx="73">
                  <c:v>424.78084100400542</c:v>
                </c:pt>
                <c:pt idx="74">
                  <c:v>426.0338909494705</c:v>
                </c:pt>
                <c:pt idx="75">
                  <c:v>427.29414793046823</c:v>
                </c:pt>
                <c:pt idx="76">
                  <c:v>428.561595844218</c:v>
                </c:pt>
                <c:pt idx="77">
                  <c:v>429.83621855315425</c:v>
                </c:pt>
                <c:pt idx="78">
                  <c:v>431.11799988513263</c:v>
                </c:pt>
                <c:pt idx="79">
                  <c:v>432.40692363363735</c:v>
                </c:pt>
                <c:pt idx="80">
                  <c:v>433.70297355799016</c:v>
                </c:pt>
                <c:pt idx="81">
                  <c:v>435.00613338356055</c:v>
                </c:pt>
                <c:pt idx="82">
                  <c:v>436.31638680197716</c:v>
                </c:pt>
                <c:pt idx="83">
                  <c:v>437.63371747134056</c:v>
                </c:pt>
                <c:pt idx="84">
                  <c:v>438.95810901643728</c:v>
                </c:pt>
                <c:pt idx="85">
                  <c:v>440.28954502895493</c:v>
                </c:pt>
                <c:pt idx="86">
                  <c:v>441.62800906769871</c:v>
                </c:pt>
                <c:pt idx="87">
                  <c:v>442.97348465880873</c:v>
                </c:pt>
                <c:pt idx="88">
                  <c:v>444.32595529597887</c:v>
                </c:pt>
                <c:pt idx="89">
                  <c:v>445.68540444067628</c:v>
                </c:pt>
                <c:pt idx="90">
                  <c:v>447.05181552236235</c:v>
                </c:pt>
                <c:pt idx="91">
                  <c:v>448.42517193871447</c:v>
                </c:pt>
                <c:pt idx="92">
                  <c:v>449.80545705584882</c:v>
                </c:pt>
                <c:pt idx="93">
                  <c:v>451.19265420854435</c:v>
                </c:pt>
                <c:pt idx="94">
                  <c:v>452.58674670046736</c:v>
                </c:pt>
                <c:pt idx="95">
                  <c:v>453.98771780439739</c:v>
                </c:pt>
                <c:pt idx="96">
                  <c:v>455.39555076245369</c:v>
                </c:pt>
                <c:pt idx="97">
                  <c:v>456.81022878632285</c:v>
                </c:pt>
                <c:pt idx="98">
                  <c:v>458.23173505748701</c:v>
                </c:pt>
                <c:pt idx="99">
                  <c:v>459.66005272745332</c:v>
                </c:pt>
                <c:pt idx="100">
                  <c:v>461.0951649179836</c:v>
                </c:pt>
                <c:pt idx="101">
                  <c:v>462.53705352255753</c:v>
                </c:pt>
                <c:pt idx="102">
                  <c:v>463.98569800713341</c:v>
                </c:pt>
                <c:pt idx="103">
                  <c:v>465.44107660866769</c:v>
                </c:pt>
                <c:pt idx="104">
                  <c:v>466.90316753437901</c:v>
                </c:pt>
                <c:pt idx="105">
                  <c:v>468.37194896206489</c:v>
                </c:pt>
                <c:pt idx="106">
                  <c:v>469.84739904041868</c:v>
                </c:pt>
                <c:pt idx="107">
                  <c:v>471.32949588934702</c:v>
                </c:pt>
                <c:pt idx="108">
                  <c:v>472.81821760028777</c:v>
                </c:pt>
                <c:pt idx="109">
                  <c:v>474.31354223652852</c:v>
                </c:pt>
                <c:pt idx="110">
                  <c:v>475.81544783352507</c:v>
                </c:pt>
                <c:pt idx="111">
                  <c:v>477.3239123992206</c:v>
                </c:pt>
                <c:pt idx="112">
                  <c:v>478.83891391436504</c:v>
                </c:pt>
                <c:pt idx="113">
                  <c:v>480.36043033283477</c:v>
                </c:pt>
                <c:pt idx="114">
                  <c:v>481.88843958195258</c:v>
                </c:pt>
                <c:pt idx="115">
                  <c:v>483.42291956280786</c:v>
                </c:pt>
                <c:pt idx="116">
                  <c:v>484.96384815057706</c:v>
                </c:pt>
                <c:pt idx="117">
                  <c:v>486.5112031948442</c:v>
                </c:pt>
                <c:pt idx="118">
                  <c:v>488.06496251992172</c:v>
                </c:pt>
                <c:pt idx="119">
                  <c:v>489.6251039251714</c:v>
                </c:pt>
                <c:pt idx="120">
                  <c:v>491.19160518532539</c:v>
                </c:pt>
                <c:pt idx="121">
                  <c:v>492.76444405080736</c:v>
                </c:pt>
                <c:pt idx="122">
                  <c:v>494.34359824805364</c:v>
                </c:pt>
                <c:pt idx="123">
                  <c:v>495.92904547983449</c:v>
                </c:pt>
                <c:pt idx="124">
                  <c:v>497.52076342557541</c:v>
                </c:pt>
                <c:pt idx="125">
                  <c:v>499.11872974167835</c:v>
                </c:pt>
                <c:pt idx="126">
                  <c:v>500.72292206184295</c:v>
                </c:pt>
                <c:pt idx="127">
                  <c:v>502.33331799738772</c:v>
                </c:pt>
                <c:pt idx="128">
                  <c:v>503.94989513757127</c:v>
                </c:pt>
                <c:pt idx="129">
                  <c:v>505.57263104991318</c:v>
                </c:pt>
                <c:pt idx="130">
                  <c:v>507.201503280515</c:v>
                </c:pt>
                <c:pt idx="131">
                  <c:v>508.83648935438094</c:v>
                </c:pt>
                <c:pt idx="132">
                  <c:v>510.47756677573869</c:v>
                </c:pt>
                <c:pt idx="133">
                  <c:v>512.12471302835957</c:v>
                </c:pt>
                <c:pt idx="134">
                  <c:v>513.777905575879</c:v>
                </c:pt>
                <c:pt idx="135">
                  <c:v>515.43712186211644</c:v>
                </c:pt>
                <c:pt idx="136">
                  <c:v>517.10233931139499</c:v>
                </c:pt>
                <c:pt idx="137">
                  <c:v>518.77353532886127</c:v>
                </c:pt>
                <c:pt idx="138">
                  <c:v>520.45068730080436</c:v>
                </c:pt>
                <c:pt idx="139">
                  <c:v>522.13377259497486</c:v>
                </c:pt>
                <c:pt idx="140">
                  <c:v>523.82276856090323</c:v>
                </c:pt>
                <c:pt idx="141">
                  <c:v>525.51765253021858</c:v>
                </c:pt>
                <c:pt idx="142">
                  <c:v>527.21840181696598</c:v>
                </c:pt>
                <c:pt idx="143">
                  <c:v>528.92499371792451</c:v>
                </c:pt>
                <c:pt idx="144">
                  <c:v>530.63740551292392</c:v>
                </c:pt>
                <c:pt idx="145">
                  <c:v>532.35561446516169</c:v>
                </c:pt>
                <c:pt idx="146">
                  <c:v>534.0795978215192</c:v>
                </c:pt>
                <c:pt idx="147">
                  <c:v>535.80933281287741</c:v>
                </c:pt>
                <c:pt idx="148">
                  <c:v>537.54479665443239</c:v>
                </c:pt>
                <c:pt idx="149">
                  <c:v>539.28596654601006</c:v>
                </c:pt>
                <c:pt idx="150">
                  <c:v>541.0328196723807</c:v>
                </c:pt>
                <c:pt idx="151">
                  <c:v>542.78533361039877</c:v>
                </c:pt>
                <c:pt idx="152">
                  <c:v>544.54348673622894</c:v>
                </c:pt>
                <c:pt idx="153">
                  <c:v>546.30725781871809</c:v>
                </c:pt>
                <c:pt idx="154">
                  <c:v>548.07662561266625</c:v>
                </c:pt>
                <c:pt idx="155">
                  <c:v>549.85156885911158</c:v>
                </c:pt>
                <c:pt idx="156">
                  <c:v>551.63206628561522</c:v>
                </c:pt>
                <c:pt idx="157">
                  <c:v>553.4180966065453</c:v>
                </c:pt>
                <c:pt idx="158">
                  <c:v>555.20963852336047</c:v>
                </c:pt>
                <c:pt idx="159">
                  <c:v>557.00667072489296</c:v>
                </c:pt>
                <c:pt idx="160">
                  <c:v>558.80917188763124</c:v>
                </c:pt>
                <c:pt idx="161">
                  <c:v>560.61712067600183</c:v>
                </c:pt>
                <c:pt idx="162">
                  <c:v>562.43049574265092</c:v>
                </c:pt>
                <c:pt idx="163">
                  <c:v>564.24927572872514</c:v>
                </c:pt>
                <c:pt idx="164">
                  <c:v>566.07343926415183</c:v>
                </c:pt>
                <c:pt idx="165">
                  <c:v>567.90296496791859</c:v>
                </c:pt>
                <c:pt idx="166">
                  <c:v>569.73783144835261</c:v>
                </c:pt>
                <c:pt idx="167">
                  <c:v>571.57801730339895</c:v>
                </c:pt>
                <c:pt idx="168">
                  <c:v>573.42350112089809</c:v>
                </c:pt>
                <c:pt idx="169">
                  <c:v>575.27426147886331</c:v>
                </c:pt>
                <c:pt idx="170">
                  <c:v>577.13027694575715</c:v>
                </c:pt>
                <c:pt idx="171">
                  <c:v>578.99152608076713</c:v>
                </c:pt>
                <c:pt idx="172">
                  <c:v>580.85798743408077</c:v>
                </c:pt>
                <c:pt idx="173">
                  <c:v>582.72963954715999</c:v>
                </c:pt>
                <c:pt idx="174">
                  <c:v>584.60646095301502</c:v>
                </c:pt>
                <c:pt idx="175">
                  <c:v>586.48843017647698</c:v>
                </c:pt>
                <c:pt idx="176">
                  <c:v>588.37552573447022</c:v>
                </c:pt>
                <c:pt idx="177">
                  <c:v>590.26772613628384</c:v>
                </c:pt>
                <c:pt idx="178">
                  <c:v>592.16500988384246</c:v>
                </c:pt>
                <c:pt idx="179">
                  <c:v>594.0673554719757</c:v>
                </c:pt>
                <c:pt idx="180">
                  <c:v>595.9747413886879</c:v>
                </c:pt>
                <c:pt idx="181">
                  <c:v>597.88714611542594</c:v>
                </c:pt>
                <c:pt idx="182">
                  <c:v>599.80454812734718</c:v>
                </c:pt>
                <c:pt idx="183">
                  <c:v>601.72692589358576</c:v>
                </c:pt>
                <c:pt idx="184">
                  <c:v>603.65425787751894</c:v>
                </c:pt>
                <c:pt idx="185">
                  <c:v>605.5865225370319</c:v>
                </c:pt>
                <c:pt idx="186">
                  <c:v>607.52369832478166</c:v>
                </c:pt>
                <c:pt idx="187">
                  <c:v>609.46576368846104</c:v>
                </c:pt>
                <c:pt idx="188">
                  <c:v>611.41269707106062</c:v>
                </c:pt>
                <c:pt idx="189">
                  <c:v>613.36447691113062</c:v>
                </c:pt>
                <c:pt idx="190">
                  <c:v>615.32108164304145</c:v>
                </c:pt>
                <c:pt idx="191">
                  <c:v>617.28248969724359</c:v>
                </c:pt>
                <c:pt idx="192">
                  <c:v>619.24867950052635</c:v>
                </c:pt>
                <c:pt idx="193">
                  <c:v>621.21962947627617</c:v>
                </c:pt>
                <c:pt idx="194">
                  <c:v>623.19531804473343</c:v>
                </c:pt>
                <c:pt idx="195">
                  <c:v>625.17572362324859</c:v>
                </c:pt>
                <c:pt idx="196">
                  <c:v>627.16082462653742</c:v>
                </c:pt>
                <c:pt idx="197">
                  <c:v>629.15059946693532</c:v>
                </c:pt>
                <c:pt idx="198">
                  <c:v>631.14502655465037</c:v>
                </c:pt>
                <c:pt idx="199">
                  <c:v>633.14408429801597</c:v>
                </c:pt>
                <c:pt idx="200">
                  <c:v>635.14775110374171</c:v>
                </c:pt>
                <c:pt idx="201">
                  <c:v>637.15600537716421</c:v>
                </c:pt>
                <c:pt idx="202">
                  <c:v>639.16882552249615</c:v>
                </c:pt>
                <c:pt idx="203">
                  <c:v>641.18618994307474</c:v>
                </c:pt>
                <c:pt idx="204">
                  <c:v>643.20807704160893</c:v>
                </c:pt>
                <c:pt idx="205">
                  <c:v>645.23446522042582</c:v>
                </c:pt>
                <c:pt idx="206">
                  <c:v>647.26533288171595</c:v>
                </c:pt>
                <c:pt idx="207">
                  <c:v>649.30065842777765</c:v>
                </c:pt>
                <c:pt idx="208">
                  <c:v>651.34042026126019</c:v>
                </c:pt>
                <c:pt idx="209">
                  <c:v>653.38459678540585</c:v>
                </c:pt>
                <c:pt idx="210">
                  <c:v>655.43316640429134</c:v>
                </c:pt>
                <c:pt idx="211">
                  <c:v>657.4861075230674</c:v>
                </c:pt>
                <c:pt idx="212">
                  <c:v>659.5433985481983</c:v>
                </c:pt>
                <c:pt idx="213">
                  <c:v>661.60501788769943</c:v>
                </c:pt>
                <c:pt idx="214">
                  <c:v>663.6709439513744</c:v>
                </c:pt>
                <c:pt idx="215">
                  <c:v>665.74115515105052</c:v>
                </c:pt>
                <c:pt idx="216">
                  <c:v>667.81562990081363</c:v>
                </c:pt>
                <c:pt idx="217">
                  <c:v>669.89434661724169</c:v>
                </c:pt>
                <c:pt idx="218">
                  <c:v>671.97728371963717</c:v>
                </c:pt>
                <c:pt idx="219">
                  <c:v>674.06441963025839</c:v>
                </c:pt>
                <c:pt idx="220">
                  <c:v>676.15573277454973</c:v>
                </c:pt>
                <c:pt idx="221">
                  <c:v>678.25120158137099</c:v>
                </c:pt>
                <c:pt idx="222">
                  <c:v>680.35080448322503</c:v>
                </c:pt>
                <c:pt idx="223">
                  <c:v>682.45451991648474</c:v>
                </c:pt>
                <c:pt idx="224">
                  <c:v>684.56232632161891</c:v>
                </c:pt>
                <c:pt idx="225">
                  <c:v>686.67420214341655</c:v>
                </c:pt>
                <c:pt idx="226">
                  <c:v>688.7901258312105</c:v>
                </c:pt>
                <c:pt idx="227">
                  <c:v>690.91007583909959</c:v>
                </c:pt>
                <c:pt idx="228">
                  <c:v>693.03403062616974</c:v>
                </c:pt>
                <c:pt idx="229">
                  <c:v>695.16196865671384</c:v>
                </c:pt>
                <c:pt idx="230">
                  <c:v>697.29386840045072</c:v>
                </c:pt>
                <c:pt idx="231">
                  <c:v>699.42970833274251</c:v>
                </c:pt>
                <c:pt idx="232">
                  <c:v>701.56946693481132</c:v>
                </c:pt>
                <c:pt idx="233">
                  <c:v>703.71312269395423</c:v>
                </c:pt>
                <c:pt idx="234">
                  <c:v>705.8606541037575</c:v>
                </c:pt>
                <c:pt idx="235">
                  <c:v>708.01203966430933</c:v>
                </c:pt>
                <c:pt idx="236">
                  <c:v>710.1672578824116</c:v>
                </c:pt>
                <c:pt idx="237">
                  <c:v>712.32628727179019</c:v>
                </c:pt>
                <c:pt idx="238">
                  <c:v>714.48910635330458</c:v>
                </c:pt>
                <c:pt idx="239">
                  <c:v>716.65569365515546</c:v>
                </c:pt>
                <c:pt idx="240">
                  <c:v>718.82602771309189</c:v>
                </c:pt>
                <c:pt idx="241">
                  <c:v>721.00008707061693</c:v>
                </c:pt>
                <c:pt idx="242">
                  <c:v>723.17785027919194</c:v>
                </c:pt>
                <c:pt idx="243">
                  <c:v>725.35929589843977</c:v>
                </c:pt>
                <c:pt idx="244">
                  <c:v>727.54440249634695</c:v>
                </c:pt>
                <c:pt idx="245">
                  <c:v>729.73314864946428</c:v>
                </c:pt>
                <c:pt idx="246">
                  <c:v>731.92551294310636</c:v>
                </c:pt>
                <c:pt idx="247">
                  <c:v>734.12147397154979</c:v>
                </c:pt>
                <c:pt idx="248">
                  <c:v>736.32101033823062</c:v>
                </c:pt>
                <c:pt idx="249">
                  <c:v>738.52410065593972</c:v>
                </c:pt>
                <c:pt idx="250">
                  <c:v>740.73072354701765</c:v>
                </c:pt>
                <c:pt idx="251">
                  <c:v>742.94085589745555</c:v>
                </c:pt>
                <c:pt idx="252">
                  <c:v>745.15447111177934</c:v>
                </c:pt>
                <c:pt idx="253">
                  <c:v>747.37154086188423</c:v>
                </c:pt>
                <c:pt idx="254">
                  <c:v>749.59203683512908</c:v>
                </c:pt>
                <c:pt idx="255">
                  <c:v>751.8159307346134</c:v>
                </c:pt>
                <c:pt idx="256">
                  <c:v>754.04319427945211</c:v>
                </c:pt>
                <c:pt idx="257">
                  <c:v>756.27379920504814</c:v>
                </c:pt>
                <c:pt idx="258">
                  <c:v>758.50771726336302</c:v>
                </c:pt>
                <c:pt idx="259">
                  <c:v>760.74492022318509</c:v>
                </c:pt>
                <c:pt idx="260">
                  <c:v>762.98537987039606</c:v>
                </c:pt>
                <c:pt idx="261">
                  <c:v>765.22906800823512</c:v>
                </c:pt>
                <c:pt idx="262">
                  <c:v>767.47595645756087</c:v>
                </c:pt>
                <c:pt idx="263">
                  <c:v>769.72601705711133</c:v>
                </c:pt>
                <c:pt idx="264">
                  <c:v>771.97922166376168</c:v>
                </c:pt>
                <c:pt idx="265">
                  <c:v>774.23554215277989</c:v>
                </c:pt>
                <c:pt idx="266">
                  <c:v>776.49495041808041</c:v>
                </c:pt>
                <c:pt idx="267">
                  <c:v>778.7574183724754</c:v>
                </c:pt>
                <c:pt idx="268">
                  <c:v>781.02291794792393</c:v>
                </c:pt>
                <c:pt idx="269">
                  <c:v>783.29142109577924</c:v>
                </c:pt>
                <c:pt idx="270">
                  <c:v>785.56289978703376</c:v>
                </c:pt>
                <c:pt idx="271">
                  <c:v>787.8373260125619</c:v>
                </c:pt>
                <c:pt idx="272">
                  <c:v>790.11467178336068</c:v>
                </c:pt>
                <c:pt idx="273">
                  <c:v>792.39490913078862</c:v>
                </c:pt>
                <c:pt idx="274">
                  <c:v>794.67801010680193</c:v>
                </c:pt>
                <c:pt idx="275">
                  <c:v>796.96394678418892</c:v>
                </c:pt>
                <c:pt idx="276">
                  <c:v>799.25269125680222</c:v>
                </c:pt>
                <c:pt idx="277">
                  <c:v>801.54421563978883</c:v>
                </c:pt>
                <c:pt idx="278">
                  <c:v>803.83849206981824</c:v>
                </c:pt>
                <c:pt idx="279">
                  <c:v>806.13549270530791</c:v>
                </c:pt>
                <c:pt idx="280">
                  <c:v>808.4351897266472</c:v>
                </c:pt>
                <c:pt idx="281">
                  <c:v>810.73755533641895</c:v>
                </c:pt>
                <c:pt idx="282">
                  <c:v>813.04256175961893</c:v>
                </c:pt>
                <c:pt idx="283">
                  <c:v>815.35018124387295</c:v>
                </c:pt>
                <c:pt idx="284">
                  <c:v>817.6603860596523</c:v>
                </c:pt>
                <c:pt idx="285">
                  <c:v>819.97314850048667</c:v>
                </c:pt>
                <c:pt idx="286">
                  <c:v>822.28844088317533</c:v>
                </c:pt>
                <c:pt idx="287">
                  <c:v>824.60623554799577</c:v>
                </c:pt>
                <c:pt idx="288">
                  <c:v>826.92650485891056</c:v>
                </c:pt>
                <c:pt idx="289">
                  <c:v>829.24922120377209</c:v>
                </c:pt>
                <c:pt idx="290">
                  <c:v>831.57435699452503</c:v>
                </c:pt>
                <c:pt idx="291">
                  <c:v>833.90188466740653</c:v>
                </c:pt>
                <c:pt idx="292">
                  <c:v>836.23177668314509</c:v>
                </c:pt>
                <c:pt idx="293">
                  <c:v>838.56400552715627</c:v>
                </c:pt>
                <c:pt idx="294">
                  <c:v>840.89854370973717</c:v>
                </c:pt>
                <c:pt idx="295">
                  <c:v>843.2353637662585</c:v>
                </c:pt>
                <c:pt idx="296">
                  <c:v>845.57443825735425</c:v>
                </c:pt>
                <c:pt idx="297">
                  <c:v>847.91573976911002</c:v>
                </c:pt>
                <c:pt idx="298">
                  <c:v>850.25922179604197</c:v>
                </c:pt>
                <c:pt idx="299">
                  <c:v>852.60479963952525</c:v>
                </c:pt>
                <c:pt idx="300">
                  <c:v>854.95236956478436</c:v>
                </c:pt>
                <c:pt idx="301">
                  <c:v>857.30182794329721</c:v>
                </c:pt>
                <c:pt idx="302">
                  <c:v>859.65307125469576</c:v>
                </c:pt>
                <c:pt idx="303">
                  <c:v>862.00599608863922</c:v>
                </c:pt>
                <c:pt idx="304">
                  <c:v>864.36049914666103</c:v>
                </c:pt>
                <c:pt idx="305">
                  <c:v>866.71647724398872</c:v>
                </c:pt>
                <c:pt idx="306">
                  <c:v>869.07382731133737</c:v>
                </c:pt>
                <c:pt idx="307">
                  <c:v>871.43244639667626</c:v>
                </c:pt>
                <c:pt idx="308">
                  <c:v>873.79223166696852</c:v>
                </c:pt>
                <c:pt idx="309">
                  <c:v>876.15308040988486</c:v>
                </c:pt>
                <c:pt idx="310">
                  <c:v>878.51489003548988</c:v>
                </c:pt>
                <c:pt idx="311">
                  <c:v>880.87755807790245</c:v>
                </c:pt>
                <c:pt idx="312">
                  <c:v>883.24098219692928</c:v>
                </c:pt>
                <c:pt idx="313">
                  <c:v>885.60506017967214</c:v>
                </c:pt>
                <c:pt idx="314">
                  <c:v>887.96968994210829</c:v>
                </c:pt>
                <c:pt idx="315">
                  <c:v>890.3347695306453</c:v>
                </c:pt>
                <c:pt idx="316">
                  <c:v>892.70019712364888</c:v>
                </c:pt>
                <c:pt idx="317">
                  <c:v>895.06587103294476</c:v>
                </c:pt>
                <c:pt idx="318">
                  <c:v>897.43168970529439</c:v>
                </c:pt>
                <c:pt idx="319">
                  <c:v>899.79755172384444</c:v>
                </c:pt>
                <c:pt idx="320">
                  <c:v>902.16335580955047</c:v>
                </c:pt>
                <c:pt idx="321">
                  <c:v>904.52900841559119</c:v>
                </c:pt>
                <c:pt idx="322">
                  <c:v>906.89443131162238</c:v>
                </c:pt>
                <c:pt idx="323">
                  <c:v>909.25955397029736</c:v>
                </c:pt>
                <c:pt idx="324">
                  <c:v>911.62430596353101</c:v>
                </c:pt>
                <c:pt idx="325">
                  <c:v>913.98861696307074</c:v>
                </c:pt>
                <c:pt idx="326">
                  <c:v>916.35241674105544</c:v>
                </c:pt>
                <c:pt idx="327">
                  <c:v>918.71563517056234</c:v>
                </c:pt>
                <c:pt idx="328">
                  <c:v>921.07820222614112</c:v>
                </c:pt>
                <c:pt idx="329">
                  <c:v>923.44004798433673</c:v>
                </c:pt>
                <c:pt idx="330">
                  <c:v>925.80110262419953</c:v>
                </c:pt>
                <c:pt idx="331">
                  <c:v>928.16129642778367</c:v>
                </c:pt>
                <c:pt idx="332">
                  <c:v>930.52055978063356</c:v>
                </c:pt>
                <c:pt idx="333">
                  <c:v>932.87882317225854</c:v>
                </c:pt>
                <c:pt idx="334">
                  <c:v>935.23601719659575</c:v>
                </c:pt>
                <c:pt idx="335">
                  <c:v>937.59207255246099</c:v>
                </c:pt>
                <c:pt idx="336">
                  <c:v>939.94692004398848</c:v>
                </c:pt>
                <c:pt idx="337">
                  <c:v>942.30049058105851</c:v>
                </c:pt>
                <c:pt idx="338">
                  <c:v>944.65271517971382</c:v>
                </c:pt>
                <c:pt idx="339">
                  <c:v>947.0035249625646</c:v>
                </c:pt>
                <c:pt idx="340">
                  <c:v>949.3528511591818</c:v>
                </c:pt>
                <c:pt idx="341">
                  <c:v>951.70062510647972</c:v>
                </c:pt>
                <c:pt idx="342">
                  <c:v>954.04677824908651</c:v>
                </c:pt>
                <c:pt idx="343">
                  <c:v>956.39124213970433</c:v>
                </c:pt>
                <c:pt idx="344">
                  <c:v>958.73394843945778</c:v>
                </c:pt>
                <c:pt idx="345">
                  <c:v>961.07482891823167</c:v>
                </c:pt>
                <c:pt idx="346">
                  <c:v>963.41381545499792</c:v>
                </c:pt>
                <c:pt idx="347">
                  <c:v>965.75084003813106</c:v>
                </c:pt>
                <c:pt idx="348">
                  <c:v>968.08583558332737</c:v>
                </c:pt>
                <c:pt idx="349">
                  <c:v>970.41873675010947</c:v>
                </c:pt>
                <c:pt idx="350">
                  <c:v>972.7494791217041</c:v>
                </c:pt>
                <c:pt idx="351">
                  <c:v>975.07799838628932</c:v>
                </c:pt>
                <c:pt idx="352">
                  <c:v>977.4042303372122</c:v>
                </c:pt>
                <c:pt idx="353">
                  <c:v>979.72811087319678</c:v>
                </c:pt>
                <c:pt idx="354">
                  <c:v>982.04957599854345</c:v>
                </c:pt>
                <c:pt idx="355">
                  <c:v>984.36856182331803</c:v>
                </c:pt>
                <c:pt idx="356">
                  <c:v>986.68500456353308</c:v>
                </c:pt>
                <c:pt idx="357">
                  <c:v>988.99884054131894</c:v>
                </c:pt>
                <c:pt idx="358">
                  <c:v>991.31000618508642</c:v>
                </c:pt>
                <c:pt idx="359">
                  <c:v>993.61843802968031</c:v>
                </c:pt>
                <c:pt idx="360">
                  <c:v>995.92408970898146</c:v>
                </c:pt>
                <c:pt idx="361">
                  <c:v>998.22694891703088</c:v>
                </c:pt>
                <c:pt idx="362">
                  <c:v>1000.5270203547497</c:v>
                </c:pt>
                <c:pt idx="363">
                  <c:v>1002.8243087080958</c:v>
                </c:pt>
                <c:pt idx="364">
                  <c:v>1005.1188186481273</c:v>
                </c:pt>
                <c:pt idx="365">
                  <c:v>1007.4105548310646</c:v>
                </c:pt>
                <c:pt idx="366">
                  <c:v>1009.6995218983532</c:v>
                </c:pt>
                <c:pt idx="367">
                  <c:v>1011.9857244767257</c:v>
                </c:pt>
                <c:pt idx="368">
                  <c:v>1014.269167178264</c:v>
                </c:pt>
                <c:pt idx="369">
                  <c:v>1016.5498546004599</c:v>
                </c:pt>
                <c:pt idx="370">
                  <c:v>1018.827791326277</c:v>
                </c:pt>
                <c:pt idx="371">
                  <c:v>1021.1029819242111</c:v>
                </c:pt>
                <c:pt idx="372">
                  <c:v>1023.3754309483508</c:v>
                </c:pt>
                <c:pt idx="373">
                  <c:v>1025.6451429384374</c:v>
                </c:pt>
                <c:pt idx="374">
                  <c:v>1027.9121224199253</c:v>
                </c:pt>
                <c:pt idx="375">
                  <c:v>1030.1763739040405</c:v>
                </c:pt>
                <c:pt idx="376">
                  <c:v>1032.4379018878412</c:v>
                </c:pt>
                <c:pt idx="377">
                  <c:v>1034.6967108542758</c:v>
                </c:pt>
                <c:pt idx="378">
                  <c:v>1036.9528052722412</c:v>
                </c:pt>
                <c:pt idx="379">
                  <c:v>1039.2061895966417</c:v>
                </c:pt>
                <c:pt idx="380">
                  <c:v>1041.4568682684471</c:v>
                </c:pt>
                <c:pt idx="381">
                  <c:v>1043.7048457147496</c:v>
                </c:pt>
                <c:pt idx="382">
                  <c:v>1045.9501263488219</c:v>
                </c:pt>
                <c:pt idx="383">
                  <c:v>1048.1927145701738</c:v>
                </c:pt>
                <c:pt idx="384">
                  <c:v>1050.4326147646093</c:v>
                </c:pt>
                <c:pt idx="385">
                  <c:v>1052.6698313042828</c:v>
                </c:pt>
                <c:pt idx="386">
                  <c:v>1054.9043685477552</c:v>
                </c:pt>
                <c:pt idx="387">
                  <c:v>1057.1362308400503</c:v>
                </c:pt>
                <c:pt idx="388">
                  <c:v>1059.36542251271</c:v>
                </c:pt>
                <c:pt idx="389">
                  <c:v>1061.5919478838493</c:v>
                </c:pt>
                <c:pt idx="390">
                  <c:v>1063.8158112582121</c:v>
                </c:pt>
                <c:pt idx="391">
                  <c:v>1066.0370169272253</c:v>
                </c:pt>
                <c:pt idx="392">
                  <c:v>1068.2555691690534</c:v>
                </c:pt>
                <c:pt idx="393">
                  <c:v>1070.4714722486528</c:v>
                </c:pt>
                <c:pt idx="394">
                  <c:v>1072.6847304178259</c:v>
                </c:pt>
                <c:pt idx="395">
                  <c:v>1074.8953479152738</c:v>
                </c:pt>
                <c:pt idx="396">
                  <c:v>1077.1033289666505</c:v>
                </c:pt>
                <c:pt idx="397">
                  <c:v>1079.3086777846158</c:v>
                </c:pt>
                <c:pt idx="398">
                  <c:v>1081.5113985688881</c:v>
                </c:pt>
                <c:pt idx="399">
                  <c:v>1083.7114955062964</c:v>
                </c:pt>
                <c:pt idx="400">
                  <c:v>1085.9089727708331</c:v>
                </c:pt>
                <c:pt idx="401">
                  <c:v>1107.7399857583221</c:v>
                </c:pt>
                <c:pt idx="402">
                  <c:v>1129.3117115958507</c:v>
                </c:pt>
                <c:pt idx="403">
                  <c:v>1150.6282008266251</c:v>
                </c:pt>
                <c:pt idx="404">
                  <c:v>1171.6933824291066</c:v>
                </c:pt>
                <c:pt idx="405">
                  <c:v>1192.5110685933257</c:v>
                </c:pt>
                <c:pt idx="406">
                  <c:v>1213.0849592613795</c:v>
                </c:pt>
                <c:pt idx="407">
                  <c:v>1233.4186464460229</c:v>
                </c:pt>
                <c:pt idx="408">
                  <c:v>1253.5156183403121</c:v>
                </c:pt>
                <c:pt idx="409">
                  <c:v>1273.3792632303773</c:v>
                </c:pt>
                <c:pt idx="410">
                  <c:v>1293.0128732225921</c:v>
                </c:pt>
                <c:pt idx="411">
                  <c:v>1312.41964779566</c:v>
                </c:pt>
                <c:pt idx="412">
                  <c:v>1331.6026971874433</c:v>
                </c:pt>
                <c:pt idx="413">
                  <c:v>1350.5650456257206</c:v>
                </c:pt>
                <c:pt idx="414">
                  <c:v>1369.3096344114658</c:v>
                </c:pt>
                <c:pt idx="415">
                  <c:v>1387.8393248626926</c:v>
                </c:pt>
                <c:pt idx="416">
                  <c:v>1406.1569011263953</c:v>
                </c:pt>
                <c:pt idx="417">
                  <c:v>1424.2650728656508</c:v>
                </c:pt>
                <c:pt idx="418">
                  <c:v>1442.1664778285001</c:v>
                </c:pt>
                <c:pt idx="419">
                  <c:v>1459.8636843048228</c:v>
                </c:pt>
                <c:pt idx="420">
                  <c:v>1477.3591934770398</c:v>
                </c:pt>
                <c:pt idx="421">
                  <c:v>1494.6554416701242</c:v>
                </c:pt>
                <c:pt idx="422">
                  <c:v>1511.7548025060712</c:v>
                </c:pt>
                <c:pt idx="423">
                  <c:v>1528.6595889676744</c:v>
                </c:pt>
                <c:pt idx="424">
                  <c:v>1545.3720553761657</c:v>
                </c:pt>
                <c:pt idx="425">
                  <c:v>1561.894399287014</c:v>
                </c:pt>
                <c:pt idx="426">
                  <c:v>1578.2287633079261</c:v>
                </c:pt>
                <c:pt idx="427">
                  <c:v>1594.3772368428615</c:v>
                </c:pt>
                <c:pt idx="428">
                  <c:v>1610.3418577656571</c:v>
                </c:pt>
                <c:pt idx="429">
                  <c:v>1626.1246140266517</c:v>
                </c:pt>
                <c:pt idx="430">
                  <c:v>1641.7274451955132</c:v>
                </c:pt>
                <c:pt idx="431">
                  <c:v>1657.1522439432922</c:v>
                </c:pt>
                <c:pt idx="432">
                  <c:v>1672.4008574665577</c:v>
                </c:pt>
                <c:pt idx="433">
                  <c:v>1687.4750888563174</c:v>
                </c:pt>
                <c:pt idx="434">
                  <c:v>1702.3766984142758</c:v>
                </c:pt>
                <c:pt idx="435">
                  <c:v>1717.1074049188471</c:v>
                </c:pt>
                <c:pt idx="436">
                  <c:v>1731.6688868432118</c:v>
                </c:pt>
                <c:pt idx="437">
                  <c:v>1746.0627835275818</c:v>
                </c:pt>
                <c:pt idx="438">
                  <c:v>1760.2906963077294</c:v>
                </c:pt>
                <c:pt idx="439">
                  <c:v>1774.3541896017239</c:v>
                </c:pt>
                <c:pt idx="440">
                  <c:v>1788.2547919567221</c:v>
                </c:pt>
                <c:pt idx="441">
                  <c:v>1801.9939970575633</c:v>
                </c:pt>
                <c:pt idx="442">
                  <c:v>1815.5732646988295</c:v>
                </c:pt>
                <c:pt idx="443">
                  <c:v>1828.9940217219487</c:v>
                </c:pt>
                <c:pt idx="444">
                  <c:v>1842.2576629188402</c:v>
                </c:pt>
                <c:pt idx="445">
                  <c:v>1855.3655519035228</c:v>
                </c:pt>
                <c:pt idx="446">
                  <c:v>1868.3190219530441</c:v>
                </c:pt>
                <c:pt idx="447">
                  <c:v>1881.1193768190119</c:v>
                </c:pt>
                <c:pt idx="448">
                  <c:v>1893.7678915109575</c:v>
                </c:pt>
                <c:pt idx="449">
                  <c:v>1906.265813052692</c:v>
                </c:pt>
                <c:pt idx="450">
                  <c:v>1918.614361212768</c:v>
                </c:pt>
                <c:pt idx="451">
                  <c:v>1930.8147292101003</c:v>
                </c:pt>
                <c:pt idx="452">
                  <c:v>1942.8680843957545</c:v>
                </c:pt>
                <c:pt idx="453">
                  <c:v>1954.7755689118624</c:v>
                </c:pt>
                <c:pt idx="454">
                  <c:v>1966.5383003285772</c:v>
                </c:pt>
                <c:pt idx="455">
                  <c:v>1978.1573722599444</c:v>
                </c:pt>
                <c:pt idx="456">
                  <c:v>1989.6338549595175</c:v>
                </c:pt>
                <c:pt idx="457">
                  <c:v>2000.9687958965158</c:v>
                </c:pt>
                <c:pt idx="458">
                  <c:v>2012.1632203132806</c:v>
                </c:pt>
                <c:pt idx="459">
                  <c:v>2023.2181317647576</c:v>
                </c:pt>
                <c:pt idx="460">
                  <c:v>2034.1345126406954</c:v>
                </c:pt>
                <c:pt idx="461">
                  <c:v>2044.9133246712233</c:v>
                </c:pt>
                <c:pt idx="462">
                  <c:v>2055.555509416442</c:v>
                </c:pt>
                <c:pt idx="463">
                  <c:v>2066.061988740631</c:v>
                </c:pt>
                <c:pt idx="464">
                  <c:v>2076.4336652716556</c:v>
                </c:pt>
                <c:pt idx="465">
                  <c:v>2086.6714228461237</c:v>
                </c:pt>
                <c:pt idx="466">
                  <c:v>2096.7761269408284</c:v>
                </c:pt>
                <c:pt idx="467">
                  <c:v>2106.7486250909815</c:v>
                </c:pt>
                <c:pt idx="468">
                  <c:v>2116.5897472957281</c:v>
                </c:pt>
                <c:pt idx="469">
                  <c:v>2126.3003064114105</c:v>
                </c:pt>
                <c:pt idx="470">
                  <c:v>2135.8810985330279</c:v>
                </c:pt>
                <c:pt idx="471">
                  <c:v>2145.332903364324</c:v>
                </c:pt>
                <c:pt idx="472">
                  <c:v>2154.6564845769153</c:v>
                </c:pt>
                <c:pt idx="473">
                  <c:v>2163.8525901588582</c:v>
                </c:pt>
                <c:pt idx="474">
                  <c:v>2172.9219527530336</c:v>
                </c:pt>
                <c:pt idx="475">
                  <c:v>2181.8652899857198</c:v>
                </c:pt>
                <c:pt idx="476">
                  <c:v>2190.6833047857008</c:v>
                </c:pt>
                <c:pt idx="477">
                  <c:v>2199.3766856942566</c:v>
                </c:pt>
                <c:pt idx="478">
                  <c:v>2207.9461071663541</c:v>
                </c:pt>
                <c:pt idx="479">
                  <c:v>2216.3922298633588</c:v>
                </c:pt>
                <c:pt idx="480">
                  <c:v>2224.7157009375696</c:v>
                </c:pt>
                <c:pt idx="481">
                  <c:v>2232.9171543088678</c:v>
                </c:pt>
                <c:pt idx="482">
                  <c:v>2240.9972109337618</c:v>
                </c:pt>
                <c:pt idx="483">
                  <c:v>2248.9564790671038</c:v>
                </c:pt>
                <c:pt idx="484">
                  <c:v>2256.7955545167374</c:v>
                </c:pt>
                <c:pt idx="485">
                  <c:v>2264.5150208913315</c:v>
                </c:pt>
                <c:pt idx="486">
                  <c:v>2272.1154498416499</c:v>
                </c:pt>
                <c:pt idx="487">
                  <c:v>2279.5974012954907</c:v>
                </c:pt>
                <c:pt idx="488">
                  <c:v>2286.9614236865282</c:v>
                </c:pt>
                <c:pt idx="489">
                  <c:v>2294.2080541772825</c:v>
                </c:pt>
                <c:pt idx="490">
                  <c:v>2301.3378188764332</c:v>
                </c:pt>
                <c:pt idx="491">
                  <c:v>2308.3512330506865</c:v>
                </c:pt>
                <c:pt idx="492">
                  <c:v>2315.248801331406</c:v>
                </c:pt>
                <c:pt idx="493">
                  <c:v>2322.0310179162011</c:v>
                </c:pt>
                <c:pt idx="494">
                  <c:v>2328.6983667656737</c:v>
                </c:pt>
                <c:pt idx="495">
                  <c:v>2335.2513217955088</c:v>
                </c:pt>
                <c:pt idx="496">
                  <c:v>2341.6903470640973</c:v>
                </c:pt>
                <c:pt idx="497">
                  <c:v>2348.0158969558693</c:v>
                </c:pt>
                <c:pt idx="498">
                  <c:v>2354.2284163605214</c:v>
                </c:pt>
                <c:pt idx="499">
                  <c:v>2360.3283408483044</c:v>
                </c:pt>
                <c:pt idx="500">
                  <c:v>2366.3160968415491</c:v>
                </c:pt>
                <c:pt idx="501">
                  <c:v>2372.1921017825925</c:v>
                </c:pt>
                <c:pt idx="502">
                  <c:v>2377.9567642982729</c:v>
                </c:pt>
                <c:pt idx="503">
                  <c:v>2383.6104843611556</c:v>
                </c:pt>
                <c:pt idx="504">
                  <c:v>2389.1536534476481</c:v>
                </c:pt>
                <c:pt idx="505">
                  <c:v>2394.5866546931638</c:v>
                </c:pt>
                <c:pt idx="506">
                  <c:v>2399.9098630444919</c:v>
                </c:pt>
                <c:pt idx="507">
                  <c:v>2405.1236454095256</c:v>
                </c:pt>
                <c:pt idx="508">
                  <c:v>2410.228360804505</c:v>
                </c:pt>
                <c:pt idx="509">
                  <c:v>2415.2243604989249</c:v>
                </c:pt>
                <c:pt idx="510">
                  <c:v>2420.1119881582567</c:v>
                </c:pt>
                <c:pt idx="511">
                  <c:v>2424.8915799846409</c:v>
                </c:pt>
                <c:pt idx="512">
                  <c:v>2429.5634648556916</c:v>
                </c:pt>
                <c:pt idx="513">
                  <c:v>2434.1279644615674</c:v>
                </c:pt>
                <c:pt idx="514">
                  <c:v>2438.5853934404563</c:v>
                </c:pt>
                <c:pt idx="515">
                  <c:v>2442.9360595126172</c:v>
                </c:pt>
                <c:pt idx="516">
                  <c:v>2447.1802636131324</c:v>
                </c:pt>
                <c:pt idx="517">
                  <c:v>2451.3183000235122</c:v>
                </c:pt>
                <c:pt idx="518">
                  <c:v>2455.3504565023013</c:v>
                </c:pt>
                <c:pt idx="519">
                  <c:v>2459.2770144148303</c:v>
                </c:pt>
                <c:pt idx="520">
                  <c:v>2463.0982488622585</c:v>
                </c:pt>
                <c:pt idx="521">
                  <c:v>2466.8144288100543</c:v>
                </c:pt>
                <c:pt idx="522">
                  <c:v>2470.425817216053</c:v>
                </c:pt>
                <c:pt idx="523">
                  <c:v>2473.9326711582371</c:v>
                </c:pt>
                <c:pt idx="524">
                  <c:v>2477.3352419623816</c:v>
                </c:pt>
                <c:pt idx="525">
                  <c:v>2480.6337753296998</c:v>
                </c:pt>
                <c:pt idx="526">
                  <c:v>2483.8285114646324</c:v>
                </c:pt>
                <c:pt idx="527">
                  <c:v>2486.9196852029113</c:v>
                </c:pt>
                <c:pt idx="528">
                  <c:v>2489.9075261400321</c:v>
                </c:pt>
                <c:pt idx="529">
                  <c:v>2492.7922587602657</c:v>
                </c:pt>
                <c:pt idx="530">
                  <c:v>2495.5741025663324</c:v>
                </c:pt>
                <c:pt idx="531">
                  <c:v>2498.2532722098604</c:v>
                </c:pt>
                <c:pt idx="532">
                  <c:v>2500.8299776227459</c:v>
                </c:pt>
                <c:pt idx="533">
                  <c:v>2503.3044241495195</c:v>
                </c:pt>
                <c:pt idx="534">
                  <c:v>2505.6768126808288</c:v>
                </c:pt>
                <c:pt idx="535">
                  <c:v>2507.9473397881275</c:v>
                </c:pt>
                <c:pt idx="536">
                  <c:v>2510.1161978596588</c:v>
                </c:pt>
                <c:pt idx="537">
                  <c:v>2512.1835752378133</c:v>
                </c:pt>
                <c:pt idx="538">
                  <c:v>2514.1496563579276</c:v>
                </c:pt>
                <c:pt idx="539">
                  <c:v>2516.0146218885766</c:v>
                </c:pt>
                <c:pt idx="540">
                  <c:v>2517.7786488734096</c:v>
                </c:pt>
                <c:pt idx="541">
                  <c:v>2519.4419108745569</c:v>
                </c:pt>
                <c:pt idx="542">
                  <c:v>2521.0045781176264</c:v>
                </c:pt>
                <c:pt idx="543">
                  <c:v>2522.4668176382897</c:v>
                </c:pt>
                <c:pt idx="544">
                  <c:v>2523.8287934304512</c:v>
                </c:pt>
                <c:pt idx="545">
                  <c:v>2525.0906665959624</c:v>
                </c:pt>
                <c:pt idx="546">
                  <c:v>2526.2525954958433</c:v>
                </c:pt>
                <c:pt idx="547">
                  <c:v>2527.3147359029449</c:v>
                </c:pt>
                <c:pt idx="548">
                  <c:v>2528.2772411559713</c:v>
                </c:pt>
                <c:pt idx="549">
                  <c:v>2529.140262314766</c:v>
                </c:pt>
                <c:pt idx="550">
                  <c:v>2529.9039483167462</c:v>
                </c:pt>
                <c:pt idx="551">
                  <c:v>2530.5684461343535</c:v>
                </c:pt>
                <c:pt idx="552">
                  <c:v>2531.1339009333692</c:v>
                </c:pt>
                <c:pt idx="553">
                  <c:v>2531.6004562319326</c:v>
                </c:pt>
                <c:pt idx="554">
                  <c:v>2531.9682540600793</c:v>
                </c:pt>
                <c:pt idx="555">
                  <c:v>2532.2374351196031</c:v>
                </c:pt>
                <c:pt idx="556">
                  <c:v>2532.4081389440407</c:v>
                </c:pt>
                <c:pt idx="557">
                  <c:v>2532.4805040585516</c:v>
                </c:pt>
                <c:pt idx="558">
                  <c:v>2532.4546681394681</c:v>
                </c:pt>
                <c:pt idx="559">
                  <c:v>2532.3307681732813</c:v>
                </c:pt>
                <c:pt idx="560">
                  <c:v>2532.108940614813</c:v>
                </c:pt>
                <c:pt idx="561">
                  <c:v>2531.7893215443337</c:v>
                </c:pt>
                <c:pt idx="562">
                  <c:v>2531.3720468233705</c:v>
                </c:pt>
                <c:pt idx="563">
                  <c:v>2530.8572522489608</c:v>
                </c:pt>
                <c:pt idx="564">
                  <c:v>2530.2450737060999</c:v>
                </c:pt>
                <c:pt idx="565">
                  <c:v>2529.5356473181437</c:v>
                </c:pt>
                <c:pt idx="566">
                  <c:v>2528.7291095949236</c:v>
                </c:pt>
                <c:pt idx="567">
                  <c:v>2527.8255975783513</c:v>
                </c:pt>
                <c:pt idx="568">
                  <c:v>2526.8252489852871</c:v>
                </c:pt>
                <c:pt idx="569">
                  <c:v>2525.7282023474681</c:v>
                </c:pt>
                <c:pt idx="570">
                  <c:v>2524.5345971482998</c:v>
                </c:pt>
                <c:pt idx="571">
                  <c:v>2523.2445739563282</c:v>
                </c:pt>
                <c:pt idx="572">
                  <c:v>2521.8582745552267</c:v>
                </c:pt>
                <c:pt idx="573">
                  <c:v>2520.3758420701483</c:v>
                </c:pt>
                <c:pt idx="574">
                  <c:v>2518.797421090308</c:v>
                </c:pt>
                <c:pt idx="575">
                  <c:v>2517.1231577876761</c:v>
                </c:pt>
                <c:pt idx="576">
                  <c:v>2515.3532000316845</c:v>
                </c:pt>
                <c:pt idx="577">
                  <c:v>2513.487697499861</c:v>
                </c:pt>
                <c:pt idx="578">
                  <c:v>2511.5268017843246</c:v>
                </c:pt>
                <c:pt idx="579">
                  <c:v>2509.4706664940932</c:v>
                </c:pt>
                <c:pt idx="580">
                  <c:v>2507.3194473531644</c:v>
                </c:pt>
                <c:pt idx="581">
                  <c:v>2505.0733022943564</c:v>
                </c:pt>
                <c:pt idx="582">
                  <c:v>2502.7323915488982</c:v>
                </c:pt>
                <c:pt idx="583">
                  <c:v>2500.296877731781</c:v>
                </c:pt>
                <c:pt idx="584">
                  <c:v>2497.7669259228901</c:v>
                </c:pt>
                <c:pt idx="585">
                  <c:v>2495.142703743953</c:v>
                </c:pt>
                <c:pt idx="586">
                  <c:v>2492.4243814313445</c:v>
                </c:pt>
                <c:pt idx="587">
                  <c:v>2489.6121319048038</c:v>
                </c:pt>
                <c:pt idx="588">
                  <c:v>2486.7061308321254</c:v>
                </c:pt>
                <c:pt idx="589">
                  <c:v>2483.7065566898937</c:v>
                </c:pt>
                <c:pt idx="590">
                  <c:v>2480.6135908203373</c:v>
                </c:pt>
                <c:pt idx="591">
                  <c:v>2477.4274174843872</c:v>
                </c:pt>
                <c:pt idx="592">
                  <c:v>2474.1482239110237</c:v>
                </c:pt>
                <c:pt idx="593">
                  <c:v>2470.7762003430043</c:v>
                </c:pt>
                <c:pt idx="594">
                  <c:v>2467.3115400790675</c:v>
                </c:pt>
                <c:pt idx="595">
                  <c:v>2463.7544395127084</c:v>
                </c:pt>
                <c:pt idx="596">
                  <c:v>2460.1050981676258</c:v>
                </c:pt>
                <c:pt idx="597">
                  <c:v>2456.363718729941</c:v>
                </c:pt>
                <c:pt idx="598">
                  <c:v>2452.5305070772856</c:v>
                </c:pt>
                <c:pt idx="599">
                  <c:v>2448.6056723048637</c:v>
                </c:pt>
                <c:pt idx="600">
                  <c:v>2444.5894267485842</c:v>
                </c:pt>
                <c:pt idx="601">
                  <c:v>2440.4819860053644</c:v>
                </c:pt>
                <c:pt idx="602">
                  <c:v>2436.2835689507046</c:v>
                </c:pt>
                <c:pt idx="603">
                  <c:v>2431.9943977536263</c:v>
                </c:pt>
                <c:pt idx="604">
                  <c:v>2427.6146978890733</c:v>
                </c:pt>
                <c:pt idx="605">
                  <c:v>2423.1446981478653</c:v>
                </c:pt>
                <c:pt idx="606">
                  <c:v>2418.5846306442977</c:v>
                </c:pt>
                <c:pt idx="607">
                  <c:v>2413.9347308214742</c:v>
                </c:pt>
                <c:pt idx="608">
                  <c:v>2409.1952374544599</c:v>
                </c:pt>
                <c:pt idx="609">
                  <c:v>2404.3663926513373</c:v>
                </c:pt>
                <c:pt idx="610">
                  <c:v>2399.4484418522475</c:v>
                </c:pt>
                <c:pt idx="611">
                  <c:v>2394.4416338264955</c:v>
                </c:pt>
                <c:pt idx="612">
                  <c:v>2389.3462206677964</c:v>
                </c:pt>
                <c:pt idx="613">
                  <c:v>2384.1624577877324</c:v>
                </c:pt>
                <c:pt idx="614">
                  <c:v>2378.8906039074977</c:v>
                </c:pt>
                <c:pt idx="615">
                  <c:v>2373.5309210479945</c:v>
                </c:pt>
                <c:pt idx="616">
                  <c:v>2368.0836745183483</c:v>
                </c:pt>
                <c:pt idx="617">
                  <c:v>2362.5491329029073</c:v>
                </c:pt>
                <c:pt idx="618">
                  <c:v>2356.9275680467849</c:v>
                </c:pt>
                <c:pt idx="619">
                  <c:v>2351.2192550400055</c:v>
                </c:pt>
                <c:pt idx="620">
                  <c:v>2345.4244722003091</c:v>
                </c:pt>
                <c:pt idx="621">
                  <c:v>2339.5435010546726</c:v>
                </c:pt>
                <c:pt idx="622">
                  <c:v>2333.5766263195942</c:v>
                </c:pt>
                <c:pt idx="623">
                  <c:v>2327.5241358801964</c:v>
                </c:pt>
                <c:pt idx="624">
                  <c:v>2321.3863207681948</c:v>
                </c:pt>
                <c:pt idx="625">
                  <c:v>2315.1634751387769</c:v>
                </c:pt>
                <c:pt idx="626">
                  <c:v>2308.8558962464381</c:v>
                </c:pt>
                <c:pt idx="627">
                  <c:v>2302.4638844198175</c:v>
                </c:pt>
                <c:pt idx="628">
                  <c:v>2295.9877430355732</c:v>
                </c:pt>
                <c:pt idx="629">
                  <c:v>2289.4277784913393</c:v>
                </c:pt>
                <c:pt idx="630">
                  <c:v>2282.7843001777992</c:v>
                </c:pt>
                <c:pt idx="631">
                  <c:v>2276.0576204499166</c:v>
                </c:pt>
                <c:pt idx="632">
                  <c:v>2269.2480545973549</c:v>
                </c:pt>
                <c:pt idx="633">
                  <c:v>2262.3559208141237</c:v>
                </c:pt>
                <c:pt idx="634">
                  <c:v>2255.3815401674806</c:v>
                </c:pt>
                <c:pt idx="635">
                  <c:v>2248.3252365661228</c:v>
                </c:pt>
                <c:pt idx="636">
                  <c:v>2241.1873367276985</c:v>
                </c:pt>
                <c:pt idx="637">
                  <c:v>2233.9681701456675</c:v>
                </c:pt>
                <c:pt idx="638">
                  <c:v>2226.6680690555399</c:v>
                </c:pt>
                <c:pt idx="639">
                  <c:v>2219.2873684005176</c:v>
                </c:pt>
                <c:pt idx="640">
                  <c:v>2211.8264057965685</c:v>
                </c:pt>
                <c:pt idx="641">
                  <c:v>2204.2855214969591</c:v>
                </c:pt>
                <c:pt idx="642">
                  <c:v>2196.6650583562664</c:v>
                </c:pt>
                <c:pt idx="643">
                  <c:v>2188.9653617938975</c:v>
                </c:pt>
                <c:pt idx="644">
                  <c:v>2181.1867797571367</c:v>
                </c:pt>
                <c:pt idx="645">
                  <c:v>2173.3296626837473</c:v>
                </c:pt>
                <c:pt idx="646">
                  <c:v>2165.3943634641428</c:v>
                </c:pt>
                <c:pt idx="647">
                  <c:v>2157.3812374031563</c:v>
                </c:pt>
                <c:pt idx="648">
                  <c:v>2149.2906421814241</c:v>
                </c:pt>
                <c:pt idx="649">
                  <c:v>2141.1229378164053</c:v>
                </c:pt>
                <c:pt idx="650">
                  <c:v>2132.8784866230544</c:v>
                </c:pt>
                <c:pt idx="651">
                  <c:v>2124.5576531741708</c:v>
                </c:pt>
                <c:pt idx="652">
                  <c:v>2116.160804260438</c:v>
                </c:pt>
                <c:pt idx="653">
                  <c:v>2107.6883088501754</c:v>
                </c:pt>
                <c:pt idx="654">
                  <c:v>2099.1405380488163</c:v>
                </c:pt>
                <c:pt idx="655">
                  <c:v>2090.5178650581311</c:v>
                </c:pt>
                <c:pt idx="656">
                  <c:v>2081.8206651352129</c:v>
                </c:pt>
                <c:pt idx="657">
                  <c:v>2073.0493155512409</c:v>
                </c:pt>
                <c:pt idx="658">
                  <c:v>2064.2041955500354</c:v>
                </c:pt>
                <c:pt idx="659">
                  <c:v>2055.2856863064253</c:v>
                </c:pt>
                <c:pt idx="660">
                  <c:v>2046.2941708844385</c:v>
                </c:pt>
                <c:pt idx="661">
                  <c:v>2037.2300341953303</c:v>
                </c:pt>
                <c:pt idx="662">
                  <c:v>2028.0936629554678</c:v>
                </c:pt>
                <c:pt idx="663">
                  <c:v>2018.8854456440811</c:v>
                </c:pt>
                <c:pt idx="664">
                  <c:v>2009.6057724608961</c:v>
                </c:pt>
                <c:pt idx="665">
                  <c:v>2000.2550352836636</c:v>
                </c:pt>
                <c:pt idx="666">
                  <c:v>1990.8336276255966</c:v>
                </c:pt>
                <c:pt idx="667">
                  <c:v>1981.3419445927293</c:v>
                </c:pt>
                <c:pt idx="668">
                  <c:v>1971.7803828412116</c:v>
                </c:pt>
                <c:pt idx="669">
                  <c:v>1962.1493405345498</c:v>
                </c:pt>
                <c:pt idx="670">
                  <c:v>1952.4492173008073</c:v>
                </c:pt>
                <c:pt idx="671">
                  <c:v>1942.6804141897771</c:v>
                </c:pt>
                <c:pt idx="672">
                  <c:v>1932.8433336301373</c:v>
                </c:pt>
                <c:pt idx="673">
                  <c:v>1922.9383793866014</c:v>
                </c:pt>
                <c:pt idx="674">
                  <c:v>1912.9659565170759</c:v>
                </c:pt>
                <c:pt idx="675">
                  <c:v>1902.9264713298348</c:v>
                </c:pt>
                <c:pt idx="676">
                  <c:v>1892.8203313407228</c:v>
                </c:pt>
                <c:pt idx="677">
                  <c:v>1882.6479452303977</c:v>
                </c:pt>
                <c:pt idx="678">
                  <c:v>1872.4097228016235</c:v>
                </c:pt>
                <c:pt idx="679">
                  <c:v>1862.1060749366227</c:v>
                </c:pt>
                <c:pt idx="680">
                  <c:v>1851.7374135544992</c:v>
                </c:pt>
                <c:pt idx="681">
                  <c:v>1841.3041515687432</c:v>
                </c:pt>
                <c:pt idx="682">
                  <c:v>1830.806702844824</c:v>
                </c:pt>
                <c:pt idx="683">
                  <c:v>1820.2454821578845</c:v>
                </c:pt>
                <c:pt idx="684">
                  <c:v>1809.6209051505441</c:v>
                </c:pt>
                <c:pt idx="685">
                  <c:v>1798.9333882908211</c:v>
                </c:pt>
                <c:pt idx="686">
                  <c:v>1788.1833488301816</c:v>
                </c:pt>
                <c:pt idx="687">
                  <c:v>1777.3712047617259</c:v>
                </c:pt>
                <c:pt idx="688">
                  <c:v>1766.4973747785207</c:v>
                </c:pt>
                <c:pt idx="689">
                  <c:v>1755.5622782320834</c:v>
                </c:pt>
                <c:pt idx="690">
                  <c:v>1744.5663350910311</c:v>
                </c:pt>
                <c:pt idx="691">
                  <c:v>1733.5099658998984</c:v>
                </c:pt>
                <c:pt idx="692">
                  <c:v>1722.3935917381352</c:v>
                </c:pt>
                <c:pt idx="693">
                  <c:v>1711.2176341792901</c:v>
                </c:pt>
                <c:pt idx="694">
                  <c:v>1699.982515250389</c:v>
                </c:pt>
                <c:pt idx="695">
                  <c:v>1688.6886573915151</c:v>
                </c:pt>
                <c:pt idx="696">
                  <c:v>1677.3364834155991</c:v>
                </c:pt>
                <c:pt idx="697">
                  <c:v>1665.9264164684248</c:v>
                </c:pt>
                <c:pt idx="698">
                  <c:v>1654.4588799888604</c:v>
                </c:pt>
                <c:pt idx="699">
                  <c:v>1642.9342976693185</c:v>
                </c:pt>
                <c:pt idx="700">
                  <c:v>1631.353093416456</c:v>
                </c:pt>
                <c:pt idx="701">
                  <c:v>1619.715691312116</c:v>
                </c:pt>
                <c:pt idx="702">
                  <c:v>1608.0225155745222</c:v>
                </c:pt>
                <c:pt idx="703">
                  <c:v>1596.2739905197302</c:v>
                </c:pt>
                <c:pt idx="704">
                  <c:v>1584.470540523341</c:v>
                </c:pt>
                <c:pt idx="705">
                  <c:v>1572.6125899824856</c:v>
                </c:pt>
                <c:pt idx="706">
                  <c:v>1560.7005632780831</c:v>
                </c:pt>
                <c:pt idx="707">
                  <c:v>1548.7348847373817</c:v>
                </c:pt>
                <c:pt idx="708">
                  <c:v>1536.7159785967849</c:v>
                </c:pt>
                <c:pt idx="709">
                  <c:v>1524.6442689649705</c:v>
                </c:pt>
                <c:pt idx="710">
                  <c:v>1512.5201797863067</c:v>
                </c:pt>
                <c:pt idx="711">
                  <c:v>1500.3441348045715</c:v>
                </c:pt>
                <c:pt idx="712">
                  <c:v>1488.1165575269781</c:v>
                </c:pt>
                <c:pt idx="713">
                  <c:v>1475.8378711885146</c:v>
                </c:pt>
                <c:pt idx="714">
                  <c:v>1463.5084987165994</c:v>
                </c:pt>
                <c:pt idx="715">
                  <c:v>1451.1288626960593</c:v>
                </c:pt>
                <c:pt idx="716">
                  <c:v>1438.6993853344327</c:v>
                </c:pt>
                <c:pt idx="717">
                  <c:v>1426.2204884276048</c:v>
                </c:pt>
                <c:pt idx="718">
                  <c:v>1413.6925933257753</c:v>
                </c:pt>
                <c:pt idx="719">
                  <c:v>1401.1161208997669</c:v>
                </c:pt>
                <c:pt idx="720">
                  <c:v>1388.4914915076745</c:v>
                </c:pt>
                <c:pt idx="721">
                  <c:v>1375.819124961861</c:v>
                </c:pt>
                <c:pt idx="722">
                  <c:v>1363.0994404963035</c:v>
                </c:pt>
                <c:pt idx="723">
                  <c:v>1350.3328567342919</c:v>
                </c:pt>
                <c:pt idx="724">
                  <c:v>1337.5197916564841</c:v>
                </c:pt>
                <c:pt idx="725">
                  <c:v>1324.6606625693214</c:v>
                </c:pt>
                <c:pt idx="726">
                  <c:v>1311.7558860738054</c:v>
                </c:pt>
                <c:pt idx="727">
                  <c:v>1298.8058780346421</c:v>
                </c:pt>
                <c:pt idx="728">
                  <c:v>1285.8110535497522</c:v>
                </c:pt>
                <c:pt idx="729">
                  <c:v>1272.7718269201544</c:v>
                </c:pt>
                <c:pt idx="730">
                  <c:v>1259.6886116202206</c:v>
                </c:pt>
                <c:pt idx="731">
                  <c:v>1246.5618202683083</c:v>
                </c:pt>
                <c:pt idx="732">
                  <c:v>1233.3918645977692</c:v>
                </c:pt>
                <c:pt idx="733">
                  <c:v>1220.1791554283391</c:v>
                </c:pt>
                <c:pt idx="734">
                  <c:v>1206.92410263791</c:v>
                </c:pt>
                <c:pt idx="735">
                  <c:v>1193.6271151346855</c:v>
                </c:pt>
                <c:pt idx="736">
                  <c:v>1180.2886008297223</c:v>
                </c:pt>
                <c:pt idx="737">
                  <c:v>1166.9089666098587</c:v>
                </c:pt>
                <c:pt idx="738">
                  <c:v>1153.4886183110311</c:v>
                </c:pt>
                <c:pt idx="739">
                  <c:v>1140.0279606919823</c:v>
                </c:pt>
                <c:pt idx="740">
                  <c:v>1126.5273974083593</c:v>
                </c:pt>
                <c:pt idx="741">
                  <c:v>1112.9873309872041</c:v>
                </c:pt>
                <c:pt idx="742">
                  <c:v>1099.4081628018387</c:v>
                </c:pt>
                <c:pt idx="743">
                  <c:v>1085.7902930471421</c:v>
                </c:pt>
                <c:pt idx="744">
                  <c:v>1072.1341207152252</c:v>
                </c:pt>
                <c:pt idx="745">
                  <c:v>1058.4400435714986</c:v>
                </c:pt>
                <c:pt idx="746">
                  <c:v>1044.7084581311378</c:v>
                </c:pt>
                <c:pt idx="747">
                  <c:v>1030.9397596359456</c:v>
                </c:pt>
                <c:pt idx="748">
                  <c:v>1017.1343420316095</c:v>
                </c:pt>
                <c:pt idx="749">
                  <c:v>1003.2925979453578</c:v>
                </c:pt>
                <c:pt idx="750">
                  <c:v>989.41491866401134</c:v>
                </c:pt>
                <c:pt idx="751">
                  <c:v>975.50169411243382</c:v>
                </c:pt>
                <c:pt idx="752">
                  <c:v>961.55331283237774</c:v>
                </c:pt>
                <c:pt idx="753">
                  <c:v>947.57016196172754</c:v>
                </c:pt>
                <c:pt idx="754">
                  <c:v>933.55262721413942</c:v>
                </c:pt>
                <c:pt idx="755">
                  <c:v>919.50109285907649</c:v>
                </c:pt>
                <c:pt idx="756">
                  <c:v>905.41594170223948</c:v>
                </c:pt>
                <c:pt idx="757">
                  <c:v>891.29755506639242</c:v>
                </c:pt>
                <c:pt idx="758">
                  <c:v>877.14631277258206</c:v>
                </c:pt>
                <c:pt idx="759">
                  <c:v>862.9625931217505</c:v>
                </c:pt>
                <c:pt idx="760">
                  <c:v>848.74677287674035</c:v>
                </c:pt>
                <c:pt idx="761">
                  <c:v>834.49922724469081</c:v>
                </c:pt>
                <c:pt idx="762">
                  <c:v>820.22032985982401</c:v>
                </c:pt>
                <c:pt idx="763">
                  <c:v>805.91045276662032</c:v>
                </c:pt>
                <c:pt idx="764">
                  <c:v>791.56996640338161</c:v>
                </c:pt>
                <c:pt idx="765">
                  <c:v>777.19923958618028</c:v>
                </c:pt>
                <c:pt idx="766">
                  <c:v>762.79863949319383</c:v>
                </c:pt>
                <c:pt idx="767">
                  <c:v>748.36853164942249</c:v>
                </c:pt>
                <c:pt idx="768">
                  <c:v>733.90927991178864</c:v>
                </c:pt>
                <c:pt idx="769">
                  <c:v>719.42124645461615</c:v>
                </c:pt>
                <c:pt idx="770">
                  <c:v>704.90479175548865</c:v>
                </c:pt>
                <c:pt idx="771">
                  <c:v>690.36027458148374</c:v>
                </c:pt>
                <c:pt idx="772">
                  <c:v>675.78805197578197</c:v>
                </c:pt>
                <c:pt idx="773">
                  <c:v>661.18847924464887</c:v>
                </c:pt>
                <c:pt idx="774">
                  <c:v>646.56190994478686</c:v>
                </c:pt>
                <c:pt idx="775">
                  <c:v>631.90869587105635</c:v>
                </c:pt>
                <c:pt idx="776">
                  <c:v>617.22918704456288</c:v>
                </c:pt>
                <c:pt idx="777">
                  <c:v>602.52373170110809</c:v>
                </c:pt>
                <c:pt idx="778">
                  <c:v>587.79267628000309</c:v>
                </c:pt>
                <c:pt idx="779">
                  <c:v>573.03636541324067</c:v>
                </c:pt>
                <c:pt idx="780">
                  <c:v>558.25514191502498</c:v>
                </c:pt>
                <c:pt idx="781">
                  <c:v>543.4493467716552</c:v>
                </c:pt>
                <c:pt idx="782">
                  <c:v>528.61931913176181</c:v>
                </c:pt>
                <c:pt idx="783">
                  <c:v>513.76539629689194</c:v>
                </c:pt>
                <c:pt idx="784">
                  <c:v>498.8879137124415</c:v>
                </c:pt>
                <c:pt idx="785">
                  <c:v>483.98720495893127</c:v>
                </c:pt>
                <c:pt idx="786">
                  <c:v>469.06360174362476</c:v>
                </c:pt>
                <c:pt idx="787">
                  <c:v>454.11743389248409</c:v>
                </c:pt>
                <c:pt idx="788">
                  <c:v>439.14902934246197</c:v>
                </c:pt>
                <c:pt idx="789">
                  <c:v>424.15871413412646</c:v>
                </c:pt>
                <c:pt idx="790">
                  <c:v>409.14681240461539</c:v>
                </c:pt>
                <c:pt idx="791">
                  <c:v>394.11364638091806</c:v>
                </c:pt>
                <c:pt idx="792">
                  <c:v>379.0595363734808</c:v>
                </c:pt>
                <c:pt idx="793">
                  <c:v>363.98480077013329</c:v>
                </c:pt>
                <c:pt idx="794">
                  <c:v>348.88975603033299</c:v>
                </c:pt>
                <c:pt idx="795">
                  <c:v>333.77471667972429</c:v>
                </c:pt>
                <c:pt idx="796">
                  <c:v>318.63999530500894</c:v>
                </c:pt>
                <c:pt idx="797">
                  <c:v>303.48590254912529</c:v>
                </c:pt>
                <c:pt idx="798">
                  <c:v>288.31274710673267</c:v>
                </c:pt>
                <c:pt idx="799">
                  <c:v>273.12083571999761</c:v>
                </c:pt>
                <c:pt idx="800">
                  <c:v>257.91047317467894</c:v>
                </c:pt>
                <c:pt idx="801">
                  <c:v>242.68196229650837</c:v>
                </c:pt>
                <c:pt idx="802">
                  <c:v>227.43560394786314</c:v>
                </c:pt>
                <c:pt idx="803">
                  <c:v>212.17169702472754</c:v>
                </c:pt>
                <c:pt idx="804">
                  <c:v>196.89053845393983</c:v>
                </c:pt>
                <c:pt idx="805">
                  <c:v>181.59242319072146</c:v>
                </c:pt>
                <c:pt idx="806">
                  <c:v>166.27764421648479</c:v>
                </c:pt>
                <c:pt idx="807">
                  <c:v>150.94649253691622</c:v>
                </c:pt>
                <c:pt idx="808">
                  <c:v>135.59925718033125</c:v>
                </c:pt>
                <c:pt idx="809">
                  <c:v>120.23622519629784</c:v>
                </c:pt>
                <c:pt idx="810">
                  <c:v>104.85768165452501</c:v>
                </c:pt>
                <c:pt idx="811">
                  <c:v>89.463909644012773</c:v>
                </c:pt>
                <c:pt idx="812">
                  <c:v>74.055190272460308</c:v>
                </c:pt>
                <c:pt idx="813">
                  <c:v>58.63180266592861</c:v>
                </c:pt>
                <c:pt idx="814">
                  <c:v>43.194023968754337</c:v>
                </c:pt>
                <c:pt idx="815">
                  <c:v>27.742129343711262</c:v>
                </c:pt>
                <c:pt idx="816">
                  <c:v>12.276391972415817</c:v>
                </c:pt>
                <c:pt idx="817">
                  <c:v>-3.2029169440267005</c:v>
                </c:pt>
                <c:pt idx="818">
                  <c:v>-3.21840297774706</c:v>
                </c:pt>
                <c:pt idx="819">
                  <c:v>-3.2338890246354945</c:v>
                </c:pt>
                <c:pt idx="820">
                  <c:v>-3.2493750846917382</c:v>
                </c:pt>
                <c:pt idx="821">
                  <c:v>-3.2648611579155249</c:v>
                </c:pt>
                <c:pt idx="822">
                  <c:v>-3.2803472443065891</c:v>
                </c:pt>
                <c:pt idx="823">
                  <c:v>-3.2958333438646648</c:v>
                </c:pt>
                <c:pt idx="824">
                  <c:v>-3.3113194565894863</c:v>
                </c:pt>
                <c:pt idx="825">
                  <c:v>-3.3268055824807878</c:v>
                </c:pt>
                <c:pt idx="826">
                  <c:v>-3.3422917215383037</c:v>
                </c:pt>
                <c:pt idx="827">
                  <c:v>-3.3577778737617678</c:v>
                </c:pt>
                <c:pt idx="828">
                  <c:v>-3.3732640391509148</c:v>
                </c:pt>
                <c:pt idx="829">
                  <c:v>-3.3887502177054785</c:v>
                </c:pt>
                <c:pt idx="830">
                  <c:v>-3.4042364094251933</c:v>
                </c:pt>
                <c:pt idx="831">
                  <c:v>-3.4197226143097934</c:v>
                </c:pt>
                <c:pt idx="832">
                  <c:v>-3.4352088323590131</c:v>
                </c:pt>
                <c:pt idx="833">
                  <c:v>-3.4506950635725864</c:v>
                </c:pt>
                <c:pt idx="834">
                  <c:v>-3.4661813079502477</c:v>
                </c:pt>
                <c:pt idx="835">
                  <c:v>-3.4816675654917311</c:v>
                </c:pt>
                <c:pt idx="836">
                  <c:v>-3.4971538361967709</c:v>
                </c:pt>
                <c:pt idx="837">
                  <c:v>-3.5126401200651016</c:v>
                </c:pt>
                <c:pt idx="838">
                  <c:v>-3.5281264170964572</c:v>
                </c:pt>
                <c:pt idx="839">
                  <c:v>-3.5436127272905718</c:v>
                </c:pt>
                <c:pt idx="840">
                  <c:v>-3.5590990506471796</c:v>
                </c:pt>
                <c:pt idx="841">
                  <c:v>-3.5745853871660151</c:v>
                </c:pt>
                <c:pt idx="842">
                  <c:v>-3.5900717368468125</c:v>
                </c:pt>
                <c:pt idx="843">
                  <c:v>-3.605558099689306</c:v>
                </c:pt>
                <c:pt idx="844">
                  <c:v>-3.6210444756932296</c:v>
                </c:pt>
                <c:pt idx="845">
                  <c:v>-3.6365308648583179</c:v>
                </c:pt>
                <c:pt idx="846">
                  <c:v>-3.6520172671843052</c:v>
                </c:pt>
                <c:pt idx="847">
                  <c:v>-3.6675036826709255</c:v>
                </c:pt>
                <c:pt idx="848">
                  <c:v>-3.6829901113179133</c:v>
                </c:pt>
                <c:pt idx="849">
                  <c:v>-3.6984765531250026</c:v>
                </c:pt>
                <c:pt idx="850">
                  <c:v>-3.7139630080919277</c:v>
                </c:pt>
                <c:pt idx="851">
                  <c:v>-3.7294494762184227</c:v>
                </c:pt>
                <c:pt idx="852">
                  <c:v>-3.744935957504222</c:v>
                </c:pt>
                <c:pt idx="853">
                  <c:v>-3.7604224519490601</c:v>
                </c:pt>
                <c:pt idx="854">
                  <c:v>-3.7759089595526709</c:v>
                </c:pt>
                <c:pt idx="855">
                  <c:v>-3.7913954803147889</c:v>
                </c:pt>
                <c:pt idx="856">
                  <c:v>-3.8068820142351485</c:v>
                </c:pt>
                <c:pt idx="857">
                  <c:v>-3.8223685613134837</c:v>
                </c:pt>
                <c:pt idx="858">
                  <c:v>-3.8378551215495289</c:v>
                </c:pt>
                <c:pt idx="859">
                  <c:v>-3.8533416949430181</c:v>
                </c:pt>
                <c:pt idx="860">
                  <c:v>-3.8688282814936859</c:v>
                </c:pt>
                <c:pt idx="861">
                  <c:v>-3.8843148812012664</c:v>
                </c:pt>
                <c:pt idx="862">
                  <c:v>-3.8998014940654944</c:v>
                </c:pt>
                <c:pt idx="863">
                  <c:v>-3.9152881200861036</c:v>
                </c:pt>
                <c:pt idx="864">
                  <c:v>-3.9307747592628282</c:v>
                </c:pt>
                <c:pt idx="865">
                  <c:v>-3.9462614115954029</c:v>
                </c:pt>
                <c:pt idx="866">
                  <c:v>-3.9617480770835618</c:v>
                </c:pt>
                <c:pt idx="867">
                  <c:v>-3.9772347557270389</c:v>
                </c:pt>
                <c:pt idx="868">
                  <c:v>-3.992721447525569</c:v>
                </c:pt>
                <c:pt idx="869">
                  <c:v>-4.0082081524788862</c:v>
                </c:pt>
                <c:pt idx="870">
                  <c:v>-4.0236948705867244</c:v>
                </c:pt>
                <c:pt idx="871">
                  <c:v>-4.0391816018488189</c:v>
                </c:pt>
                <c:pt idx="872">
                  <c:v>-4.0546683462649034</c:v>
                </c:pt>
                <c:pt idx="873">
                  <c:v>-4.0701551038347121</c:v>
                </c:pt>
                <c:pt idx="874">
                  <c:v>-4.0856418745579788</c:v>
                </c:pt>
                <c:pt idx="875">
                  <c:v>-4.1011286584344386</c:v>
                </c:pt>
                <c:pt idx="876">
                  <c:v>-4.1166154554638252</c:v>
                </c:pt>
                <c:pt idx="877">
                  <c:v>-4.1321022656458739</c:v>
                </c:pt>
                <c:pt idx="878">
                  <c:v>-4.1475890889803182</c:v>
                </c:pt>
                <c:pt idx="879">
                  <c:v>-4.1630759254668925</c:v>
                </c:pt>
                <c:pt idx="880">
                  <c:v>-4.1785627751053314</c:v>
                </c:pt>
                <c:pt idx="881">
                  <c:v>-4.1940496378953691</c:v>
                </c:pt>
                <c:pt idx="882">
                  <c:v>-4.2095365138367393</c:v>
                </c:pt>
                <c:pt idx="883">
                  <c:v>-4.2250234029291773</c:v>
                </c:pt>
                <c:pt idx="884">
                  <c:v>-4.2405103051724167</c:v>
                </c:pt>
                <c:pt idx="885">
                  <c:v>-4.2559972205661927</c:v>
                </c:pt>
                <c:pt idx="886">
                  <c:v>-4.2714841491102389</c:v>
                </c:pt>
                <c:pt idx="887">
                  <c:v>-4.2869710908042897</c:v>
                </c:pt>
                <c:pt idx="888">
                  <c:v>-4.3024580456480797</c:v>
                </c:pt>
                <c:pt idx="889">
                  <c:v>-4.3179450136413431</c:v>
                </c:pt>
                <c:pt idx="890">
                  <c:v>-4.3334319947838136</c:v>
                </c:pt>
                <c:pt idx="891">
                  <c:v>-4.3489189890752264</c:v>
                </c:pt>
                <c:pt idx="892">
                  <c:v>-4.3644059965153152</c:v>
                </c:pt>
                <c:pt idx="893">
                  <c:v>-4.3798930171038153</c:v>
                </c:pt>
                <c:pt idx="894">
                  <c:v>-4.3953800508404601</c:v>
                </c:pt>
                <c:pt idx="895">
                  <c:v>-4.4108670977249842</c:v>
                </c:pt>
                <c:pt idx="896">
                  <c:v>-4.4263541577571219</c:v>
                </c:pt>
                <c:pt idx="897">
                  <c:v>-4.4418412309366078</c:v>
                </c:pt>
                <c:pt idx="898">
                  <c:v>-4.4573283172631761</c:v>
                </c:pt>
                <c:pt idx="899">
                  <c:v>-4.4728154167365615</c:v>
                </c:pt>
                <c:pt idx="900">
                  <c:v>-4.4883025293564982</c:v>
                </c:pt>
                <c:pt idx="901">
                  <c:v>-4.5037896551227199</c:v>
                </c:pt>
                <c:pt idx="902">
                  <c:v>-4.5192767940349619</c:v>
                </c:pt>
                <c:pt idx="903">
                  <c:v>-4.5347639460929576</c:v>
                </c:pt>
                <c:pt idx="904">
                  <c:v>-4.5502511112964417</c:v>
                </c:pt>
                <c:pt idx="905">
                  <c:v>-4.5657382896451493</c:v>
                </c:pt>
                <c:pt idx="906">
                  <c:v>-4.581225481138814</c:v>
                </c:pt>
                <c:pt idx="907">
                  <c:v>-4.5967126857771703</c:v>
                </c:pt>
                <c:pt idx="908">
                  <c:v>-4.6121999035599526</c:v>
                </c:pt>
                <c:pt idx="909">
                  <c:v>-4.6276871344868953</c:v>
                </c:pt>
                <c:pt idx="910">
                  <c:v>-4.6431743785577329</c:v>
                </c:pt>
                <c:pt idx="911">
                  <c:v>-4.6586616357721997</c:v>
                </c:pt>
                <c:pt idx="912">
                  <c:v>-4.6741489061300303</c:v>
                </c:pt>
                <c:pt idx="913">
                  <c:v>-4.6896361896309582</c:v>
                </c:pt>
                <c:pt idx="914">
                  <c:v>-4.7051234862747187</c:v>
                </c:pt>
                <c:pt idx="915">
                  <c:v>-4.7206107960610453</c:v>
                </c:pt>
                <c:pt idx="916">
                  <c:v>-4.7360981189896734</c:v>
                </c:pt>
                <c:pt idx="917">
                  <c:v>-4.7515854550603365</c:v>
                </c:pt>
                <c:pt idx="918">
                  <c:v>-4.7670728042727699</c:v>
                </c:pt>
                <c:pt idx="919">
                  <c:v>-4.7825601666267072</c:v>
                </c:pt>
                <c:pt idx="920">
                  <c:v>-4.7980475421218838</c:v>
                </c:pt>
                <c:pt idx="921">
                  <c:v>-4.8135349307580331</c:v>
                </c:pt>
                <c:pt idx="922">
                  <c:v>-4.8290223325348896</c:v>
                </c:pt>
                <c:pt idx="923">
                  <c:v>-4.8445097474521877</c:v>
                </c:pt>
                <c:pt idx="924">
                  <c:v>-4.8599971755096627</c:v>
                </c:pt>
                <c:pt idx="925">
                  <c:v>-4.8754846167070482</c:v>
                </c:pt>
                <c:pt idx="926">
                  <c:v>-4.8909720710440787</c:v>
                </c:pt>
                <c:pt idx="927">
                  <c:v>-4.9064595385204886</c:v>
                </c:pt>
                <c:pt idx="928">
                  <c:v>-4.9219470191360122</c:v>
                </c:pt>
                <c:pt idx="929">
                  <c:v>-4.937434512890384</c:v>
                </c:pt>
                <c:pt idx="930">
                  <c:v>-4.9529220197833386</c:v>
                </c:pt>
                <c:pt idx="931">
                  <c:v>-4.9684095398146102</c:v>
                </c:pt>
                <c:pt idx="932">
                  <c:v>-4.9838970729839334</c:v>
                </c:pt>
                <c:pt idx="933">
                  <c:v>-4.9993846192910425</c:v>
                </c:pt>
                <c:pt idx="934">
                  <c:v>-5.014872178735672</c:v>
                </c:pt>
                <c:pt idx="935">
                  <c:v>-5.0303597513175564</c:v>
                </c:pt>
                <c:pt idx="936">
                  <c:v>-5.0458473370364292</c:v>
                </c:pt>
                <c:pt idx="937">
                  <c:v>-5.0613349358920257</c:v>
                </c:pt>
                <c:pt idx="938">
                  <c:v>-5.0768225478840803</c:v>
                </c:pt>
                <c:pt idx="939">
                  <c:v>-5.0923101730123275</c:v>
                </c:pt>
                <c:pt idx="940">
                  <c:v>-5.1077978112765017</c:v>
                </c:pt>
                <c:pt idx="941">
                  <c:v>-5.1232854626763373</c:v>
                </c:pt>
                <c:pt idx="942">
                  <c:v>-5.1387731272115689</c:v>
                </c:pt>
                <c:pt idx="943">
                  <c:v>-5.1542608048819298</c:v>
                </c:pt>
                <c:pt idx="944">
                  <c:v>-5.1697484956871556</c:v>
                </c:pt>
                <c:pt idx="945">
                  <c:v>-5.1852361996269805</c:v>
                </c:pt>
                <c:pt idx="946">
                  <c:v>-5.200723916701139</c:v>
                </c:pt>
                <c:pt idx="947">
                  <c:v>-5.2162116469093656</c:v>
                </c:pt>
                <c:pt idx="948">
                  <c:v>-5.2316993902513946</c:v>
                </c:pt>
                <c:pt idx="949">
                  <c:v>-5.2471871467269606</c:v>
                </c:pt>
                <c:pt idx="950">
                  <c:v>-5.262674916335798</c:v>
                </c:pt>
                <c:pt idx="951">
                  <c:v>-5.2781626990776411</c:v>
                </c:pt>
                <c:pt idx="952">
                  <c:v>-5.2936504949522245</c:v>
                </c:pt>
                <c:pt idx="953">
                  <c:v>-5.3091383039592825</c:v>
                </c:pt>
                <c:pt idx="954">
                  <c:v>-5.3246261260985497</c:v>
                </c:pt>
                <c:pt idx="955">
                  <c:v>-5.3401139613697604</c:v>
                </c:pt>
                <c:pt idx="956">
                  <c:v>-5.355601809772649</c:v>
                </c:pt>
                <c:pt idx="957">
                  <c:v>-5.37108967130695</c:v>
                </c:pt>
                <c:pt idx="958">
                  <c:v>-5.3865775459723979</c:v>
                </c:pt>
                <c:pt idx="959">
                  <c:v>-5.4020654337687279</c:v>
                </c:pt>
                <c:pt idx="960">
                  <c:v>-5.4175533346956737</c:v>
                </c:pt>
                <c:pt idx="961">
                  <c:v>-5.4330412487529696</c:v>
                </c:pt>
                <c:pt idx="962">
                  <c:v>-5.4485291759403509</c:v>
                </c:pt>
                <c:pt idx="963">
                  <c:v>-5.4640171162575513</c:v>
                </c:pt>
                <c:pt idx="964">
                  <c:v>-5.479505069704306</c:v>
                </c:pt>
                <c:pt idx="965">
                  <c:v>-5.4949930362803485</c:v>
                </c:pt>
                <c:pt idx="966">
                  <c:v>-5.5104810159854143</c:v>
                </c:pt>
                <c:pt idx="967">
                  <c:v>-5.5259690088192368</c:v>
                </c:pt>
                <c:pt idx="968">
                  <c:v>-5.5414570147815514</c:v>
                </c:pt>
                <c:pt idx="969">
                  <c:v>-5.5569450338720925</c:v>
                </c:pt>
                <c:pt idx="970">
                  <c:v>-5.5724330660905936</c:v>
                </c:pt>
                <c:pt idx="971">
                  <c:v>-5.5879211114367902</c:v>
                </c:pt>
                <c:pt idx="972">
                  <c:v>-5.6034091699104165</c:v>
                </c:pt>
                <c:pt idx="973">
                  <c:v>-5.6188972415112071</c:v>
                </c:pt>
                <c:pt idx="974">
                  <c:v>-5.6343853262388963</c:v>
                </c:pt>
                <c:pt idx="975">
                  <c:v>-5.6498734240932196</c:v>
                </c:pt>
                <c:pt idx="976">
                  <c:v>-5.6653615350739104</c:v>
                </c:pt>
                <c:pt idx="977">
                  <c:v>-5.6808496591807032</c:v>
                </c:pt>
                <c:pt idx="978">
                  <c:v>-5.6963377964133324</c:v>
                </c:pt>
                <c:pt idx="979">
                  <c:v>-5.7118259467715333</c:v>
                </c:pt>
                <c:pt idx="980">
                  <c:v>-5.7273141102550404</c:v>
                </c:pt>
                <c:pt idx="981">
                  <c:v>-5.7428022868635873</c:v>
                </c:pt>
                <c:pt idx="982">
                  <c:v>-5.7582904765969092</c:v>
                </c:pt>
                <c:pt idx="983">
                  <c:v>-5.7737786794547405</c:v>
                </c:pt>
                <c:pt idx="984">
                  <c:v>-5.7892668954368158</c:v>
                </c:pt>
                <c:pt idx="985">
                  <c:v>-5.8047551245428695</c:v>
                </c:pt>
                <c:pt idx="986">
                  <c:v>-5.8202433667726359</c:v>
                </c:pt>
                <c:pt idx="987">
                  <c:v>-5.8357316221258495</c:v>
                </c:pt>
                <c:pt idx="988">
                  <c:v>-5.8512198906022448</c:v>
                </c:pt>
                <c:pt idx="989">
                  <c:v>-5.866708172201557</c:v>
                </c:pt>
                <c:pt idx="990">
                  <c:v>-5.8821964669235198</c:v>
                </c:pt>
                <c:pt idx="991">
                  <c:v>-5.8976847747678685</c:v>
                </c:pt>
                <c:pt idx="992">
                  <c:v>-5.9131730957343374</c:v>
                </c:pt>
                <c:pt idx="993">
                  <c:v>-5.928661429822661</c:v>
                </c:pt>
                <c:pt idx="994">
                  <c:v>-5.9441497770325737</c:v>
                </c:pt>
                <c:pt idx="995">
                  <c:v>-5.9596381373638101</c:v>
                </c:pt>
                <c:pt idx="996">
                  <c:v>-5.9751265108161045</c:v>
                </c:pt>
                <c:pt idx="997">
                  <c:v>-5.9906148973891913</c:v>
                </c:pt>
                <c:pt idx="998">
                  <c:v>-6.0061032970828059</c:v>
                </c:pt>
                <c:pt idx="999">
                  <c:v>-6.0215917098966818</c:v>
                </c:pt>
                <c:pt idx="1000">
                  <c:v>-6.0370801358305544</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Abaco!$K$43:$K$51</c:f>
              <c:numCache>
                <c:formatCode>General" m/s"</c:formatCode>
                <c:ptCount val="9"/>
                <c:pt idx="0">
                  <c:v>793.5341125462329</c:v>
                </c:pt>
                <c:pt idx="1">
                  <c:v>548.69099150956788</c:v>
                </c:pt>
                <c:pt idx="2">
                  <c:v>373.55207834513743</c:v>
                </c:pt>
                <c:pt idx="3">
                  <c:v>273.33911785981473</c:v>
                </c:pt>
                <c:pt idx="4">
                  <c:v>211.1569743476436</c:v>
                </c:pt>
                <c:pt idx="5">
                  <c:v>169.35745903324329</c:v>
                </c:pt>
                <c:pt idx="6">
                  <c:v>139.49030115525508</c:v>
                </c:pt>
                <c:pt idx="7">
                  <c:v>117.14274506250993</c:v>
                </c:pt>
                <c:pt idx="8">
                  <c:v>99.817307011207561</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Abaco!$K$52:$K$60</c:f>
              <c:numCache>
                <c:formatCode>General" m/s"</c:formatCode>
                <c:ptCount val="9"/>
                <c:pt idx="0">
                  <c:v>523.7965134225243</c:v>
                </c:pt>
                <c:pt idx="1">
                  <c:v>445.07774417412179</c:v>
                </c:pt>
                <c:pt idx="2">
                  <c:v>337.1395236903594</c:v>
                </c:pt>
                <c:pt idx="3">
                  <c:v>258.0879508321928</c:v>
                </c:pt>
                <c:pt idx="4">
                  <c:v>203.7599968544464</c:v>
                </c:pt>
                <c:pt idx="5">
                  <c:v>165.36747764739258</c:v>
                </c:pt>
                <c:pt idx="6">
                  <c:v>137.16493182670985</c:v>
                </c:pt>
                <c:pt idx="7">
                  <c:v>115.70703361503729</c:v>
                </c:pt>
                <c:pt idx="8">
                  <c:v>98.89097955542168</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Abaco!$K$61:$K$69</c:f>
              <c:numCache>
                <c:formatCode>General" m/s"</c:formatCode>
                <c:ptCount val="9"/>
                <c:pt idx="0">
                  <c:v>350.13832937528468</c:v>
                </c:pt>
                <c:pt idx="1">
                  <c:v>330.92562506577724</c:v>
                </c:pt>
                <c:pt idx="2">
                  <c:v>282.41193712129041</c:v>
                </c:pt>
                <c:pt idx="3">
                  <c:v>231.572807734637</c:v>
                </c:pt>
                <c:pt idx="4">
                  <c:v>189.90786185207838</c:v>
                </c:pt>
                <c:pt idx="5">
                  <c:v>157.57749146950468</c:v>
                </c:pt>
                <c:pt idx="6">
                  <c:v>132.50869238759796</c:v>
                </c:pt>
                <c:pt idx="7">
                  <c:v>112.7849739653257</c:v>
                </c:pt>
                <c:pt idx="8">
                  <c:v>96.984735090487945</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Abaco!$L$43:$L$51</c:f>
              <c:numCache>
                <c:formatCode>General" m"</c:formatCode>
                <c:ptCount val="9"/>
                <c:pt idx="0">
                  <c:v>3706.6765556662222</c:v>
                </c:pt>
                <c:pt idx="1">
                  <c:v>4601.2114641687194</c:v>
                </c:pt>
                <c:pt idx="2">
                  <c:v>4044.8508507834631</c:v>
                </c:pt>
                <c:pt idx="3">
                  <c:v>3079.4300506101499</c:v>
                </c:pt>
                <c:pt idx="4">
                  <c:v>2226.9365477020997</c:v>
                </c:pt>
                <c:pt idx="5">
                  <c:v>1605.1489746229086</c:v>
                </c:pt>
                <c:pt idx="6">
                  <c:v>1176.0573183909814</c:v>
                </c:pt>
                <c:pt idx="7">
                  <c:v>880.51519954480955</c:v>
                </c:pt>
                <c:pt idx="8">
                  <c:v>673.32917814696316</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Abaco!$L$52:$L$60</c:f>
              <c:numCache>
                <c:formatCode>General" m"</c:formatCode>
                <c:ptCount val="9"/>
                <c:pt idx="0">
                  <c:v>2206.1441384384134</c:v>
                </c:pt>
                <c:pt idx="1">
                  <c:v>2675.3390174565493</c:v>
                </c:pt>
                <c:pt idx="2">
                  <c:v>2598.4290408466068</c:v>
                </c:pt>
                <c:pt idx="3">
                  <c:v>2235.5832632330148</c:v>
                </c:pt>
                <c:pt idx="4">
                  <c:v>1794.4408494487884</c:v>
                </c:pt>
                <c:pt idx="5">
                  <c:v>1393.3759210229537</c:v>
                </c:pt>
                <c:pt idx="6">
                  <c:v>1071.9274430595196</c:v>
                </c:pt>
                <c:pt idx="7">
                  <c:v>827.86514170326177</c:v>
                </c:pt>
                <c:pt idx="8">
                  <c:v>645.72839637182301</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Abaco!$L$61:$L$69</c:f>
              <c:numCache>
                <c:formatCode>General" m"</c:formatCode>
                <c:ptCount val="9"/>
                <c:pt idx="0">
                  <c:v>1399.5868475921286</c:v>
                </c:pt>
                <c:pt idx="1">
                  <c:v>1622.8866616885903</c:v>
                </c:pt>
                <c:pt idx="2">
                  <c:v>1643.081961385898</c:v>
                </c:pt>
                <c:pt idx="3">
                  <c:v>1527.1138567179573</c:v>
                </c:pt>
                <c:pt idx="4">
                  <c:v>1335.2763715378026</c:v>
                </c:pt>
                <c:pt idx="5">
                  <c:v>1120.0378949634928</c:v>
                </c:pt>
                <c:pt idx="6">
                  <c:v>916.24996870466077</c:v>
                </c:pt>
                <c:pt idx="7">
                  <c:v>740.47826706706428</c:v>
                </c:pt>
                <c:pt idx="8">
                  <c:v>596.47196565497586</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Abaco!$M$43:$M$51</c:f>
              <c:numCache>
                <c:formatCode>General" s"</c:formatCode>
                <c:ptCount val="9"/>
                <c:pt idx="0">
                  <c:v>16.576277929342474</c:v>
                </c:pt>
                <c:pt idx="1">
                  <c:v>25.333468291210202</c:v>
                </c:pt>
                <c:pt idx="2">
                  <c:v>26.879751397191029</c:v>
                </c:pt>
                <c:pt idx="3">
                  <c:v>25.140370811789825</c:v>
                </c:pt>
                <c:pt idx="4">
                  <c:v>22.32583969654446</c:v>
                </c:pt>
                <c:pt idx="5">
                  <c:v>19.54733437990609</c:v>
                </c:pt>
                <c:pt idx="6">
                  <c:v>17.157308942475574</c:v>
                </c:pt>
                <c:pt idx="7">
                  <c:v>15.186616563132947</c:v>
                </c:pt>
                <c:pt idx="8">
                  <c:v>13.573829988907594</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Abaco!$M$52:$M$60</c:f>
              <c:numCache>
                <c:formatCode>General" s"</c:formatCode>
                <c:ptCount val="9"/>
                <c:pt idx="0">
                  <c:v>11.954506441744767</c:v>
                </c:pt>
                <c:pt idx="1">
                  <c:v>18.213347528330647</c:v>
                </c:pt>
                <c:pt idx="2">
                  <c:v>20.508757787393602</c:v>
                </c:pt>
                <c:pt idx="3">
                  <c:v>20.641765368313141</c:v>
                </c:pt>
                <c:pt idx="4">
                  <c:v>19.542655774130036</c:v>
                </c:pt>
                <c:pt idx="5">
                  <c:v>17.920499207834951</c:v>
                </c:pt>
                <c:pt idx="6">
                  <c:v>16.215191170032085</c:v>
                </c:pt>
                <c:pt idx="7">
                  <c:v>14.632865067273654</c:v>
                </c:pt>
                <c:pt idx="8">
                  <c:v>13.240272519975026</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1.6850000000000001</c:v>
                </c:pt>
                <c:pt idx="1">
                  <c:v>3.4350000000000001</c:v>
                </c:pt>
                <c:pt idx="2">
                  <c:v>5.1850000000000005</c:v>
                </c:pt>
                <c:pt idx="3">
                  <c:v>6.9350000000000005</c:v>
                </c:pt>
                <c:pt idx="4">
                  <c:v>8.6850000000000005</c:v>
                </c:pt>
                <c:pt idx="5">
                  <c:v>10.435</c:v>
                </c:pt>
                <c:pt idx="6">
                  <c:v>12.185</c:v>
                </c:pt>
                <c:pt idx="7">
                  <c:v>13.935</c:v>
                </c:pt>
                <c:pt idx="8">
                  <c:v>15.685</c:v>
                </c:pt>
              </c:numCache>
            </c:numRef>
          </c:xVal>
          <c:yVal>
            <c:numRef>
              <c:f>Abaco!$M$61:$M$69</c:f>
              <c:numCache>
                <c:formatCode>General" s"</c:formatCode>
                <c:ptCount val="9"/>
                <c:pt idx="0">
                  <c:v>9.167419929200058</c:v>
                </c:pt>
                <c:pt idx="1">
                  <c:v>13.512389162066865</c:v>
                </c:pt>
                <c:pt idx="2">
                  <c:v>15.589699944221769</c:v>
                </c:pt>
                <c:pt idx="3">
                  <c:v>16.410650190721547</c:v>
                </c:pt>
                <c:pt idx="4">
                  <c:v>16.346789227112843</c:v>
                </c:pt>
                <c:pt idx="5">
                  <c:v>15.706259217443433</c:v>
                </c:pt>
                <c:pt idx="6">
                  <c:v>14.755326836676389</c:v>
                </c:pt>
                <c:pt idx="7">
                  <c:v>13.691128343712538</c:v>
                </c:pt>
                <c:pt idx="8">
                  <c:v>12.634975253866058</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75"/>
</file>

<file path=xl/ctrlProps/ctrlProp2.xml><?xml version="1.0" encoding="utf-8"?>
<formControlPr xmlns="http://schemas.microsoft.com/office/spreadsheetml/2009/9/main" objectType="Spin" dx="15" fmlaLink="$C$12" inc="100" max="30000" noThreeD="1" page="10" val="7000"/>
</file>

<file path=xl/ctrlProps/ctrlProp3.xml><?xml version="1.0" encoding="utf-8"?>
<formControlPr xmlns="http://schemas.microsoft.com/office/spreadsheetml/2009/9/main" objectType="Spin" dx="15" fmlaLink="$C$13" inc="50" max="30000" noThreeD="1" page="10" val="60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8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60"/>
</file>

<file path=xl/ctrlProps/ctrlProp8.xml><?xml version="1.0" encoding="utf-8"?>
<formControlPr xmlns="http://schemas.microsoft.com/office/spreadsheetml/2009/9/main" objectType="Spin" dx="15" fmlaLink="$C$31" inc="10" max="30000" noThreeD="1" page="10" val="110"/>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200"/>
</file>

<file path=xl/ctrlProps/ctrlProp12.xml><?xml version="1.0" encoding="utf-8"?>
<formControlPr xmlns="http://schemas.microsoft.com/office/spreadsheetml/2009/9/main" objectType="Spin" dx="15" fmlaLink="$C$12" inc="100" max="30000" noThreeD="1" page="10" val="7000"/>
</file>

<file path=xl/ctrlProps/ctrlProp13.xml><?xml version="1.0" encoding="utf-8"?>
<formControlPr xmlns="http://schemas.microsoft.com/office/spreadsheetml/2009/9/main" objectType="Spin" dx="15" fmlaLink="$C$12" inc="100" max="30000" noThreeD="1" page="10" val="7000"/>
</file>

<file path=xl/ctrlProps/ctrlProp14.xml><?xml version="1.0" encoding="utf-8"?>
<formControlPr xmlns="http://schemas.microsoft.com/office/spreadsheetml/2009/9/main" objectType="Spin" dx="15" fmlaLink="Stabilito!C12" inc="100" max="30000" noThreeD="1" page="10" val="7000"/>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000"/>
</file>

<file path=xl/ctrlProps/ctrlProp20.xml><?xml version="1.0" encoding="utf-8"?>
<formControlPr xmlns="http://schemas.microsoft.com/office/spreadsheetml/2009/9/main" objectType="Spin" dx="15" fmlaLink="Stabilito!C12" inc="100" max="30000" noThreeD="1" page="10" val="7000"/>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66977" y="18659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30" zoomScaleNormal="130" zoomScaleSheetLayoutView="100" workbookViewId="0">
      <selection activeCell="C12" sqref="C12"/>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572</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50</v>
      </c>
      <c r="N6" s="565"/>
      <c r="O6" s="550">
        <v>50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84</v>
      </c>
      <c r="N7" s="565"/>
      <c r="O7" s="550">
        <v>84</v>
      </c>
      <c r="P7" s="550"/>
      <c r="Q7" s="29"/>
    </row>
    <row r="8" spans="1:20" ht="12.75" customHeight="1" thickTop="1" x14ac:dyDescent="0.2">
      <c r="A8" s="25"/>
      <c r="B8" s="138" t="str">
        <f>IF(Lang="Français","Nom",IF(Lang="English","Name",""))</f>
        <v>Nom</v>
      </c>
      <c r="C8" s="594" t="s">
        <v>571</v>
      </c>
      <c r="D8" s="594"/>
      <c r="E8" s="90"/>
      <c r="K8" s="33"/>
      <c r="L8" s="139" t="str">
        <f>IF(Lang="Français","Diamètre     'D2'",IF(Lang="English","Diameter 'D2'",""))</f>
        <v>Diamètre     'D2'</v>
      </c>
      <c r="M8" s="564">
        <v>104</v>
      </c>
      <c r="N8" s="565"/>
      <c r="O8" s="550">
        <v>104</v>
      </c>
      <c r="P8" s="550"/>
      <c r="Q8" s="29"/>
    </row>
    <row r="9" spans="1:20" ht="12.75" customHeight="1" x14ac:dyDescent="0.2">
      <c r="A9" s="25"/>
      <c r="B9" s="138" t="s">
        <v>4</v>
      </c>
      <c r="C9" s="595" t="s">
        <v>569</v>
      </c>
      <c r="D9" s="595"/>
      <c r="E9" s="90"/>
      <c r="K9" s="33"/>
      <c r="L9" s="139" t="str">
        <f>IF(Lang="Français","Implantation 'x'",IF(Lang="English","Basement 'x'",""))</f>
        <v>Implantation 'x'</v>
      </c>
      <c r="M9" s="564">
        <v>1</v>
      </c>
      <c r="N9" s="565"/>
      <c r="O9" s="550">
        <v>0</v>
      </c>
      <c r="P9" s="550"/>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73" t="s">
        <v>568</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7000</v>
      </c>
      <c r="D12" s="34" t="s">
        <v>423</v>
      </c>
      <c r="L12" s="108" t="str">
        <f>IF(Lang="Français","Masse propu",IF(Lang="English","Motor Mass",""))</f>
        <v>Masse propu</v>
      </c>
      <c r="M12" s="109">
        <f ca="1">MpropuPlein</f>
        <v>1.6850000000000001</v>
      </c>
      <c r="N12" s="548">
        <f ca="1">MpropuVide</f>
        <v>0.65200000000000002</v>
      </c>
      <c r="O12" s="549"/>
      <c r="P12" s="110" t="s">
        <v>14</v>
      </c>
      <c r="Q12" s="29"/>
      <c r="S12" s="386" t="str">
        <f>IF(Lang="Français","Haut",IF(Lang="English","Top",""))</f>
        <v>Haut</v>
      </c>
      <c r="T12" s="387">
        <f ca="1">XpropuRef-Long_propu</f>
        <v>662</v>
      </c>
    </row>
    <row r="13" spans="1:20" ht="12.75" customHeight="1" x14ac:dyDescent="0.2">
      <c r="A13" s="25"/>
      <c r="B13" s="139" t="str">
        <f>IF(Lang="Français","Centre de Masse",IF(Lang="English","Center of Mass",""))</f>
        <v>Centre de Masse</v>
      </c>
      <c r="C13" s="35">
        <v>600</v>
      </c>
      <c r="D13" s="34" t="s">
        <v>423</v>
      </c>
      <c r="L13" s="108" t="str">
        <f>IF(Lang="Français","CdM propu",IF(Lang="English","Motor CoM",""))</f>
        <v>CdM propu</v>
      </c>
      <c r="M13" s="111">
        <f ca="1">XpropuPlein</f>
        <v>250</v>
      </c>
      <c r="N13" s="546">
        <f ca="1">XpropuVide</f>
        <v>240</v>
      </c>
      <c r="O13" s="54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64">
        <v>1200</v>
      </c>
      <c r="D14" s="565"/>
      <c r="L14" s="108" t="str">
        <f>IF(Lang="Français","Masse fusée",IF(Lang="English","Rocket Mass",""))</f>
        <v>Masse fusée</v>
      </c>
      <c r="M14" s="112">
        <f ca="1">MasseSans+MpropuPlein</f>
        <v>8.6850000000000005</v>
      </c>
      <c r="N14" s="577">
        <f ca="1">MasseSans+MpropuVide</f>
        <v>7.6520000000000001</v>
      </c>
      <c r="O14" s="578"/>
      <c r="P14" s="109">
        <f>IF(OR(D12="sans propu",D12="without motor"),C12/1000,IF(OR(D12="avec propu vide",D12="with empty motor"),C12/1000-MpropuVide,IF(OR(D12="avec propu plein",D12="with loaded motor"),C12/1000-MpropuPlein,"Erreur")))</f>
        <v>7</v>
      </c>
      <c r="Q14" s="29"/>
      <c r="S14" s="386" t="str">
        <f>IF(Lang="Français","Bas",IF(Lang="English","Base",""))</f>
        <v>Bas</v>
      </c>
      <c r="T14" s="387">
        <f>XpropuRef</f>
        <v>1150</v>
      </c>
    </row>
    <row r="15" spans="1:20" ht="12.75" customHeight="1" x14ac:dyDescent="0.2">
      <c r="A15" s="25"/>
      <c r="B15" s="139" t="str">
        <f>IF(Lang="Français","Diamètre Réf.",IF(Lang="English","Ref. Diameter",""))</f>
        <v>Diamètre Réf.</v>
      </c>
      <c r="C15" s="564">
        <f>D_og</f>
        <v>84</v>
      </c>
      <c r="D15" s="565"/>
      <c r="L15" s="175" t="str">
        <f>IF(Lang="Français","CdM fusée",IF(Lang="English","Rocket CoM",""))</f>
        <v>CdM fusée</v>
      </c>
      <c r="M15" s="176">
        <f ca="1">(XcgSans*MasseSans+(XpropuRef-Long_propu+XpropuPlein)*MpropuPlein)/MassePlein</f>
        <v>660.53195164075987</v>
      </c>
      <c r="N15" s="579">
        <f ca="1">(XcgSans*MasseSans+(XpropuRef-Long_propu+XpropuVide)*MpropuVide)/MasseVide</f>
        <v>625.73235755358075</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600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1020</v>
      </c>
    </row>
    <row r="18" spans="1:20" ht="12.75" customHeight="1" thickTop="1" x14ac:dyDescent="0.2">
      <c r="A18" s="25"/>
      <c r="B18" s="139" t="s">
        <v>54</v>
      </c>
      <c r="C18" s="587" t="s">
        <v>549</v>
      </c>
      <c r="D18" s="588"/>
      <c r="K18" s="37"/>
      <c r="L18" s="108" t="str">
        <f>IF(Lang="Français","Coiffe",IF(Lang="English","Nose Cone",""))</f>
        <v>Coiffe</v>
      </c>
      <c r="M18" s="553">
        <f>IF(LEFT(Forme_ogive,5)="Parab",1/2*Long_ogive,IF(LEFT(Forme_ogive,4)="Ogiv",7/15*Long_ogive,IF(LEFT(Forme_ogive,3)="Con",2/3*Long_ogive)))</f>
        <v>183.33333333333331</v>
      </c>
      <c r="N18" s="554"/>
      <c r="O18" s="560">
        <f>2*POWER(D_og/D_ref, 2)</f>
        <v>2</v>
      </c>
      <c r="P18" s="560"/>
      <c r="Q18" s="29"/>
      <c r="S18" s="386" t="str">
        <f>IF(Lang="Français","Emplanture","Root edge")</f>
        <v>Emplanture</v>
      </c>
      <c r="T18" s="387">
        <f>m_ail</f>
        <v>180</v>
      </c>
    </row>
    <row r="19" spans="1:20" ht="12.75" customHeight="1" x14ac:dyDescent="0.2">
      <c r="A19" s="25"/>
      <c r="B19" s="139" t="str">
        <f>IF(Lang="Français","Position du bas",IF(Lang="English","Basement",""))</f>
        <v>Position du bas</v>
      </c>
      <c r="C19" s="550">
        <v>1150</v>
      </c>
      <c r="D19" s="550"/>
      <c r="L19" s="108" t="str">
        <f>IF(Lang="Français","Ailerons",IF(Lang="English","Fins",""))</f>
        <v>Ailerons</v>
      </c>
      <c r="M19" s="553">
        <f>(XCpa*Cnail-0.5*XCpi*Cni)/Cnai</f>
        <v>1123.846153846154</v>
      </c>
      <c r="N19" s="554"/>
      <c r="O19" s="589">
        <f>Cnail-Cni/2</f>
        <v>13.682156507565736</v>
      </c>
      <c r="P19" s="590"/>
      <c r="Q19" s="29"/>
      <c r="S19" s="386" t="str">
        <f>IF(Lang="Français","Bas","Base")</f>
        <v>Bas</v>
      </c>
      <c r="T19" s="387">
        <f>X_ail</f>
        <v>1200</v>
      </c>
    </row>
    <row r="20" spans="1:20"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1123.846153846154</v>
      </c>
      <c r="N20" s="554"/>
      <c r="O20" s="560">
        <f>4*Q_ail*POWER((E_ail/D_ref),2)*(1+D_ail/(2*E_ail+D_ail))/(1+SQRT(1+POWER(2*f_ail/(m_ail+n_ail),2)))</f>
        <v>13.682156507565736</v>
      </c>
      <c r="P20" s="560"/>
      <c r="Q20" s="29"/>
    </row>
    <row r="21" spans="1:20"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0" ht="12.75" customHeight="1" thickTop="1" x14ac:dyDescent="0.2">
      <c r="A22" s="25"/>
      <c r="B22" s="139" t="str">
        <f>IF(Lang="Français","Forme",IF(Lang="English","Shape",""))</f>
        <v>Forme</v>
      </c>
      <c r="C22" s="566" t="s">
        <v>570</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0" ht="12.75" customHeight="1" x14ac:dyDescent="0.2">
      <c r="A23" s="25"/>
      <c r="B23" s="139" t="str">
        <f>IF(Lang="Français","Hauteur",IF(Lang="English","Heigth",""))</f>
        <v>Hauteur</v>
      </c>
      <c r="C23" s="564">
        <v>275</v>
      </c>
      <c r="D23" s="565"/>
      <c r="L23" s="108" t="s">
        <v>156</v>
      </c>
      <c r="M23" s="553">
        <f>IF(OR(RIGHT(Nb_diam,1)=",",D2j=0),0, X_j+l_j/3*(1+1/(1+D1j/D2j)) )</f>
        <v>0</v>
      </c>
      <c r="N23" s="554"/>
      <c r="O23" s="560">
        <f>IF(OR(RIGHT(Nb_diam,1)=",",D2j=0),0,2*(POWER(D2j/D_ref,2)-POWER(D1j/D_ref,2)))</f>
        <v>0</v>
      </c>
      <c r="P23" s="560"/>
      <c r="Q23" s="29"/>
    </row>
    <row r="24" spans="1:20" ht="12.75" customHeight="1" thickBot="1" x14ac:dyDescent="0.25">
      <c r="A24" s="25"/>
      <c r="B24" s="139" t="str">
        <f>IF(Lang="Français","Diamètre",IF(Lang="English","Diameter",""))</f>
        <v>Diamètre</v>
      </c>
      <c r="C24" s="564">
        <v>84</v>
      </c>
      <c r="D24" s="565"/>
      <c r="L24" s="108" t="s">
        <v>157</v>
      </c>
      <c r="M24" s="553">
        <f>IF( OR(RIGHT(Nb_diam,1)=",",D2r=0), 0, X_r+l_r/3*(1+1/(1+D1r/D2r)) )</f>
        <v>0</v>
      </c>
      <c r="N24" s="554"/>
      <c r="O24" s="560">
        <f>IF( OR(RIGHT(Nb_diam,1)=",",D2r=0), 0, 2*(POWER(D2r/D_ref,2)-POWER(D1r/D_ref,2)) )</f>
        <v>0</v>
      </c>
      <c r="P24" s="560"/>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45862</v>
      </c>
      <c r="G26" s="137" t="s">
        <v>62</v>
      </c>
      <c r="H26" s="584" t="str">
        <f>IF(Lang="Français","Résultats",IF(Lang="English","Results",""))</f>
        <v>Résultats</v>
      </c>
      <c r="I26" s="584"/>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0" ht="12.75" customHeight="1" thickTop="1" x14ac:dyDescent="0.2">
      <c r="A27" s="25"/>
      <c r="B27" s="30"/>
      <c r="C27" s="561" t="s">
        <v>424</v>
      </c>
      <c r="D27" s="562"/>
      <c r="E27" s="146">
        <f>m_ail</f>
        <v>180</v>
      </c>
      <c r="F27" s="105" t="s">
        <v>64</v>
      </c>
      <c r="G27" s="104">
        <f>IF(RIGHT(Type_fusee,1)=".",10, IF(OR(LEFT(Type_fusee,1)="R",LEFT(Type_fusee,1)=",",LEFT(Type_fusee,4)="Mini"),10, IF(LEFT(Type_fusee,5)="Micro",10, IF(RIGHT(Type_fusee,1)=" ",1))))</f>
        <v>10</v>
      </c>
      <c r="H27" s="551">
        <f>Long_tot/D_ref</f>
        <v>14.285714285714286</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180</v>
      </c>
      <c r="D28" s="177">
        <v>70</v>
      </c>
      <c r="E28" s="146">
        <f>n_ail+(m_ail-n_ail)*(1-E_int/E_ail)</f>
        <v>134.54545454545453</v>
      </c>
      <c r="F28" s="105" t="str">
        <f>IF(Lang="Français","Portance","Lift")</f>
        <v>Portance</v>
      </c>
      <c r="G28" s="104">
        <f>IF(RIGHT(Type_fusee,1)=".",15,IF(OR(LEFT(Type_fusee,1)="R",LEFT(Type_fusee,1)=",",LEFT(Type_fusee,4)="Mini"),15, IF(LEFT(Type_fusee,5)="Micro",15, IF(RIGHT(Type_fusee,1)=" ",15))))</f>
        <v>15</v>
      </c>
      <c r="H28" s="508">
        <f>Cnai+Cnc+Cno+Cnj+Cnr</f>
        <v>15.682156507565736</v>
      </c>
      <c r="I28" s="508">
        <f>Cnail+Cnc+Cno+Cnj+Cnr</f>
        <v>15.682156507565736</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10</v>
      </c>
      <c r="E29" s="146">
        <f>p_ail*E_int/E_ail</f>
        <v>72.727272727272734</v>
      </c>
      <c r="F29" s="515" t="str">
        <f>IF(Lang="Français","MargeStat.","StatMargin")</f>
        <v>MargeStat.</v>
      </c>
      <c r="G29" s="510">
        <f>IF(RIGHT(Type_fusee,1)=".",2, IF(OR(LEFT(Type_fusee,1)="R",LEFT(Type_fusee,1)=",",LEFT(Type_fusee,4)="Mini"),1.5, IF(LEFT(Type_fusee,5)="Micro",1, IF(RIGHT(Type_fusee,1)=" ",1))))</f>
        <v>2</v>
      </c>
      <c r="H29" s="97">
        <f ca="1">(XCp-XcgPlein)/D_ref</f>
        <v>4.087706295474125</v>
      </c>
      <c r="I29" s="98">
        <f ca="1">(XCp0-XcgVide)/D_ref</f>
        <v>4.5019871774643532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160</v>
      </c>
      <c r="D30" s="35">
        <v>40</v>
      </c>
      <c r="E30" s="146">
        <f>IF(D_can/2+E_can&lt;=D_ail/2,0, IF(D_can/2+E_can&gt;=D_ail/2+E_ail,E_ail,  D_can/2+E_can - D_ail/2  ) )</f>
        <v>50</v>
      </c>
      <c r="F30" s="516" t="str">
        <f>IF(Lang="Français","Couple","Torque")</f>
        <v>Couple</v>
      </c>
      <c r="G30" s="511">
        <f>IF(RIGHT(Type_fusee,1)=".",40, IF(OR(LEFT(Type_fusee,1)="R",LEFT(Type_fusee,1)=",",LEFT(Type_fusee,4)="Mini"),30, IF(LEFT(Type_fusee,5)="Micro",15, IF(RIGHT(Type_fusee,1)=" ",15))))</f>
        <v>40</v>
      </c>
      <c r="H30" s="99">
        <f ca="1">MS_min*Cn</f>
        <v>64.104049882586978</v>
      </c>
      <c r="I30" s="96">
        <f ca="1">MS_max*Cn0</f>
        <v>70.600867512050101</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row>
    <row r="31" spans="1:20" ht="12.75" customHeight="1" x14ac:dyDescent="0.2">
      <c r="A31" s="25"/>
      <c r="B31" s="524" t="str">
        <f>IF(Lang="Français"," Envergure     'E'",IF(Lang="English"," Span          'E'",""))</f>
        <v xml:space="preserve"> Envergure     'E'</v>
      </c>
      <c r="C31" s="35">
        <v>110</v>
      </c>
      <c r="D31" s="35">
        <v>50</v>
      </c>
      <c r="E31" s="146">
        <f>ep_ail</f>
        <v>4</v>
      </c>
      <c r="F31" s="106" t="s">
        <v>55</v>
      </c>
      <c r="G31" s="103"/>
      <c r="H31" s="509">
        <f>(Cnai*XCpai+Cnc*XCpc+Cnj*XCpj+Cnr*XCpr+Cno*XCpo)/(Cnai+Cnc+Cnr+Cnj+Cno)</f>
        <v>1003.8992804605864</v>
      </c>
      <c r="I31" s="509">
        <f>(Cnail*XCpa+Cnc*XCpc+Cnj*XCpj+Cnr*XCpr+Cno*XCpo)/(Cnail+Cnc+Cnr+Cnj+Cno)</f>
        <v>1003.8992804605864</v>
      </c>
      <c r="J31" s="102"/>
      <c r="K31" s="32"/>
      <c r="Q31" s="29"/>
      <c r="R31" s="38"/>
      <c r="S31" s="388"/>
    </row>
    <row r="32" spans="1:20" ht="12.75" customHeight="1" x14ac:dyDescent="0.2">
      <c r="A32" s="25"/>
      <c r="B32" s="525" t="str">
        <f>IF(Lang="Français"," Epaisseur     'ep'",IF(Lang="English"," Thickness  'ep'",""))</f>
        <v xml:space="preserve"> Epaisseur     'ep'</v>
      </c>
      <c r="C32" s="35">
        <v>4</v>
      </c>
      <c r="D32" s="35">
        <v>2</v>
      </c>
      <c r="E32" s="146">
        <f>IF(Q_ail=Q_can,Q_ail,FALSE)</f>
        <v>4</v>
      </c>
      <c r="F32" s="106" t="s">
        <v>66</v>
      </c>
      <c r="G32" s="103"/>
      <c r="H32" s="100">
        <f ca="1">(XCp-XcgPlein)/Long_tot*100</f>
        <v>28.613944068318876</v>
      </c>
      <c r="I32" s="101">
        <f ca="1">(XCp-XcgVide)/Long_tot*100</f>
        <v>31.513910242250471</v>
      </c>
      <c r="J32" s="102"/>
      <c r="K32" s="32"/>
      <c r="Q32" s="29"/>
      <c r="R32" s="38"/>
    </row>
    <row r="33" spans="1:23" ht="12.75" customHeight="1" x14ac:dyDescent="0.2">
      <c r="A33" s="25"/>
      <c r="B33" s="524" t="str">
        <f>IF(Lang="Français"," Nombre            ",IF(Lang="English"," Number of fins",""))</f>
        <v xml:space="preserve"> Nombre            </v>
      </c>
      <c r="C33" s="36">
        <v>4</v>
      </c>
      <c r="D33" s="36">
        <v>4</v>
      </c>
      <c r="E33" s="146">
        <f>X_ail</f>
        <v>1200</v>
      </c>
      <c r="G33" s="24"/>
      <c r="H33" s="540" t="str">
        <f ca="1">IF(AND(CritCnmin&lt;Cn,Cn0&lt;CritCnmax,CritMsmin&lt;MS_min,MS_max&lt;CritMsmax,CritMsCnmin&lt;MS_Cn_min,MS_Cn_max&lt;CritMsCnmax),"STABLE",IF(OR(Cn&lt;CritCnmin,MS_min&lt;CritMsmin,MS_Cn_min&lt;CritMsCnmin),"INSTABLE",IF(Lang="Français","SURSTABLE","OVERSTABLE")))</f>
        <v>STABLE</v>
      </c>
      <c r="I33" s="541"/>
      <c r="J33" s="31"/>
      <c r="K33" s="32"/>
      <c r="Q33" s="29"/>
      <c r="R33" s="38"/>
    </row>
    <row r="34" spans="1:23" ht="12.75" customHeight="1" x14ac:dyDescent="0.2">
      <c r="A34" s="25"/>
      <c r="B34" s="524" t="str">
        <f>IF(Lang="Français"," Position du bas",IF(Lang="English"," Basement",""))</f>
        <v xml:space="preserve"> Position du bas</v>
      </c>
      <c r="C34" s="35">
        <v>1200</v>
      </c>
      <c r="D34" s="35">
        <v>700</v>
      </c>
      <c r="E34" s="146">
        <f>D_ail</f>
        <v>84</v>
      </c>
      <c r="G34" s="24"/>
      <c r="H34" s="542"/>
      <c r="I34" s="543"/>
      <c r="K34" s="32"/>
      <c r="Q34" s="29"/>
      <c r="R34" s="38"/>
    </row>
    <row r="35" spans="1:23" ht="12.75" customHeight="1" x14ac:dyDescent="0.2">
      <c r="A35" s="25"/>
      <c r="B35" s="524" t="str">
        <f>IF(Lang="Français"," Diamètre         ",IF(Lang="English"," Diameter at Fins",""))</f>
        <v xml:space="preserve"> Diamètre         </v>
      </c>
      <c r="C35" s="35">
        <f>D_ref</f>
        <v>84</v>
      </c>
      <c r="D35" s="35">
        <f>D_ref</f>
        <v>84</v>
      </c>
      <c r="E35" s="146">
        <f>SQRT(POWER(p_int+n_int/2-m_int/2,2)+POWER(E_int,2))</f>
        <v>70.710678118654755</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155.56349186104046</v>
      </c>
      <c r="D36" s="145">
        <f>SQRT(POWER(p_can+n_can/2-m_can/2,2)+POWER(E_can,2))</f>
        <v>50.990195135927848</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-275</v>
      </c>
      <c r="D124" s="46">
        <v>0</v>
      </c>
      <c r="E124" s="93">
        <f t="shared" ref="E124:E136" si="0">-D124</f>
        <v>0</v>
      </c>
      <c r="K124" s="46"/>
    </row>
    <row r="125" spans="2:18" x14ac:dyDescent="0.2">
      <c r="B125" s="45" t="s">
        <v>72</v>
      </c>
      <c r="C125" s="46">
        <f>-Long_ogive</f>
        <v>-275</v>
      </c>
      <c r="D125" s="46">
        <f>D_og/2</f>
        <v>42</v>
      </c>
      <c r="E125" s="93">
        <f t="shared" si="0"/>
        <v>-42</v>
      </c>
      <c r="K125" s="46"/>
    </row>
    <row r="126" spans="2:18" x14ac:dyDescent="0.2">
      <c r="B126" s="45" t="s">
        <v>73</v>
      </c>
      <c r="C126" s="46">
        <f>IF(AND(RIGHT(Nb_diam,1)=".",X_j), -X_j, C125 )</f>
        <v>-275</v>
      </c>
      <c r="D126" s="46">
        <f>IF(AND(RIGHT(Nb_diam,1)=".",X_j), D1j/2, D125 )</f>
        <v>42</v>
      </c>
      <c r="E126" s="93">
        <f t="shared" si="0"/>
        <v>-42</v>
      </c>
      <c r="K126" s="46"/>
    </row>
    <row r="127" spans="2:18" x14ac:dyDescent="0.2">
      <c r="B127" s="45" t="s">
        <v>74</v>
      </c>
      <c r="C127" s="46">
        <f>IF(AND(RIGHT(Nb_diam,1)=".",X_j), -X_j-l_j, C126 )</f>
        <v>-275</v>
      </c>
      <c r="D127" s="46">
        <f>IF(AND(RIGHT(Nb_diam,1)=".",X_j), D2j/2, D126 )</f>
        <v>42</v>
      </c>
      <c r="E127" s="93">
        <f t="shared" si="0"/>
        <v>-42</v>
      </c>
      <c r="K127" s="46"/>
    </row>
    <row r="128" spans="2:18" x14ac:dyDescent="0.2">
      <c r="B128" s="45" t="s">
        <v>75</v>
      </c>
      <c r="C128" s="46">
        <f>IF(AND(RIGHT(Nb_diam,1)=".",X_r), -X_r, C127 )</f>
        <v>-275</v>
      </c>
      <c r="D128" s="46">
        <f>IF(AND(RIGHT(Nb_diam,1)=".",X_r), D1r/2, D127 )</f>
        <v>42</v>
      </c>
      <c r="E128" s="93">
        <f t="shared" si="0"/>
        <v>-42</v>
      </c>
      <c r="K128" s="46"/>
    </row>
    <row r="129" spans="2:11" x14ac:dyDescent="0.2">
      <c r="B129" s="45" t="s">
        <v>76</v>
      </c>
      <c r="C129" s="46">
        <f>IF(AND(RIGHT(Nb_diam,1)=".",X_r), -X_r-l_r, C128 )</f>
        <v>-275</v>
      </c>
      <c r="D129" s="46">
        <f>IF(AND(RIGHT(Nb_diam,1)=".",X_r), D2r/2, D128 )</f>
        <v>42</v>
      </c>
      <c r="E129" s="93">
        <f t="shared" si="0"/>
        <v>-42</v>
      </c>
      <c r="K129" s="46"/>
    </row>
    <row r="130" spans="2:11" x14ac:dyDescent="0.2">
      <c r="B130" s="45" t="s">
        <v>77</v>
      </c>
      <c r="C130" s="46">
        <f>-Long_tot</f>
        <v>-1200</v>
      </c>
      <c r="D130" s="46">
        <f>D129</f>
        <v>42</v>
      </c>
      <c r="E130" s="93">
        <f t="shared" si="0"/>
        <v>-42</v>
      </c>
      <c r="K130" s="46"/>
    </row>
    <row r="131" spans="2:11" x14ac:dyDescent="0.2">
      <c r="B131" s="45" t="s">
        <v>77</v>
      </c>
      <c r="C131" s="46">
        <f>-Long_tot</f>
        <v>-1200</v>
      </c>
      <c r="D131" s="46">
        <v>0</v>
      </c>
      <c r="E131" s="93">
        <f t="shared" si="0"/>
        <v>0</v>
      </c>
      <c r="K131" s="46"/>
    </row>
    <row r="132" spans="2:11" x14ac:dyDescent="0.2">
      <c r="B132" s="183" t="s">
        <v>78</v>
      </c>
      <c r="C132" s="197">
        <f>-X_ail+m_ail</f>
        <v>-1020</v>
      </c>
      <c r="D132" s="197">
        <f>D_ail/2</f>
        <v>42</v>
      </c>
      <c r="E132" s="198">
        <f t="shared" si="0"/>
        <v>-42</v>
      </c>
      <c r="K132" s="46"/>
    </row>
    <row r="133" spans="2:11" x14ac:dyDescent="0.2">
      <c r="B133" s="185" t="s">
        <v>79</v>
      </c>
      <c r="C133" s="46">
        <f>-X_ail+m_ail-p_ail</f>
        <v>-1180</v>
      </c>
      <c r="D133" s="46">
        <f>D_ail/2+E_ail</f>
        <v>152</v>
      </c>
      <c r="E133" s="199">
        <f t="shared" si="0"/>
        <v>-152</v>
      </c>
      <c r="K133" s="46"/>
    </row>
    <row r="134" spans="2:11" x14ac:dyDescent="0.2">
      <c r="B134" s="185" t="s">
        <v>80</v>
      </c>
      <c r="C134" s="46">
        <f>-X_ail+m_ail-p_ail-n_ail</f>
        <v>-1260</v>
      </c>
      <c r="D134" s="46">
        <f>D_ail/2+E_ail</f>
        <v>152</v>
      </c>
      <c r="E134" s="199">
        <f t="shared" si="0"/>
        <v>-152</v>
      </c>
      <c r="K134" s="46"/>
    </row>
    <row r="135" spans="2:11" x14ac:dyDescent="0.2">
      <c r="B135" s="185" t="s">
        <v>81</v>
      </c>
      <c r="C135" s="46">
        <f>-X_ail</f>
        <v>-1200</v>
      </c>
      <c r="D135" s="46">
        <f>D_ail/2</f>
        <v>42</v>
      </c>
      <c r="E135" s="199">
        <f t="shared" si="0"/>
        <v>-42</v>
      </c>
      <c r="K135" s="46"/>
    </row>
    <row r="136" spans="2:11" x14ac:dyDescent="0.2">
      <c r="B136" s="187" t="s">
        <v>78</v>
      </c>
      <c r="C136" s="200">
        <f>-X_ail+m_ail</f>
        <v>-1020</v>
      </c>
      <c r="D136" s="200">
        <f>D_ail/2</f>
        <v>42</v>
      </c>
      <c r="E136" s="201">
        <f t="shared" si="0"/>
        <v>-42</v>
      </c>
      <c r="K136" s="46"/>
    </row>
    <row r="137" spans="2:11" x14ac:dyDescent="0.2">
      <c r="B137" s="192" t="str">
        <f>IF(E_ail&gt;0,IF(Lang="Français","Envergure","Span"),"")</f>
        <v>Envergure</v>
      </c>
      <c r="C137" s="197">
        <f>MIN(-X_ail,-X_ail+m_ail-p_ail-n_ail)-Long_tot/30</f>
        <v>-1300</v>
      </c>
      <c r="D137" s="207">
        <f>-D_ail/2-E_ail</f>
        <v>-152</v>
      </c>
      <c r="E137" s="93"/>
      <c r="K137" s="46"/>
    </row>
    <row r="138" spans="2:11" x14ac:dyDescent="0.2">
      <c r="B138" s="195" t="s">
        <v>166</v>
      </c>
      <c r="C138" s="46">
        <f>MIN(-X_ail,-X_ail+m_ail-p_ail-n_ail)-Long_tot/30</f>
        <v>-1300</v>
      </c>
      <c r="D138" s="208">
        <f>-D_ail/2-E_ail/2</f>
        <v>-97</v>
      </c>
      <c r="E138" s="93"/>
      <c r="K138" s="46"/>
    </row>
    <row r="139" spans="2:11" x14ac:dyDescent="0.2">
      <c r="B139" s="212" t="s">
        <v>162</v>
      </c>
      <c r="C139" s="200">
        <f>MIN(-X_ail,-X_ail+m_ail-p_ail-n_ail)-Long_tot/30</f>
        <v>-1300</v>
      </c>
      <c r="D139" s="209">
        <f>-D_ail/2</f>
        <v>-42</v>
      </c>
      <c r="E139" s="93"/>
      <c r="K139" s="46"/>
    </row>
    <row r="140" spans="2:11" x14ac:dyDescent="0.2">
      <c r="B140" s="192" t="str">
        <f>IF(Lang="Français","Emplanture","Root edge")</f>
        <v>Emplanture</v>
      </c>
      <c r="C140" s="197">
        <f>-X_ail+m_ail</f>
        <v>-1020</v>
      </c>
      <c r="D140" s="207">
        <f>D_ail/2+E_ail+Long_tot/20</f>
        <v>212</v>
      </c>
      <c r="E140" s="93"/>
      <c r="K140" s="46"/>
    </row>
    <row r="141" spans="2:11" x14ac:dyDescent="0.2">
      <c r="B141" s="195" t="s">
        <v>168</v>
      </c>
      <c r="C141" s="46">
        <f>-X_ail+m_ail/2</f>
        <v>-1110</v>
      </c>
      <c r="D141" s="208">
        <f>D_ail/2+E_ail+Long_tot/20</f>
        <v>212</v>
      </c>
      <c r="E141" s="93"/>
      <c r="K141" s="46"/>
    </row>
    <row r="142" spans="2:11" x14ac:dyDescent="0.2">
      <c r="B142" s="212" t="s">
        <v>169</v>
      </c>
      <c r="C142" s="200">
        <f>-X_ail</f>
        <v>-1200</v>
      </c>
      <c r="D142" s="209">
        <f>D_ail/2+E_ail+Long_tot/20</f>
        <v>212</v>
      </c>
      <c r="E142" s="93"/>
      <c r="K142" s="46"/>
    </row>
    <row r="143" spans="2:11" x14ac:dyDescent="0.2">
      <c r="B143" s="192" t="str">
        <f>IF(p_ail&lt;&gt;0,IF(Lang="Français","Flèche","Offset"),"")</f>
        <v>Flèche</v>
      </c>
      <c r="C143" s="197">
        <f>-X_ail+m_ail</f>
        <v>-1020</v>
      </c>
      <c r="D143" s="207">
        <f>-D_ail/2-E_ail-Long_tot/30</f>
        <v>-192</v>
      </c>
      <c r="E143" s="93"/>
      <c r="K143" s="46"/>
    </row>
    <row r="144" spans="2:11" x14ac:dyDescent="0.2">
      <c r="B144" s="195" t="s">
        <v>165</v>
      </c>
      <c r="C144" s="46">
        <f>-X_ail+m_ail-p_ail/2</f>
        <v>-1100</v>
      </c>
      <c r="D144" s="208">
        <f>-D_ail/2-E_ail-Long_tot/30</f>
        <v>-192</v>
      </c>
      <c r="E144" s="93"/>
      <c r="K144" s="46"/>
    </row>
    <row r="145" spans="2:11" x14ac:dyDescent="0.2">
      <c r="B145" s="212" t="s">
        <v>163</v>
      </c>
      <c r="C145" s="200">
        <f>-X_ail+m_ail-p_ail</f>
        <v>-1180</v>
      </c>
      <c r="D145" s="209">
        <f>-D_ail/2-E_ail-Long_tot/30</f>
        <v>-192</v>
      </c>
      <c r="E145" s="93"/>
      <c r="K145" s="46"/>
    </row>
    <row r="146" spans="2:11" x14ac:dyDescent="0.2">
      <c r="B146" s="192" t="str">
        <f>IF(n_ail&gt;0,IF(Lang="Français","Saumon","Tip edge"),"")</f>
        <v>Saumon</v>
      </c>
      <c r="C146" s="197">
        <f>-X_ail+m_ail-p_ail</f>
        <v>-1180</v>
      </c>
      <c r="D146" s="207">
        <f>-D_ail/2-E_ail-Long_tot/20</f>
        <v>-212</v>
      </c>
      <c r="E146" s="93"/>
      <c r="K146" s="46"/>
    </row>
    <row r="147" spans="2:11" x14ac:dyDescent="0.2">
      <c r="B147" s="195" t="s">
        <v>167</v>
      </c>
      <c r="C147" s="46">
        <f>-X_ail+m_ail-p_ail-n_ail/2</f>
        <v>-1220</v>
      </c>
      <c r="D147" s="208">
        <f>-D_ail/2-E_ail-Long_tot/20</f>
        <v>-212</v>
      </c>
      <c r="E147" s="93"/>
      <c r="K147" s="46"/>
    </row>
    <row r="148" spans="2:11" x14ac:dyDescent="0.2">
      <c r="B148" s="212" t="s">
        <v>164</v>
      </c>
      <c r="C148" s="200">
        <f>-X_ail+m_ail-p_ail-n_ail</f>
        <v>-1260</v>
      </c>
      <c r="D148" s="209">
        <f>-D_ail/2-E_ail-Long_tot/20</f>
        <v>-212</v>
      </c>
      <c r="E148" s="93"/>
      <c r="K148" s="46"/>
    </row>
    <row r="149" spans="2:11" x14ac:dyDescent="0.2">
      <c r="B149" s="183" t="s">
        <v>82</v>
      </c>
      <c r="C149" s="197">
        <f ca="1">-XcgPlein</f>
        <v>-660.53195164075987</v>
      </c>
      <c r="D149" s="207">
        <v>0</v>
      </c>
      <c r="E149" s="93"/>
      <c r="K149" s="46"/>
    </row>
    <row r="150" spans="2:11" x14ac:dyDescent="0.2">
      <c r="B150" s="187" t="s">
        <v>83</v>
      </c>
      <c r="C150" s="200">
        <f ca="1">-XcgVide</f>
        <v>-625.73235755358075</v>
      </c>
      <c r="D150" s="209">
        <v>0</v>
      </c>
      <c r="E150" s="93"/>
      <c r="K150" s="46"/>
    </row>
    <row r="151" spans="2:11" x14ac:dyDescent="0.2">
      <c r="B151" s="183" t="s">
        <v>84</v>
      </c>
      <c r="C151" s="197">
        <f>-XCp</f>
        <v>-1003.8992804605864</v>
      </c>
      <c r="D151" s="207">
        <v>0</v>
      </c>
      <c r="E151" s="93"/>
      <c r="K151" s="46"/>
    </row>
    <row r="152" spans="2:11" x14ac:dyDescent="0.2">
      <c r="B152" s="187" t="s">
        <v>84</v>
      </c>
      <c r="C152" s="200">
        <f>-XCp</f>
        <v>-1003.8992804605864</v>
      </c>
      <c r="D152" s="209">
        <f>Cn*D_ref/CritCnmin</f>
        <v>87.820076442368133</v>
      </c>
      <c r="E152" s="93"/>
      <c r="K152" s="46"/>
    </row>
    <row r="153" spans="2:11" x14ac:dyDescent="0.2">
      <c r="B153" s="185" t="s">
        <v>422</v>
      </c>
      <c r="C153" s="46">
        <f>-XCp0</f>
        <v>-1003.8992804605864</v>
      </c>
      <c r="D153" s="208">
        <f>Cn0*D_ref/CritCnmin</f>
        <v>87.820076442368133</v>
      </c>
      <c r="E153" s="93"/>
      <c r="K153" s="46"/>
    </row>
    <row r="154" spans="2:11" x14ac:dyDescent="0.2">
      <c r="B154" s="185" t="s">
        <v>422</v>
      </c>
      <c r="C154" s="46">
        <f>-XCp0</f>
        <v>-1003.8992804605864</v>
      </c>
      <c r="D154" s="208">
        <v>0</v>
      </c>
      <c r="E154" s="93"/>
      <c r="K154" s="46"/>
    </row>
    <row r="155" spans="2:11" x14ac:dyDescent="0.2">
      <c r="B155" s="192" t="str">
        <f>IF(n_ail&gt;0,IF(Lang="Français","Marge Statique","Static Margin"),"")</f>
        <v>Marge Statique</v>
      </c>
      <c r="C155" s="197">
        <f ca="1">(-XcgPlein-XcgVide)/2</f>
        <v>-643.13215459717026</v>
      </c>
      <c r="D155" s="207">
        <f>-D_ail/2-E_ail-Long_tot/20</f>
        <v>-212</v>
      </c>
      <c r="E155" s="93"/>
      <c r="K155" s="46"/>
    </row>
    <row r="156" spans="2:11" x14ac:dyDescent="0.2">
      <c r="B156" s="195" t="s">
        <v>170</v>
      </c>
      <c r="C156" s="46">
        <f ca="1">(C155+C157)/2</f>
        <v>-823.51571752887833</v>
      </c>
      <c r="D156" s="208">
        <f>-D_ail/2-E_ail-Long_tot/20</f>
        <v>-212</v>
      </c>
      <c r="E156" s="93"/>
      <c r="K156" s="46"/>
    </row>
    <row r="157" spans="2:11" x14ac:dyDescent="0.2">
      <c r="B157" s="212" t="s">
        <v>171</v>
      </c>
      <c r="C157" s="200">
        <f>-XCp</f>
        <v>-1003.8992804605864</v>
      </c>
      <c r="D157" s="209">
        <f>-D_ail/2-E_ail-Long_tot/20</f>
        <v>-212</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-1272.5999999999999</v>
      </c>
      <c r="D168" s="46">
        <f>MAX(E_ail+D_ail/2, Long_tot/3)</f>
        <v>400</v>
      </c>
      <c r="E168" s="93"/>
      <c r="K168" s="46"/>
    </row>
    <row r="169" spans="2:11" x14ac:dyDescent="0.2">
      <c r="B169" s="45" t="s">
        <v>93</v>
      </c>
      <c r="C169" s="46">
        <f>C168</f>
        <v>-1272.5999999999999</v>
      </c>
      <c r="D169" s="46">
        <f>-D168</f>
        <v>-400</v>
      </c>
      <c r="E169" s="93"/>
      <c r="K169" s="46"/>
    </row>
    <row r="170" spans="2:11" x14ac:dyDescent="0.2">
      <c r="B170" s="183" t="s">
        <v>94</v>
      </c>
      <c r="C170" s="197">
        <f ca="1">-XpropuRef+Long_propu</f>
        <v>-662</v>
      </c>
      <c r="D170" s="207">
        <f ca="1">-Diam_propu/2</f>
        <v>-27</v>
      </c>
      <c r="E170" s="93"/>
      <c r="K170" s="46"/>
    </row>
    <row r="171" spans="2:11" x14ac:dyDescent="0.2">
      <c r="B171" s="185" t="s">
        <v>95</v>
      </c>
      <c r="C171" s="46">
        <f ca="1">-XpropuRef+Long_propu</f>
        <v>-662</v>
      </c>
      <c r="D171" s="208">
        <f ca="1">Diam_propu/2</f>
        <v>27</v>
      </c>
      <c r="E171" s="93"/>
      <c r="K171" s="46"/>
    </row>
    <row r="172" spans="2:11" x14ac:dyDescent="0.2">
      <c r="B172" s="185" t="s">
        <v>96</v>
      </c>
      <c r="C172" s="46">
        <f>-XpropuRef</f>
        <v>-1150</v>
      </c>
      <c r="D172" s="208">
        <f ca="1">Diam_propu/2</f>
        <v>27</v>
      </c>
      <c r="E172" s="93"/>
      <c r="K172" s="46"/>
    </row>
    <row r="173" spans="2:11" x14ac:dyDescent="0.2">
      <c r="B173" s="185" t="s">
        <v>97</v>
      </c>
      <c r="C173" s="46">
        <f>-XpropuRef</f>
        <v>-1150</v>
      </c>
      <c r="D173" s="208">
        <f ca="1">-Diam_propu/2</f>
        <v>-27</v>
      </c>
      <c r="E173" s="93"/>
      <c r="K173" s="46"/>
    </row>
    <row r="174" spans="2:11" x14ac:dyDescent="0.2">
      <c r="B174" s="187" t="s">
        <v>98</v>
      </c>
      <c r="C174" s="200">
        <f ca="1">-XpropuRef+Long_propu</f>
        <v>-662</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-27.5</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-68.75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-137.5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-206.25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-275</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4.087706295474125</v>
      </c>
      <c r="C190" s="203">
        <f>Cn</f>
        <v>15.682156507565736</v>
      </c>
      <c r="D190" s="185">
        <v>3</v>
      </c>
      <c r="E190" s="205">
        <f t="shared" si="4"/>
        <v>33.333333333333336</v>
      </c>
      <c r="K190" s="45"/>
    </row>
    <row r="191" spans="2:11" x14ac:dyDescent="0.2">
      <c r="B191" s="512">
        <f ca="1">(XCp0-XcgPlein)/D_ref</f>
        <v>4.087706295474125</v>
      </c>
      <c r="C191" s="513">
        <f>Cn0</f>
        <v>15.682156507565736</v>
      </c>
      <c r="D191" s="185">
        <v>4</v>
      </c>
      <c r="E191" s="205">
        <f t="shared" si="4"/>
        <v>25</v>
      </c>
      <c r="K191" s="45"/>
    </row>
    <row r="192" spans="2:11" x14ac:dyDescent="0.2">
      <c r="B192" s="512">
        <f ca="1">(XCp0-XcgVide)/D_ref</f>
        <v>4.5019871774643532</v>
      </c>
      <c r="C192" s="513">
        <f>Cn0</f>
        <v>15.682156507565736</v>
      </c>
      <c r="D192" s="185">
        <v>6</v>
      </c>
      <c r="E192" s="205">
        <f t="shared" si="4"/>
        <v>16.666666666666668</v>
      </c>
      <c r="K192" s="45"/>
    </row>
    <row r="193" spans="2:11" x14ac:dyDescent="0.2">
      <c r="B193" s="512">
        <f ca="1">(XCp-XcgVide)/D_ref</f>
        <v>4.5019871774643532</v>
      </c>
      <c r="C193" s="513">
        <f>Cn</f>
        <v>15.682156507565736</v>
      </c>
      <c r="D193" s="187">
        <v>7</v>
      </c>
      <c r="E193" s="206">
        <f t="shared" si="4"/>
        <v>14.285714285714286</v>
      </c>
      <c r="K193" s="45"/>
    </row>
    <row r="194" spans="2:11" x14ac:dyDescent="0.2">
      <c r="B194" s="512">
        <f ca="1">MS_min</f>
        <v>4.087706295474125</v>
      </c>
      <c r="C194" s="514">
        <f>Cn</f>
        <v>15.682156507565736</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sheetProtection algorithmName="SHA-512" hashValue="lr7AUTmqQKWCln9lxU/pkY39SNhSvguOSf0niYW80GvK2cC/MbUIRDjvwd1bIGz8aqjd6a7y3D66efnX6zcc6g==" saltValue="kioZ43ZFarxjOdpvjH0yzw==" spinCount="100000" sheet="1" objects="1" scenarios="1"/>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C35: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Q41" sqref="Q41"/>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SP02_BETA</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FX0</v>
      </c>
      <c r="D10" s="596"/>
      <c r="F10" s="5"/>
      <c r="N10" s="58"/>
    </row>
    <row r="11" spans="1:14" ht="12.75" customHeight="1" x14ac:dyDescent="0.2">
      <c r="A11" s="59"/>
      <c r="B11" s="140" t="str">
        <f>IF(Lang="Français","Masse totale",IF(Lang="English","Total Mass",""))</f>
        <v>Masse totale</v>
      </c>
      <c r="C11" s="625">
        <f ca="1">MassePlein</f>
        <v>8.6850000000000005</v>
      </c>
      <c r="D11" s="625"/>
      <c r="F11" s="5"/>
      <c r="N11" s="58"/>
    </row>
    <row r="12" spans="1:14" ht="12.75" customHeight="1" x14ac:dyDescent="0.2">
      <c r="A12" s="59"/>
      <c r="B12" s="227" t="str">
        <f>IF(Lang="Français","Propulseur",IF(Lang="English","Motor",""))</f>
        <v>Propulseur</v>
      </c>
      <c r="C12" s="628" t="str">
        <f>Propu</f>
        <v>Barasinga (Pro54-5G C)</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7.3017694409323953E-3</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72.642007648178861</v>
      </c>
      <c r="D20" s="626"/>
      <c r="N20" s="58"/>
    </row>
    <row r="21" spans="1:18" ht="12.75" customHeight="1" x14ac:dyDescent="0.2">
      <c r="A21" s="59"/>
      <c r="B21" s="140" t="s">
        <v>6</v>
      </c>
      <c r="C21" s="627">
        <v>0</v>
      </c>
      <c r="D21" s="627"/>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3" t="str">
        <f>IF(Lang="Français","DescenteSousParachute",IF(Lang="English","Over Parachute",""))</f>
        <v>DescenteSousParachute</v>
      </c>
      <c r="D23" s="614"/>
      <c r="F23" s="4"/>
      <c r="G23" s="50">
        <f ca="1">TODAY()</f>
        <v>45862</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7.6520000000000001</v>
      </c>
      <c r="D25" s="480">
        <f>IF(RIGHT(Type_fusee,1)=".",1,0.15)</f>
        <v>1</v>
      </c>
      <c r="F25" s="619" t="str">
        <f>IF(Lang="Français","Vit max &amp; Acc max",IF(Lang="English","Max Velocity &amp; Acc",""))</f>
        <v>Vit max &amp; Acc max</v>
      </c>
      <c r="G25" s="620"/>
      <c r="H25" s="115"/>
      <c r="I25" s="115"/>
      <c r="J25" s="115"/>
      <c r="K25" s="158">
        <f ca="1">MAX(vit_xz)</f>
        <v>253.39914923643661</v>
      </c>
      <c r="L25" s="494">
        <f ca="1">MAX(acc_xz)</f>
        <v>91.907599195134395</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3.5</v>
      </c>
      <c r="I26" s="156" t="e">
        <f ca="1">IF(T_satellite&lt;&gt;0,INDEX(pos_z,MATCH("Satellite",Event_sat,0)),"")</f>
        <v>#N/A</v>
      </c>
      <c r="J26" s="154" t="e">
        <f ca="1">IF(T_satellite&lt;&gt;0,INDEX(pos_x,MATCH("Satellite",Event_sat,0)),"")</f>
        <v>#N/A</v>
      </c>
      <c r="K26" s="159" t="e">
        <f ca="1">IF(T_satellite&lt;&gt;0,INDEX(vit_xz,MATCH("Satellite",Event_sat,0)),"")</f>
        <v>#N/A</v>
      </c>
      <c r="L26" s="495"/>
      <c r="M26" s="485" t="e">
        <f ca="1">1/2*Rho_moyen*1*V_ouv_sat^2*S_satellite</f>
        <v>#N/A</v>
      </c>
      <c r="N26" s="58"/>
    </row>
    <row r="27" spans="1:18" x14ac:dyDescent="0.2">
      <c r="A27" s="59"/>
      <c r="B27" s="468" t="str">
        <f>IF(Lang="Français","Ouverture para",IF(Lang="English","Opening time",""))</f>
        <v>Ouverture para</v>
      </c>
      <c r="C27" s="507">
        <v>21.7</v>
      </c>
      <c r="D27" s="507">
        <v>3.5</v>
      </c>
      <c r="F27" s="619" t="s">
        <v>15</v>
      </c>
      <c r="G27" s="620"/>
      <c r="H27" s="153">
        <f ca="1">INDEX(t,MATCH("Apogée",Event,0))</f>
        <v>23.399999999999991</v>
      </c>
      <c r="I27" s="157">
        <f ca="1">INDEX(pos_z,MATCH("Apogée",Event,0))</f>
        <v>2532.4805040585516</v>
      </c>
      <c r="J27" s="155">
        <f ca="1">INDEX(pos_x,MATCH("Apogée",Event,0))</f>
        <v>1340.3250872338645</v>
      </c>
      <c r="K27" s="160">
        <f ca="1">INDEX(vit_xz,MATCH("Apogée",Event,0))</f>
        <v>51.285344551248528</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21.7</v>
      </c>
      <c r="I28" s="156">
        <f ca="1">INDEX(pos_z,MATCH("Para",Event_para,0))</f>
        <v>2517.7786488734096</v>
      </c>
      <c r="J28" s="486">
        <f ca="1">INDEX(pos_x,MATCH("Para",Event_para,0))</f>
        <v>1252.0782518511771</v>
      </c>
      <c r="K28" s="159">
        <f ca="1">INDEX(vit_xz,MATCH("Para",Event_para,0))</f>
        <v>55.280147349050537</v>
      </c>
      <c r="L28" s="495"/>
      <c r="M28" s="485">
        <f ca="1">1/2*Rho_moyen*1*V_ouverture^2*S_para</f>
        <v>899.36890688332346</v>
      </c>
      <c r="N28" s="58"/>
      <c r="P28" s="384" t="str">
        <f ca="1">IF(V_para&lt;5, IF(Lang="Français","Parachute fusée trop grand !","Parachute too big!"), IF( V_para&gt;15, IF(Lang="Français","Parachute fusée trop petit !","Parachute too small!"), ""))</f>
        <v>Parachute fusée trop petit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06" t="str">
        <f>IF(Lang="Français","Impact balistique",IF(Lang="English","Balistic Impact",""))</f>
        <v>Impact balistique</v>
      </c>
      <c r="G29" s="607"/>
      <c r="H29" s="497">
        <f ca="1">INDEX(t,MATCH("Impact balistique",Event,0))</f>
        <v>49.400000000000361</v>
      </c>
      <c r="I29" s="517" t="s">
        <v>428</v>
      </c>
      <c r="J29" s="487">
        <f ca="1">INDEX(pos_x,MATCH("Impact balistique",Event,0))</f>
        <v>2323.2191136203255</v>
      </c>
      <c r="K29" s="501">
        <f ca="1">K47</f>
        <v>156.34380393440048</v>
      </c>
      <c r="L29" s="498"/>
      <c r="M29" s="502">
        <f ca="1">0.5*m_vide*K29^2</f>
        <v>93520.391119723034</v>
      </c>
      <c r="N29" s="58"/>
      <c r="P29" s="384" t="str">
        <f ca="1">IF( OR( V_para&lt;5, V_para&gt;15, AND(Nb_sat="1 satellite", OR(V_satellite&lt;5, V_satellite&gt;15))), IF(Lang="Français","La Vitesse de descente sous parachute doit être comprise entre 5 &amp; 15 m/s.","Fall Velocity with parachute must be between 5 &amp; 15 m/s."), "")</f>
        <v>La Vitesse de descente sous parachute doit être comprise entre 5 &amp; 15 m/s.</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15.970637118582795</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157.65048258117537</v>
      </c>
      <c r="D33" s="132" t="e">
        <f ca="1">IF(V_satellite&lt;&gt;0,Alt_sat/V_satellite,0)</f>
        <v>#N/A</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179.35048258117536</v>
      </c>
      <c r="D34" s="132" t="e">
        <f ca="1">T_satellite+Dt_satellite</f>
        <v>#N/A</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788.25241290587678</v>
      </c>
      <c r="D35" s="151" t="e">
        <f ca="1">IF(V_satellite&lt;&gt;0,Alt_sat*V_vent_sat/V_satellite,0)</f>
        <v>#N/A</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3.7</v>
      </c>
      <c r="I42" s="150">
        <v>353.98669985348454</v>
      </c>
      <c r="J42" s="150">
        <v>86.435214228857916</v>
      </c>
      <c r="K42" s="150">
        <v>72.694333634449904</v>
      </c>
      <c r="L42" s="148" t="s">
        <v>14</v>
      </c>
      <c r="M42" s="149">
        <f>Beta_rampe</f>
        <v>72.642007648178861</v>
      </c>
    </row>
    <row r="43" spans="1:16" x14ac:dyDescent="0.2">
      <c r="A43" s="161"/>
      <c r="B43" s="166" t="str">
        <f>IF(Lang="Français","Bord   'a'","Side length 'a'")</f>
        <v>Bord   'a'</v>
      </c>
      <c r="D43" s="162"/>
      <c r="F43" s="620" t="str">
        <f>IF(Lang="Français","Sortie de Rampe",IF(Lang="English","Launch-Pad Exit",""))</f>
        <v>Sortie de Rampe</v>
      </c>
      <c r="G43" s="620"/>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620" t="str">
        <f>IF(Lang="Français","Vit max &amp; Acc max",IF(Lang="English","Max Velocity &amp; Acc",""))</f>
        <v>Vit max &amp; Acc max</v>
      </c>
      <c r="G44" s="620"/>
      <c r="H44" s="115" t="s">
        <v>14</v>
      </c>
      <c r="I44" s="115" t="s">
        <v>14</v>
      </c>
      <c r="J44" s="115" t="s">
        <v>14</v>
      </c>
      <c r="K44" s="117">
        <f ca="1">MAX(vit_xz)</f>
        <v>253.39914923643661</v>
      </c>
      <c r="L44" s="118">
        <f ca="1">MAX(acc_xz)</f>
        <v>91.907599195134395</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7.2999999999999234</v>
      </c>
      <c r="I45" s="119">
        <f ca="1">INDEX(pos_z,MATCH("Fin de propulsion",Event,0))</f>
        <v>995.92408970898146</v>
      </c>
      <c r="J45" s="119">
        <f ca="1">INDEX(pos_x,MATCH("Fin de propulsion",Event,0))</f>
        <v>319.9883872477879</v>
      </c>
      <c r="K45" s="119">
        <f ca="1">INDEX(vit_xz,MATCH("Fin de propulsion",Event,0))</f>
        <v>247.35119009162264</v>
      </c>
      <c r="L45" s="116">
        <f ca="1">INDEX(acc_xz,MATCH("Fin de propulsion",Event,0))</f>
        <v>28.830016794249854</v>
      </c>
      <c r="M45" s="116">
        <f ca="1">INDEX(BetaD,MATCH("Fin de propulsion",Event,0))</f>
        <v>68.681191767254433</v>
      </c>
    </row>
    <row r="46" spans="1:16" x14ac:dyDescent="0.2">
      <c r="A46" s="161"/>
      <c r="B46" s="168">
        <v>310</v>
      </c>
      <c r="D46" s="162"/>
      <c r="F46" s="620" t="s">
        <v>15</v>
      </c>
      <c r="G46" s="620"/>
      <c r="H46" s="118">
        <f ca="1">INDEX(t,MATCH("Apogée",Event,0))</f>
        <v>23.399999999999991</v>
      </c>
      <c r="I46" s="117">
        <f ca="1">INDEX(pos_z,MATCH("Apogée",Event,0))</f>
        <v>2532.4805040585516</v>
      </c>
      <c r="J46" s="120">
        <f ca="1">INDEX(pos_x,MATCH("Apogée",Event,0))</f>
        <v>1340.3250872338645</v>
      </c>
      <c r="K46" s="120">
        <f ca="1">INDEX(vit_xz,MATCH("Apogée",Event,0))</f>
        <v>51.285344551248528</v>
      </c>
      <c r="L46" s="116">
        <f ca="1">INDEX(acc_xz,MATCH("Apogée",Event,0))</f>
        <v>9.85310587499775</v>
      </c>
      <c r="M46" s="121">
        <f ca="1">INDEX(BetaD,MATCH("Apogée",Event,0))</f>
        <v>0.25952857774427596</v>
      </c>
    </row>
    <row r="47" spans="1:16" x14ac:dyDescent="0.2">
      <c r="A47" s="161"/>
      <c r="B47" s="169" t="s">
        <v>9</v>
      </c>
      <c r="D47" s="162"/>
      <c r="F47" s="635" t="str">
        <f>IF(Lang="Français","Impact balistique",IF(Lang="English","Balistic Impact",""))</f>
        <v>Impact balistique</v>
      </c>
      <c r="G47" s="635"/>
      <c r="H47" s="116">
        <f ca="1">INDEX(t,MATCH("Impact balistique",Event,0))</f>
        <v>49.400000000000361</v>
      </c>
      <c r="I47" s="148" t="s">
        <v>16</v>
      </c>
      <c r="J47" s="117">
        <f ca="1">INDEX(pos_x,MATCH("Impact balistique",Event,0))</f>
        <v>2323.2191136203255</v>
      </c>
      <c r="K47" s="119">
        <f ca="1">INDEX(vit_xz,MATCH("Impact balistique",Event,0))</f>
        <v>156.34380393440048</v>
      </c>
      <c r="L47" s="116">
        <f ca="1">INDEX(acc_xz,MATCH("Impact balistique",Event,0))</f>
        <v>1.7896799336567455</v>
      </c>
      <c r="M47" s="116">
        <f ca="1">INDEX(BetaD,MATCH("Impact balistique",Event,0))</f>
        <v>-82.100677402474872</v>
      </c>
    </row>
    <row r="48" spans="1:16" x14ac:dyDescent="0.2">
      <c r="A48" s="161"/>
      <c r="B48" s="174">
        <f>(4*B44*B46+B44^2)/10^6</f>
        <v>0.48049999999999998</v>
      </c>
      <c r="D48" s="162"/>
      <c r="F48" s="618" t="str">
        <f>IF(Lang="Français","Ouverture parachute fusée",IF(Lang="English","Rocket parachute opening",""))</f>
        <v>Ouverture parachute fusée</v>
      </c>
      <c r="G48" s="618"/>
      <c r="H48" s="122">
        <f>T_para</f>
        <v>21.7</v>
      </c>
      <c r="I48" s="123">
        <f ca="1">INDEX(pos_z,MATCH("Para",Event_para,0))</f>
        <v>2517.7786488734096</v>
      </c>
      <c r="J48" s="123">
        <f ca="1">INDEX(pos_x,MATCH("Para",Event_para,0))</f>
        <v>1252.0782518511771</v>
      </c>
      <c r="K48" s="123">
        <f ca="1">INDEX(vit_xz,MATCH("Para",Event_para,0))</f>
        <v>55.280147349050537</v>
      </c>
      <c r="L48" s="122">
        <f ca="1">INDEX(acc_xz,MATCH("Para",Event_para,0))</f>
        <v>10.116616260637107</v>
      </c>
      <c r="M48" s="124">
        <f ca="1">INDEX(BetaD,MATCH("Para",Event_para,0))</f>
        <v>18.058325226868636</v>
      </c>
    </row>
    <row r="49" spans="1:13" x14ac:dyDescent="0.2">
      <c r="A49" s="161"/>
      <c r="D49" s="162"/>
      <c r="F49" s="636" t="str">
        <f>IF(Lang="Français","Impact fusée sous para.",IF(Lang="English","Impact of rocket with para. ",""))</f>
        <v>Impact fusée sous para.</v>
      </c>
      <c r="G49" s="636"/>
      <c r="H49" s="125">
        <f ca="1">T_para+Dt_para</f>
        <v>179.35048258117536</v>
      </c>
      <c r="I49" s="127" t="s">
        <v>16</v>
      </c>
      <c r="J49" s="126" t="str">
        <f ca="1">CONCATENATE(TEXT(X_para-Dx_para,"0")," | ",TEXT(X_para+Dx_para,"0"))</f>
        <v>464 | 2040</v>
      </c>
      <c r="K49" s="126">
        <f ca="1">V_para</f>
        <v>15.970637118582795</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3.5</v>
      </c>
      <c r="I50" s="123" t="e">
        <f ca="1">IF(T_satellite&lt;&gt;0,INDEX(pos_z,MATCH("Satellite",Event_sat,0)),"")</f>
        <v>#N/A</v>
      </c>
      <c r="J50" s="129" t="e">
        <f ca="1">IF(T_satellite&lt;&gt;0,INDEX(pos_x,MATCH("Satellite",Event_sat,0)),"")</f>
        <v>#N/A</v>
      </c>
      <c r="K50" s="123" t="e">
        <f ca="1">IF(T_satellite&lt;&gt;0,INDEX(vit_xz,MATCH("Satellite",Event_sat,0)),"")</f>
        <v>#N/A</v>
      </c>
      <c r="L50" s="122" t="e">
        <f ca="1">IF(T_satellite&lt;&gt;0,INDEX(acc_xz,MATCH("Satellite",Event_sat,0)),"")</f>
        <v>#N/A</v>
      </c>
      <c r="M50" s="124" t="e">
        <f ca="1">IF(T_satellite&lt;&gt;0,INDEX(BetaD,MATCH("Satellite",Event_sat,0)),"")</f>
        <v>#N/A</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t="e">
        <f ca="1">IF(T_satellite&lt;&gt;0,T_satellite+Dt_satellite,"")</f>
        <v>#N/A</v>
      </c>
      <c r="I51" s="130" t="str">
        <f>IF(T_satellite&lt;&gt;0,"~0","")</f>
        <v>~0</v>
      </c>
      <c r="J51" s="130" t="e">
        <f ca="1">IF(T_satellite&lt;&gt;0,CONCATENATE(TEXT(X_satellite-Dx_sat,"0")," | ",TEXT(X_satellite+Dx_sat,"0")),"")</f>
        <v>#N/A</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21.7</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2532.4805040585516</v>
      </c>
      <c r="C121" s="216">
        <f ca="1">MAX(Altitude_culmi,Portee_balistique)</f>
        <v>2532.4805040585516</v>
      </c>
    </row>
    <row r="123" spans="2:3" x14ac:dyDescent="0.2">
      <c r="B123" s="210" t="s">
        <v>49</v>
      </c>
      <c r="C123" s="211" t="s">
        <v>45</v>
      </c>
    </row>
    <row r="124" spans="2:3" x14ac:dyDescent="0.2">
      <c r="B124" s="217">
        <f ca="1">X_para</f>
        <v>1252.0782518511771</v>
      </c>
      <c r="C124" s="214">
        <f ca="1">Alt_para</f>
        <v>2517.7786488734096</v>
      </c>
    </row>
    <row r="125" spans="2:3" x14ac:dyDescent="0.2">
      <c r="B125" s="217">
        <f ca="1">X_para</f>
        <v>1252.0782518511771</v>
      </c>
      <c r="C125" s="214">
        <f ca="1">Alt_para/2</f>
        <v>1258.8893244367048</v>
      </c>
    </row>
    <row r="126" spans="2:3" x14ac:dyDescent="0.2">
      <c r="B126" s="217">
        <f ca="1">X_para</f>
        <v>1252.0782518511771</v>
      </c>
      <c r="C126" s="214">
        <v>0</v>
      </c>
    </row>
    <row r="127" spans="2:3" x14ac:dyDescent="0.2">
      <c r="B127" s="217">
        <f ca="1">X_para+Alt_para/40</f>
        <v>1315.0227180730124</v>
      </c>
      <c r="C127" s="214">
        <f ca="1">Alt_para/20</f>
        <v>125.88893244367048</v>
      </c>
    </row>
    <row r="128" spans="2:3" x14ac:dyDescent="0.2">
      <c r="B128" s="217">
        <f ca="1">X_para</f>
        <v>1252.0782518511771</v>
      </c>
      <c r="C128" s="214">
        <v>0</v>
      </c>
    </row>
    <row r="129" spans="2:6" x14ac:dyDescent="0.2">
      <c r="B129" s="217">
        <f ca="1">X_para-Alt_para/40</f>
        <v>1189.1337856293419</v>
      </c>
      <c r="C129" s="214">
        <f ca="1">Alt_para/20</f>
        <v>125.88893244367048</v>
      </c>
    </row>
    <row r="130" spans="2:6" x14ac:dyDescent="0.2">
      <c r="B130" s="218">
        <f ca="1">X_para</f>
        <v>1252.0782518511771</v>
      </c>
      <c r="C130" s="219">
        <v>0</v>
      </c>
    </row>
    <row r="131" spans="2:6" x14ac:dyDescent="0.2">
      <c r="B131" s="210" t="s">
        <v>48</v>
      </c>
      <c r="C131" s="211" t="s">
        <v>45</v>
      </c>
    </row>
    <row r="132" spans="2:6" x14ac:dyDescent="0.2">
      <c r="B132" s="213">
        <f>T_para</f>
        <v>21.7</v>
      </c>
      <c r="C132" s="214">
        <f ca="1">Alt_para</f>
        <v>2517.7786488734096</v>
      </c>
    </row>
    <row r="133" spans="2:6" x14ac:dyDescent="0.2">
      <c r="B133" s="213">
        <f ca="1">(B132+B134)/2</f>
        <v>100.52524129058767</v>
      </c>
      <c r="C133" s="214">
        <f ca="1">(C132+C134)/2</f>
        <v>1258.8893244367048</v>
      </c>
      <c r="E133" s="232">
        <v>1</v>
      </c>
      <c r="F133" s="233" t="s">
        <v>175</v>
      </c>
    </row>
    <row r="134" spans="2:6" x14ac:dyDescent="0.2">
      <c r="B134" s="213">
        <f ca="1">H49</f>
        <v>179.35048258117536</v>
      </c>
      <c r="C134" s="214">
        <f>0</f>
        <v>0</v>
      </c>
      <c r="E134" s="161">
        <v>1</v>
      </c>
      <c r="F134" s="234" t="s">
        <v>176</v>
      </c>
    </row>
    <row r="135" spans="2:6" x14ac:dyDescent="0.2">
      <c r="B135" s="213">
        <f ca="1">H49+E133*sS/2*zZ_fus-E134*sS*tT_fus</f>
        <v>177.4781837886504</v>
      </c>
      <c r="C135" s="214">
        <f ca="1">Alt_para-V_para*(H49-T_para)+E133*sS*Altitude_culmi/H49*zZ_fus+E134*sS/2*Altitude_culmi/H49*tT_fus</f>
        <v>100.41147895619217</v>
      </c>
      <c r="E135" s="161"/>
      <c r="F135" s="241" t="s">
        <v>177</v>
      </c>
    </row>
    <row r="136" spans="2:6" x14ac:dyDescent="0.2">
      <c r="B136" s="213">
        <f ca="1">H49</f>
        <v>179.35048258117536</v>
      </c>
      <c r="C136" s="214">
        <f ca="1">Alt_para-V_para*(H49-T_para)</f>
        <v>0</v>
      </c>
      <c r="E136" s="235" t="s">
        <v>172</v>
      </c>
      <c r="F136" s="236">
        <f ca="1">T_balistique/10</f>
        <v>4.9400000000000359</v>
      </c>
    </row>
    <row r="137" spans="2:6" x14ac:dyDescent="0.2">
      <c r="B137" s="213">
        <f ca="1">H49-E133*sS/2*zZ_fus-E134*sS*tT_fus</f>
        <v>172.53818378865034</v>
      </c>
      <c r="C137" s="214">
        <f ca="1">Alt_para-V_para*(H49-T_para)+E133*sS*Altitude_culmi/H49*zZ_fus-E134*sS/2*Altitude_culmi/H49*tT_fus</f>
        <v>39.0969685260945</v>
      </c>
      <c r="E137" s="235" t="s">
        <v>173</v>
      </c>
      <c r="F137" s="236">
        <f ca="1">(H49-T_para)/H49</f>
        <v>0.87900785273784576</v>
      </c>
    </row>
    <row r="138" spans="2:6" x14ac:dyDescent="0.2">
      <c r="B138" s="215">
        <f ca="1">H49</f>
        <v>179.35048258117536</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0.9291497975708507</v>
      </c>
    </row>
    <row r="155" spans="2:6" x14ac:dyDescent="0.2">
      <c r="B155" s="215" t="b">
        <f>IF(Nb_sat="1 satellite",H51)</f>
        <v>0</v>
      </c>
      <c r="C155" s="216" t="b">
        <f>IF(Nb_sat="1 satellite",0)</f>
        <v>0</v>
      </c>
      <c r="E155" s="237" t="s">
        <v>174</v>
      </c>
      <c r="F155" s="238" t="e">
        <f ca="1">V_satellite*(T_balistique-T_satellite)/Alt_sat</f>
        <v>#N/A</v>
      </c>
    </row>
    <row r="157" spans="2:6" x14ac:dyDescent="0.2">
      <c r="B157" s="210" t="s">
        <v>2</v>
      </c>
      <c r="C157" s="228" t="s">
        <v>29</v>
      </c>
      <c r="D157" s="211" t="s">
        <v>3</v>
      </c>
    </row>
    <row r="158" spans="2:6" x14ac:dyDescent="0.2">
      <c r="B158" s="231">
        <f>T_para/4</f>
        <v>5.4249999999999998</v>
      </c>
      <c r="C158" s="82">
        <f ca="1">Alt_para/2</f>
        <v>1258.8893244367048</v>
      </c>
      <c r="D158" s="214">
        <f ca="1">X_para/4</f>
        <v>313.01956296279428</v>
      </c>
    </row>
    <row r="159" spans="2:6" x14ac:dyDescent="0.2">
      <c r="B159" s="229">
        <f ca="1">Temps_culmi + (T_balistique-Temps_culmi)/2</f>
        <v>36.400000000000176</v>
      </c>
      <c r="C159" s="230">
        <f ca="1">Altitude_culmi/2</f>
        <v>1266.2402520292758</v>
      </c>
      <c r="D159" s="216">
        <f ca="1">X_culmi+(Portee_balistique-X_culmi)*2/3</f>
        <v>1995.587771491505</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1340.3250872338645</v>
      </c>
      <c r="E162" s="422"/>
      <c r="F162" s="423" t="s">
        <v>305</v>
      </c>
    </row>
    <row r="163" spans="2:6" x14ac:dyDescent="0.2">
      <c r="B163" s="231" t="e">
        <f ca="1">IF(AND(Altitude_culmi&gt;80, Altitude_culmi&lt;=350), 49, NA())</f>
        <v>#N/A</v>
      </c>
      <c r="C163" s="5">
        <v>23</v>
      </c>
      <c r="D163" s="82">
        <f t="shared" ca="1" si="0"/>
        <v>1363.3250872338645</v>
      </c>
      <c r="E163" s="82"/>
      <c r="F163" s="214">
        <f t="shared" ref="F163:F178" ca="1" si="1">X_culmi-C162</f>
        <v>1340.3250872338645</v>
      </c>
    </row>
    <row r="164" spans="2:6" x14ac:dyDescent="0.2">
      <c r="B164" s="231" t="e">
        <f ca="1">IF(AND(Altitude_culmi&gt;80, Altitude_culmi&lt;=350), 43, NA())</f>
        <v>#N/A</v>
      </c>
      <c r="C164" s="5">
        <v>23</v>
      </c>
      <c r="D164" s="82">
        <f t="shared" ca="1" si="0"/>
        <v>1363.3250872338645</v>
      </c>
      <c r="E164" s="82"/>
      <c r="F164" s="214">
        <f t="shared" ca="1" si="1"/>
        <v>1317.3250872338645</v>
      </c>
    </row>
    <row r="165" spans="2:6" x14ac:dyDescent="0.2">
      <c r="B165" s="231" t="e">
        <f ca="1">IF(AND(Altitude_culmi&gt;80, Altitude_culmi&lt;=350), 43, NA())</f>
        <v>#N/A</v>
      </c>
      <c r="C165" s="5">
        <v>0</v>
      </c>
      <c r="D165" s="82">
        <f t="shared" ca="1" si="0"/>
        <v>1340.3250872338645</v>
      </c>
      <c r="E165" s="82"/>
      <c r="F165" s="214">
        <f t="shared" ca="1" si="1"/>
        <v>1317.3250872338645</v>
      </c>
    </row>
    <row r="166" spans="2:6" x14ac:dyDescent="0.2">
      <c r="B166" s="231" t="e">
        <f ca="1">IF(AND(Altitude_culmi&gt;80, Altitude_culmi&lt;=350), 43, NA())</f>
        <v>#N/A</v>
      </c>
      <c r="C166" s="5">
        <v>23</v>
      </c>
      <c r="D166" s="82">
        <f t="shared" ca="1" si="0"/>
        <v>1363.3250872338645</v>
      </c>
      <c r="E166" s="82"/>
      <c r="F166" s="214">
        <f t="shared" ca="1" si="1"/>
        <v>1340.3250872338645</v>
      </c>
    </row>
    <row r="167" spans="2:6" x14ac:dyDescent="0.2">
      <c r="B167" s="231" t="e">
        <f ca="1">IF(AND(Altitude_culmi&gt;80, Altitude_culmi&lt;=350), 0.5, NA())</f>
        <v>#N/A</v>
      </c>
      <c r="C167" s="5">
        <v>23</v>
      </c>
      <c r="D167" s="82">
        <f t="shared" ca="1" si="0"/>
        <v>1363.3250872338645</v>
      </c>
      <c r="E167" s="82"/>
      <c r="F167" s="214">
        <f t="shared" ca="1" si="1"/>
        <v>1317.3250872338645</v>
      </c>
    </row>
    <row r="168" spans="2:6" x14ac:dyDescent="0.2">
      <c r="B168" s="231" t="e">
        <f ca="1">IF(AND(Altitude_culmi&gt;80, Altitude_culmi&lt;=350), 0.5, NA())</f>
        <v>#N/A</v>
      </c>
      <c r="C168" s="5">
        <v>8</v>
      </c>
      <c r="D168" s="82">
        <f t="shared" ca="1" si="0"/>
        <v>1348.3250872338645</v>
      </c>
      <c r="E168" s="82"/>
      <c r="F168" s="214">
        <f t="shared" ca="1" si="1"/>
        <v>1317.3250872338645</v>
      </c>
    </row>
    <row r="169" spans="2:6" x14ac:dyDescent="0.2">
      <c r="B169" s="231" t="e">
        <f ca="1">IF(AND(Altitude_culmi&gt;80, Altitude_culmi&lt;=350), 27, NA())</f>
        <v>#N/A</v>
      </c>
      <c r="C169" s="5">
        <v>8</v>
      </c>
      <c r="D169" s="82">
        <f t="shared" ca="1" si="0"/>
        <v>1348.3250872338645</v>
      </c>
      <c r="E169" s="82"/>
      <c r="F169" s="214">
        <f t="shared" ca="1" si="1"/>
        <v>1332.3250872338645</v>
      </c>
    </row>
    <row r="170" spans="2:6" x14ac:dyDescent="0.2">
      <c r="B170" s="231" t="e">
        <f ca="1">IF(AND(Altitude_culmi&gt;80, Altitude_culmi&lt;=350), 27, NA())</f>
        <v>#N/A</v>
      </c>
      <c r="C170" s="5">
        <v>23</v>
      </c>
      <c r="D170" s="82">
        <f t="shared" ca="1" si="0"/>
        <v>1363.3250872338645</v>
      </c>
      <c r="E170" s="82"/>
      <c r="F170" s="214">
        <f t="shared" ca="1" si="1"/>
        <v>1332.3250872338645</v>
      </c>
    </row>
    <row r="171" spans="2:6" x14ac:dyDescent="0.2">
      <c r="B171" s="231" t="e">
        <f ca="1">IF(AND(Altitude_culmi&gt;80, Altitude_culmi&lt;=350), 27, NA())</f>
        <v>#N/A</v>
      </c>
      <c r="C171" s="5">
        <v>8</v>
      </c>
      <c r="D171" s="82">
        <f t="shared" ca="1" si="0"/>
        <v>1348.3250872338645</v>
      </c>
      <c r="E171" s="82"/>
      <c r="F171" s="214">
        <f t="shared" ca="1" si="1"/>
        <v>1317.3250872338645</v>
      </c>
    </row>
    <row r="172" spans="2:6" x14ac:dyDescent="0.2">
      <c r="B172" s="231" t="e">
        <f ca="1">IF(AND(Altitude_culmi&gt;80, Altitude_culmi&lt;=350), 29, NA())</f>
        <v>#N/A</v>
      </c>
      <c r="C172" s="5">
        <v>7.6</v>
      </c>
      <c r="D172" s="82">
        <f t="shared" ca="1" si="0"/>
        <v>1347.9250872338644</v>
      </c>
      <c r="E172" s="82"/>
      <c r="F172" s="214">
        <f t="shared" ca="1" si="1"/>
        <v>1332.3250872338645</v>
      </c>
    </row>
    <row r="173" spans="2:6" x14ac:dyDescent="0.2">
      <c r="B173" s="231" t="e">
        <f ca="1">IF(AND(Altitude_culmi&gt;80, Altitude_culmi&lt;=350), 31, NA())</f>
        <v>#N/A</v>
      </c>
      <c r="C173" s="5">
        <v>6.8</v>
      </c>
      <c r="D173" s="82">
        <f t="shared" ca="1" si="0"/>
        <v>1347.1250872338644</v>
      </c>
      <c r="E173" s="82"/>
      <c r="F173" s="214">
        <f t="shared" ca="1" si="1"/>
        <v>1332.7250872338645</v>
      </c>
    </row>
    <row r="174" spans="2:6" x14ac:dyDescent="0.2">
      <c r="B174" s="231" t="e">
        <f ca="1">IF(AND(Altitude_culmi&gt;80, Altitude_culmi&lt;=350), 32, NA())</f>
        <v>#N/A</v>
      </c>
      <c r="C174" s="5">
        <v>6</v>
      </c>
      <c r="D174" s="82">
        <f t="shared" ca="1" si="0"/>
        <v>1346.3250872338645</v>
      </c>
      <c r="E174" s="82"/>
      <c r="F174" s="214">
        <f t="shared" ca="1" si="1"/>
        <v>1333.5250872338645</v>
      </c>
    </row>
    <row r="175" spans="2:6" x14ac:dyDescent="0.2">
      <c r="B175" s="231" t="e">
        <f ca="1">IF(AND(Altitude_culmi&gt;80, Altitude_culmi&lt;=350), 33, NA())</f>
        <v>#N/A</v>
      </c>
      <c r="C175" s="5">
        <v>5</v>
      </c>
      <c r="D175" s="82">
        <f t="shared" ca="1" si="0"/>
        <v>1345.3250872338645</v>
      </c>
      <c r="E175" s="82"/>
      <c r="F175" s="214">
        <f t="shared" ca="1" si="1"/>
        <v>1334.3250872338645</v>
      </c>
    </row>
    <row r="176" spans="2:6" x14ac:dyDescent="0.2">
      <c r="B176" s="231" t="e">
        <f ca="1">IF(AND(Altitude_culmi&gt;80, Altitude_culmi&lt;=350), 34, NA())</f>
        <v>#N/A</v>
      </c>
      <c r="C176" s="5">
        <v>3.8</v>
      </c>
      <c r="D176" s="82">
        <f t="shared" ca="1" si="0"/>
        <v>1344.1250872338644</v>
      </c>
      <c r="E176" s="82"/>
      <c r="F176" s="214">
        <f t="shared" ca="1" si="1"/>
        <v>1335.3250872338645</v>
      </c>
    </row>
    <row r="177" spans="2:6" x14ac:dyDescent="0.2">
      <c r="B177" s="229" t="e">
        <f ca="1">IF(AND(Altitude_culmi&gt;80, Altitude_culmi&lt;=350), 35, NA())</f>
        <v>#N/A</v>
      </c>
      <c r="C177" s="421">
        <v>0</v>
      </c>
      <c r="D177" s="230">
        <f t="shared" ca="1" si="0"/>
        <v>1340.3250872338645</v>
      </c>
      <c r="E177" s="82"/>
      <c r="F177" s="214">
        <f t="shared" ca="1" si="1"/>
        <v>1336.5250872338645</v>
      </c>
    </row>
    <row r="178" spans="2:6" x14ac:dyDescent="0.2">
      <c r="E178" s="230"/>
      <c r="F178" s="216">
        <f t="shared" ca="1" si="1"/>
        <v>1340.3250872338645</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1340.3250872338645</v>
      </c>
      <c r="E180" s="228"/>
      <c r="F180" s="211" t="s">
        <v>308</v>
      </c>
    </row>
    <row r="181" spans="2:6" x14ac:dyDescent="0.2">
      <c r="B181" s="231">
        <f ca="1">IF(Altitude_culmi&gt;350, 300, NA())</f>
        <v>300</v>
      </c>
      <c r="C181" s="5">
        <v>0</v>
      </c>
      <c r="D181" s="82">
        <f t="shared" ca="1" si="2"/>
        <v>1340.3250872338645</v>
      </c>
      <c r="E181" s="82"/>
      <c r="F181" s="214">
        <f t="shared" ref="F181:F201" ca="1" si="3">X_culmi-C180</f>
        <v>1340.3250872338645</v>
      </c>
    </row>
    <row r="182" spans="2:6" x14ac:dyDescent="0.2">
      <c r="B182" s="231">
        <f ca="1">IF(Altitude_culmi&gt;350, 280, NA())</f>
        <v>280</v>
      </c>
      <c r="C182" s="5">
        <v>10</v>
      </c>
      <c r="D182" s="82">
        <f t="shared" ca="1" si="2"/>
        <v>1350.3250872338645</v>
      </c>
      <c r="E182" s="82"/>
      <c r="F182" s="214">
        <f t="shared" ca="1" si="3"/>
        <v>1340.3250872338645</v>
      </c>
    </row>
    <row r="183" spans="2:6" x14ac:dyDescent="0.2">
      <c r="B183" s="231">
        <f ca="1">IF(Altitude_culmi&gt;350, 280, NA())</f>
        <v>280</v>
      </c>
      <c r="C183" s="5">
        <v>0</v>
      </c>
      <c r="D183" s="82">
        <f t="shared" ca="1" si="2"/>
        <v>1340.3250872338645</v>
      </c>
      <c r="E183" s="82"/>
      <c r="F183" s="214">
        <f t="shared" ca="1" si="3"/>
        <v>1330.3250872338645</v>
      </c>
    </row>
    <row r="184" spans="2:6" x14ac:dyDescent="0.2">
      <c r="B184" s="231">
        <f ca="1">IF(Altitude_culmi&gt;350, 280, NA())</f>
        <v>280</v>
      </c>
      <c r="C184" s="5">
        <v>10</v>
      </c>
      <c r="D184" s="82">
        <f t="shared" ca="1" si="2"/>
        <v>1350.3250872338645</v>
      </c>
      <c r="E184" s="82"/>
      <c r="F184" s="214">
        <f t="shared" ca="1" si="3"/>
        <v>1340.3250872338645</v>
      </c>
    </row>
    <row r="185" spans="2:6" x14ac:dyDescent="0.2">
      <c r="B185" s="231">
        <f ca="1">IF(Altitude_culmi&gt;350, 200, NA())</f>
        <v>200</v>
      </c>
      <c r="C185" s="5">
        <v>13</v>
      </c>
      <c r="D185" s="82">
        <f t="shared" ca="1" si="2"/>
        <v>1353.3250872338645</v>
      </c>
      <c r="E185" s="82"/>
      <c r="F185" s="214">
        <f t="shared" ca="1" si="3"/>
        <v>1330.3250872338645</v>
      </c>
    </row>
    <row r="186" spans="2:6" x14ac:dyDescent="0.2">
      <c r="B186" s="231">
        <f ca="1">IF(Altitude_culmi&gt;350, 160, NA())</f>
        <v>160</v>
      </c>
      <c r="C186" s="5">
        <v>17</v>
      </c>
      <c r="D186" s="82">
        <f t="shared" ca="1" si="2"/>
        <v>1357.3250872338645</v>
      </c>
      <c r="E186" s="82"/>
      <c r="F186" s="214">
        <f t="shared" ca="1" si="3"/>
        <v>1327.3250872338645</v>
      </c>
    </row>
    <row r="187" spans="2:6" x14ac:dyDescent="0.2">
      <c r="B187" s="231">
        <f ca="1">IF(Altitude_culmi&gt;350, 115, NA())</f>
        <v>115</v>
      </c>
      <c r="C187" s="5">
        <v>20</v>
      </c>
      <c r="D187" s="82">
        <f t="shared" ca="1" si="2"/>
        <v>1360.3250872338645</v>
      </c>
      <c r="E187" s="82"/>
      <c r="F187" s="214">
        <f t="shared" ca="1" si="3"/>
        <v>1323.3250872338645</v>
      </c>
    </row>
    <row r="188" spans="2:6" x14ac:dyDescent="0.2">
      <c r="B188" s="231">
        <f ca="1">IF(Altitude_culmi&gt;350, 90, NA())</f>
        <v>90</v>
      </c>
      <c r="C188" s="5">
        <v>25</v>
      </c>
      <c r="D188" s="82">
        <f t="shared" ca="1" si="2"/>
        <v>1365.3250872338645</v>
      </c>
      <c r="E188" s="82"/>
      <c r="F188" s="214">
        <f t="shared" ca="1" si="3"/>
        <v>1320.3250872338645</v>
      </c>
    </row>
    <row r="189" spans="2:6" x14ac:dyDescent="0.2">
      <c r="B189" s="231">
        <f ca="1">IF(Altitude_culmi&gt;350, 57, NA())</f>
        <v>57</v>
      </c>
      <c r="C189" s="5">
        <v>30</v>
      </c>
      <c r="D189" s="82">
        <f t="shared" ca="1" si="2"/>
        <v>1370.3250872338645</v>
      </c>
      <c r="E189" s="82"/>
      <c r="F189" s="214">
        <f t="shared" ca="1" si="3"/>
        <v>1315.3250872338645</v>
      </c>
    </row>
    <row r="190" spans="2:6" x14ac:dyDescent="0.2">
      <c r="B190" s="231">
        <f ca="1">IF(Altitude_culmi&gt;350, 40, NA())</f>
        <v>40</v>
      </c>
      <c r="C190" s="5">
        <v>36</v>
      </c>
      <c r="D190" s="82">
        <f t="shared" ca="1" si="2"/>
        <v>1376.3250872338645</v>
      </c>
      <c r="E190" s="82"/>
      <c r="F190" s="214">
        <f t="shared" ca="1" si="3"/>
        <v>1310.3250872338645</v>
      </c>
    </row>
    <row r="191" spans="2:6" x14ac:dyDescent="0.2">
      <c r="B191" s="231">
        <f ca="1">IF(Altitude_culmi&gt;350, 20, NA())</f>
        <v>20</v>
      </c>
      <c r="C191" s="5">
        <v>48</v>
      </c>
      <c r="D191" s="82">
        <f t="shared" ca="1" si="2"/>
        <v>1388.3250872338645</v>
      </c>
      <c r="E191" s="82"/>
      <c r="F191" s="214">
        <f t="shared" ca="1" si="3"/>
        <v>1304.3250872338645</v>
      </c>
    </row>
    <row r="192" spans="2:6" x14ac:dyDescent="0.2">
      <c r="B192" s="231">
        <f ca="1">IF(Altitude_culmi&gt;350, 0.5, NA())</f>
        <v>0.5</v>
      </c>
      <c r="C192" s="5">
        <v>62</v>
      </c>
      <c r="D192" s="82">
        <f t="shared" ca="1" si="2"/>
        <v>1402.3250872338645</v>
      </c>
      <c r="E192" s="82"/>
      <c r="F192" s="214">
        <f t="shared" ca="1" si="3"/>
        <v>1292.3250872338645</v>
      </c>
    </row>
    <row r="193" spans="2:6" x14ac:dyDescent="0.2">
      <c r="B193" s="231">
        <f ca="1">IF(Altitude_culmi&gt;350, 0.5, NA())</f>
        <v>0.5</v>
      </c>
      <c r="C193" s="5">
        <v>37</v>
      </c>
      <c r="D193" s="82">
        <f t="shared" ca="1" si="2"/>
        <v>1377.3250872338645</v>
      </c>
      <c r="E193" s="82"/>
      <c r="F193" s="214">
        <f t="shared" ca="1" si="3"/>
        <v>1278.3250872338645</v>
      </c>
    </row>
    <row r="194" spans="2:6" x14ac:dyDescent="0.2">
      <c r="B194" s="231">
        <f ca="1">IF(Altitude_culmi&gt;350, 15, NA())</f>
        <v>15</v>
      </c>
      <c r="C194" s="5">
        <v>30</v>
      </c>
      <c r="D194" s="82">
        <f t="shared" ca="1" si="2"/>
        <v>1370.3250872338645</v>
      </c>
      <c r="E194" s="82"/>
      <c r="F194" s="214">
        <f t="shared" ca="1" si="3"/>
        <v>1303.3250872338645</v>
      </c>
    </row>
    <row r="195" spans="2:6" x14ac:dyDescent="0.2">
      <c r="B195" s="231">
        <f ca="1">IF(Altitude_culmi&gt;350, 30, NA())</f>
        <v>30</v>
      </c>
      <c r="C195" s="5">
        <v>15</v>
      </c>
      <c r="D195" s="82">
        <f t="shared" ca="1" si="2"/>
        <v>1355.3250872338645</v>
      </c>
      <c r="E195" s="82"/>
      <c r="F195" s="214">
        <f t="shared" ca="1" si="3"/>
        <v>1310.3250872338645</v>
      </c>
    </row>
    <row r="196" spans="2:6" x14ac:dyDescent="0.2">
      <c r="B196" s="231">
        <f ca="1">IF(Altitude_culmi&gt;350, 37, NA())</f>
        <v>37</v>
      </c>
      <c r="C196" s="5">
        <v>0</v>
      </c>
      <c r="D196" s="82">
        <f t="shared" ca="1" si="2"/>
        <v>1340.3250872338645</v>
      </c>
      <c r="E196" s="82"/>
      <c r="F196" s="214">
        <f t="shared" ca="1" si="3"/>
        <v>1325.3250872338645</v>
      </c>
    </row>
    <row r="197" spans="2:6" x14ac:dyDescent="0.2">
      <c r="B197" s="231">
        <f ca="1">IF(Altitude_culmi&gt;350, 67, NA())</f>
        <v>67</v>
      </c>
      <c r="C197" s="5">
        <v>0</v>
      </c>
      <c r="D197" s="82">
        <f t="shared" ca="1" si="2"/>
        <v>1340.3250872338645</v>
      </c>
      <c r="E197" s="82"/>
      <c r="F197" s="214">
        <f t="shared" ca="1" si="3"/>
        <v>1340.3250872338645</v>
      </c>
    </row>
    <row r="198" spans="2:6" x14ac:dyDescent="0.2">
      <c r="B198" s="231">
        <f ca="1">IF(Altitude_culmi&gt;350, 67, NA())</f>
        <v>67</v>
      </c>
      <c r="C198" s="5">
        <v>17</v>
      </c>
      <c r="D198" s="82">
        <f t="shared" ca="1" si="2"/>
        <v>1357.3250872338645</v>
      </c>
      <c r="E198" s="82"/>
      <c r="F198" s="214">
        <f t="shared" ca="1" si="3"/>
        <v>1340.3250872338645</v>
      </c>
    </row>
    <row r="199" spans="2:6" x14ac:dyDescent="0.2">
      <c r="B199" s="231">
        <f ca="1">IF(Altitude_culmi&gt;350, 100, NA())</f>
        <v>100</v>
      </c>
      <c r="C199" s="5">
        <v>11</v>
      </c>
      <c r="D199" s="82">
        <f t="shared" ca="1" si="2"/>
        <v>1351.3250872338645</v>
      </c>
      <c r="E199" s="82"/>
      <c r="F199" s="214">
        <f t="shared" ca="1" si="3"/>
        <v>1323.3250872338645</v>
      </c>
    </row>
    <row r="200" spans="2:6" x14ac:dyDescent="0.2">
      <c r="B200" s="229">
        <f ca="1">IF(Altitude_culmi&gt;350, 100, NA())</f>
        <v>100</v>
      </c>
      <c r="C200" s="421">
        <v>0</v>
      </c>
      <c r="D200" s="230">
        <f t="shared" ca="1" si="2"/>
        <v>1340.3250872338645</v>
      </c>
      <c r="E200" s="82"/>
      <c r="F200" s="214">
        <f t="shared" ca="1" si="3"/>
        <v>1329.3250872338645</v>
      </c>
    </row>
    <row r="201" spans="2:6" x14ac:dyDescent="0.2">
      <c r="E201" s="230"/>
      <c r="F201" s="216">
        <f t="shared" ca="1" si="3"/>
        <v>1340.3250872338645</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P11" sqref="P11"/>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sheetProtection algorithmName="SHA-512" hashValue="TT52kldpbNfsZI03mY8g5TIIsjEeL9Q9TBJMBYh4cROlVUm3NqAv8usVb5XJtvE8tyHIClwYMgtE2emaKO5x7A==" saltValue="IfNq7E35bfDyzUo3UGtZTg==" spinCount="100000" sheet="1" objects="1" scenarios="1"/>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155" activePane="bottomRight" state="frozen"/>
      <selection pane="topRight" activeCell="D1" sqref="D1"/>
      <selection pane="bottomLeft" activeCell="A8" sqref="A8"/>
      <selection pane="bottomRight" activeCell="I175" sqref="I175"/>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3.7</v>
      </c>
      <c r="D4" s="292" t="s">
        <v>14</v>
      </c>
      <c r="E4" s="293" t="s">
        <v>14</v>
      </c>
      <c r="F4" s="294" t="s">
        <v>14</v>
      </c>
      <c r="G4" s="292">
        <f>vit_xz*COS(Beta)</f>
        <v>21.68770672410233</v>
      </c>
      <c r="H4" s="293">
        <f>vit_xz*SIN(Beta)</f>
        <v>69.383784269856889</v>
      </c>
      <c r="I4" s="349">
        <f>V_ini</f>
        <v>72.694333634449904</v>
      </c>
      <c r="J4" s="350">
        <f>X_ini</f>
        <v>86.435214228857916</v>
      </c>
      <c r="K4" s="351">
        <f>Z_ini</f>
        <v>353.98669985348454</v>
      </c>
      <c r="L4" s="327">
        <f t="shared" ref="L4:L67" si="0">SQRT(pos_x^2+pos_z^2)</f>
        <v>364.38664894854412</v>
      </c>
      <c r="M4" s="292">
        <f>RADIANS(N4)</f>
        <v>1.2678422087196237</v>
      </c>
      <c r="N4" s="349">
        <f>Beta_rampe</f>
        <v>72.642007648178861</v>
      </c>
      <c r="P4" s="292" t="s">
        <v>14</v>
      </c>
      <c r="Q4" s="294" t="s">
        <v>14</v>
      </c>
      <c r="R4" s="292" t="s">
        <v>14</v>
      </c>
      <c r="S4" s="351">
        <f ca="1">m_tot</f>
        <v>8.6850000000000005</v>
      </c>
      <c r="T4" s="327">
        <f t="shared" ref="T4:T67" ca="1" si="1">m*g</f>
        <v>85.199850000000012</v>
      </c>
      <c r="U4" s="328">
        <f t="shared" ref="U4:U67" si="2">IF(pos_xz&lt;L_rampe,Poids*COS(Beta),0)</f>
        <v>0</v>
      </c>
      <c r="V4" s="329">
        <f t="shared" ref="V4:V67" si="3">Rho_moyen*(20000-Alt_rampe-pos_z)/(20000+Alt_rampe+pos_z)</f>
        <v>1.1823907840547385</v>
      </c>
      <c r="W4" s="327">
        <f t="shared" ref="W4:W67" si="4">1/2*Rho*Sref*Cx*vit_xz^2</f>
        <v>13.687102705173814</v>
      </c>
      <c r="Y4" s="295" t="s">
        <v>14</v>
      </c>
      <c r="Z4" s="296" t="s">
        <v>14</v>
      </c>
      <c r="AA4" s="297" t="s">
        <v>14</v>
      </c>
      <c r="AC4" s="320">
        <f>IF(ABS(t-ROUND(t,0))&lt;0.001,t,-1)</f>
        <v>-1</v>
      </c>
      <c r="AD4" s="321">
        <f>IF(ABS(t-ROUND(t,0))&lt;0.001,pos_x,-1)</f>
        <v>-1</v>
      </c>
      <c r="AE4" s="322">
        <f t="shared" ref="AE4:AE67" si="5">IF(t&lt;T_para, pos_z, NA())</f>
        <v>353.98669985348454</v>
      </c>
      <c r="AG4" s="292" t="s">
        <v>14</v>
      </c>
      <c r="AH4" s="294" t="s">
        <v>14</v>
      </c>
    </row>
    <row r="5" spans="1:248" x14ac:dyDescent="0.2">
      <c r="A5" s="347">
        <f t="shared" ref="A5:A68" ca="1" si="6">IF(B4+0.01&lt;=T_ini+ROUNDUP(Temps_fin_propu,0), 0.01, IF(K4&gt;0, 0.1, 0.0001))</f>
        <v>0.01</v>
      </c>
      <c r="B5" s="304">
        <f t="shared" ref="B5:B68" ca="1" si="7">B4+pas</f>
        <v>3.71</v>
      </c>
      <c r="D5" s="306">
        <f t="shared" ref="D5:D68" ca="1" si="8">IF(AND(L4&lt;L_rampe,Poussee&lt;Poids*SIN(M4)),0,(-W4+Poussee)/m*COS(M4)-U4/m*SIN(M4))</f>
        <v>2.5975357842596454</v>
      </c>
      <c r="E5" s="307">
        <f t="shared" ref="E5:E68" ca="1" si="9">IF(AND(L4&lt;L_rampe,Poussee&lt;Poids*SIN(M4)),0,(-W4+Poussee)/m*SIN(M4)+U4/m*COS(M4)-Poids/m)</f>
        <v>-1.4999068776131974</v>
      </c>
      <c r="F5" s="304">
        <f t="shared" ref="F5:F68" ca="1" si="10">SQRT(acc_x^2+acc_z^2)</f>
        <v>2.9994854212049011</v>
      </c>
      <c r="G5" s="306">
        <f t="shared" ref="G5:G68" ca="1" si="11">G4+acc_x*pas</f>
        <v>21.713682081944928</v>
      </c>
      <c r="H5" s="307">
        <f t="shared" ref="H5:H68" ca="1" si="12">H4+acc_z*pas</f>
        <v>69.368785201080755</v>
      </c>
      <c r="I5" s="304">
        <f t="shared" ref="I5:I68" ca="1" si="13">SQRT(vit_x^2+vit_z^2)</f>
        <v>72.687773042166157</v>
      </c>
      <c r="J5" s="306">
        <f t="shared" ref="J5:J68" ca="1" si="14">J4+0.5*(vit_x+G4)*pas*(K4&gt;=0)</f>
        <v>86.652221172888147</v>
      </c>
      <c r="K5" s="307">
        <f t="shared" ref="K5:K68" ca="1" si="15">K4+0.5*(vit_z+H4)*pas</f>
        <v>354.6804627008392</v>
      </c>
      <c r="L5" s="304">
        <f t="shared" ca="1" si="0"/>
        <v>365.11208971475668</v>
      </c>
      <c r="M5" s="306">
        <f t="shared" ref="M5:M68" ca="1" si="16">IF(AND(L4&gt;L_rampe,G5&gt;0),ATAN2(G5,H5),$M$4)</f>
        <v>1.2674395651871222</v>
      </c>
      <c r="N5" s="304">
        <f t="shared" ref="N5:N68" ca="1" si="17">DEGREES(Beta)</f>
        <v>72.618937873118284</v>
      </c>
      <c r="P5" s="310">
        <f t="shared" ref="P5:P68" ca="1" si="18">MATCH(t-pas/2-T_ini,CdP_t)</f>
        <v>1</v>
      </c>
      <c r="Q5" s="304">
        <f t="shared" ref="Q5:Q68" ca="1" si="19">(INDEX(CdP,2,i_P+1)-INDEX(CdP,2,i_P+0))/(INDEX(CdP,1,i_P+1)-INDEX(CdP,1,i_P+0))*(t-pas/2-T_ini-INDEX(CdP,1,i_P+0))+INDEX(CdP,2,i_P+0)</f>
        <v>89.299999999998093</v>
      </c>
      <c r="R5" s="306">
        <f t="shared" ref="R5:R68" ca="1" si="20">Poussee/(g*ISP)</f>
        <v>4.4815509359346486E-2</v>
      </c>
      <c r="S5" s="307">
        <f t="shared" ref="S5:S68" ca="1" si="21">S4-Débit*pas</f>
        <v>8.684551844906407</v>
      </c>
      <c r="T5" s="304">
        <f t="shared" ca="1" si="1"/>
        <v>85.195453598531856</v>
      </c>
      <c r="U5" s="311">
        <f t="shared" ca="1" si="2"/>
        <v>0</v>
      </c>
      <c r="V5" s="306">
        <f t="shared" ca="1" si="3"/>
        <v>1.182308731266531</v>
      </c>
      <c r="W5" s="304">
        <f t="shared" ca="1" si="4"/>
        <v>13.683682667390123</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354.6804627008392</v>
      </c>
      <c r="AG5" s="306">
        <f t="shared" ref="AG5:AG68" ca="1" si="27">IF(AND(L4&lt;L_rampe,Poussee&lt;Poids*SIN(M4)),0,(-W4+Poussee)/m-Poids*SIN(M4)/m)</f>
        <v>-0.65664844204834871</v>
      </c>
      <c r="AH5" s="304">
        <f t="shared" ref="AH5:AH68" ca="1" si="28">IF(AND(L4&lt;L_rampe,Poussee&lt;Poids*SIN(M4)), g*SIN(M4), (-W4+Poussee)/m)</f>
        <v>8.706597490021565</v>
      </c>
    </row>
    <row r="6" spans="1:248" x14ac:dyDescent="0.2">
      <c r="A6" s="347">
        <f t="shared" ca="1" si="6"/>
        <v>0.01</v>
      </c>
      <c r="B6" s="304">
        <f t="shared" ca="1" si="7"/>
        <v>3.7199999999999998</v>
      </c>
      <c r="D6" s="306">
        <f t="shared" ca="1" si="8"/>
        <v>8.7457158148714065</v>
      </c>
      <c r="E6" s="307">
        <f t="shared" ca="1" si="9"/>
        <v>18.129972571301842</v>
      </c>
      <c r="F6" s="304">
        <f t="shared" ca="1" si="10"/>
        <v>20.129169147052465</v>
      </c>
      <c r="G6" s="306">
        <f t="shared" ca="1" si="11"/>
        <v>21.80113924009364</v>
      </c>
      <c r="H6" s="307">
        <f t="shared" ca="1" si="12"/>
        <v>69.550084926793772</v>
      </c>
      <c r="I6" s="304">
        <f t="shared" ca="1" si="13"/>
        <v>72.886926025798189</v>
      </c>
      <c r="J6" s="306">
        <f t="shared" ca="1" si="14"/>
        <v>86.869795279498334</v>
      </c>
      <c r="K6" s="307">
        <f t="shared" ca="1" si="15"/>
        <v>355.37505705147856</v>
      </c>
      <c r="L6" s="304">
        <f t="shared" ca="1" si="0"/>
        <v>365.83847871190858</v>
      </c>
      <c r="M6" s="306">
        <f t="shared" ca="1" si="16"/>
        <v>1.2670375046059632</v>
      </c>
      <c r="N6" s="304">
        <f t="shared" ca="1" si="17"/>
        <v>72.595901498709296</v>
      </c>
      <c r="P6" s="310">
        <f t="shared" ca="1" si="18"/>
        <v>1</v>
      </c>
      <c r="Q6" s="304">
        <f t="shared" ca="1" si="19"/>
        <v>267.89999999999429</v>
      </c>
      <c r="R6" s="306">
        <f t="shared" ca="1" si="20"/>
        <v>0.13444652807803945</v>
      </c>
      <c r="S6" s="307">
        <f t="shared" ca="1" si="21"/>
        <v>8.6832073796256264</v>
      </c>
      <c r="T6" s="304">
        <f t="shared" ca="1" si="1"/>
        <v>85.182264394127401</v>
      </c>
      <c r="U6" s="311">
        <f t="shared" ca="1" si="2"/>
        <v>0</v>
      </c>
      <c r="V6" s="306">
        <f t="shared" ca="1" si="3"/>
        <v>1.1822265857378784</v>
      </c>
      <c r="W6" s="304">
        <f t="shared" ca="1" si="4"/>
        <v>13.757811688611904</v>
      </c>
      <c r="Y6" s="314" t="str">
        <f t="shared" ca="1" si="22"/>
        <v/>
      </c>
      <c r="Z6" s="315" t="str">
        <f t="shared" ca="1" si="23"/>
        <v/>
      </c>
      <c r="AA6" s="316" t="str">
        <f t="shared" ca="1" si="24"/>
        <v/>
      </c>
      <c r="AC6" s="310" t="e">
        <f t="shared" ca="1" si="25"/>
        <v>#N/A</v>
      </c>
      <c r="AD6" s="323" t="e">
        <f t="shared" ca="1" si="26"/>
        <v>#N/A</v>
      </c>
      <c r="AE6" s="324">
        <f t="shared" ca="1" si="5"/>
        <v>355.37505705147856</v>
      </c>
      <c r="AG6" s="306">
        <f t="shared" ca="1" si="27"/>
        <v>19.914709244752238</v>
      </c>
      <c r="AH6" s="304">
        <f t="shared" ca="1" si="28"/>
        <v>29.276775990528588</v>
      </c>
    </row>
    <row r="7" spans="1:248" x14ac:dyDescent="0.2">
      <c r="A7" s="347">
        <f t="shared" ca="1" si="6"/>
        <v>0.01</v>
      </c>
      <c r="B7" s="304">
        <f t="shared" ca="1" si="7"/>
        <v>3.7299999999999995</v>
      </c>
      <c r="D7" s="306">
        <f t="shared" ca="1" si="8"/>
        <v>14.910448452925719</v>
      </c>
      <c r="E7" s="307">
        <f t="shared" ca="1" si="9"/>
        <v>37.757374565931634</v>
      </c>
      <c r="F7" s="304">
        <f t="shared" ca="1" si="10"/>
        <v>40.594837198582482</v>
      </c>
      <c r="G7" s="306">
        <f t="shared" ca="1" si="11"/>
        <v>21.950243724622897</v>
      </c>
      <c r="H7" s="307">
        <f t="shared" ca="1" si="12"/>
        <v>69.927658672453092</v>
      </c>
      <c r="I7" s="304">
        <f t="shared" ca="1" si="13"/>
        <v>73.291818417756915</v>
      </c>
      <c r="J7" s="306">
        <f t="shared" ca="1" si="14"/>
        <v>87.08855219432192</v>
      </c>
      <c r="K7" s="307">
        <f t="shared" ca="1" si="15"/>
        <v>356.07244576947483</v>
      </c>
      <c r="L7" s="304">
        <f t="shared" ca="1" si="0"/>
        <v>366.56786896775162</v>
      </c>
      <c r="M7" s="306">
        <f t="shared" ca="1" si="16"/>
        <v>1.2666371516160262</v>
      </c>
      <c r="N7" s="304">
        <f t="shared" ca="1" si="17"/>
        <v>72.572962962070463</v>
      </c>
      <c r="P7" s="310">
        <f t="shared" ca="1" si="18"/>
        <v>1</v>
      </c>
      <c r="Q7" s="304">
        <f t="shared" ca="1" si="19"/>
        <v>446.49999999999051</v>
      </c>
      <c r="R7" s="306">
        <f t="shared" ca="1" si="20"/>
        <v>0.22407754679673245</v>
      </c>
      <c r="S7" s="307">
        <f t="shared" ca="1" si="21"/>
        <v>8.6809666041576588</v>
      </c>
      <c r="T7" s="304">
        <f t="shared" ca="1" si="1"/>
        <v>85.160282386786633</v>
      </c>
      <c r="U7" s="311">
        <f t="shared" ca="1" si="2"/>
        <v>0</v>
      </c>
      <c r="V7" s="306">
        <f t="shared" ca="1" si="3"/>
        <v>1.1821441153759249</v>
      </c>
      <c r="W7" s="304">
        <f t="shared" ca="1" si="4"/>
        <v>13.910117193296799</v>
      </c>
      <c r="Y7" s="314" t="str">
        <f t="shared" ca="1" si="22"/>
        <v/>
      </c>
      <c r="Z7" s="315" t="str">
        <f t="shared" ca="1" si="23"/>
        <v/>
      </c>
      <c r="AA7" s="316" t="str">
        <f t="shared" ca="1" si="24"/>
        <v/>
      </c>
      <c r="AC7" s="310" t="e">
        <f t="shared" ca="1" si="25"/>
        <v>#N/A</v>
      </c>
      <c r="AD7" s="323" t="e">
        <f t="shared" ca="1" si="26"/>
        <v>#N/A</v>
      </c>
      <c r="AE7" s="324">
        <f t="shared" ca="1" si="5"/>
        <v>356.07244576947483</v>
      </c>
      <c r="AG7" s="306">
        <f t="shared" ca="1" si="27"/>
        <v>40.48865182602497</v>
      </c>
      <c r="AH7" s="304">
        <f t="shared" ca="1" si="28"/>
        <v>49.849539578244801</v>
      </c>
    </row>
    <row r="8" spans="1:248" x14ac:dyDescent="0.2">
      <c r="A8" s="347">
        <f t="shared" ca="1" si="6"/>
        <v>0.01</v>
      </c>
      <c r="B8" s="304">
        <f t="shared" ca="1" si="7"/>
        <v>3.7399999999999993</v>
      </c>
      <c r="D8" s="306">
        <f t="shared" ca="1" si="8"/>
        <v>21.093511914118597</v>
      </c>
      <c r="E8" s="307">
        <f t="shared" ca="1" si="9"/>
        <v>57.38833819791212</v>
      </c>
      <c r="F8" s="304">
        <f t="shared" ca="1" si="10"/>
        <v>61.142109924249446</v>
      </c>
      <c r="G8" s="306">
        <f t="shared" ca="1" si="11"/>
        <v>22.161178843764084</v>
      </c>
      <c r="H8" s="307">
        <f t="shared" ca="1" si="12"/>
        <v>70.501542054432207</v>
      </c>
      <c r="I8" s="304">
        <f t="shared" ca="1" si="13"/>
        <v>73.902539061917011</v>
      </c>
      <c r="J8" s="306">
        <f t="shared" ca="1" si="14"/>
        <v>87.309109307163851</v>
      </c>
      <c r="K8" s="307">
        <f t="shared" ca="1" si="15"/>
        <v>356.77459177310925</v>
      </c>
      <c r="L8" s="304">
        <f t="shared" ca="1" si="0"/>
        <v>367.30231404509152</v>
      </c>
      <c r="M8" s="306">
        <f t="shared" ca="1" si="16"/>
        <v>1.2662396000129836</v>
      </c>
      <c r="N8" s="304">
        <f t="shared" ca="1" si="17"/>
        <v>72.55018493307746</v>
      </c>
      <c r="P8" s="310">
        <f t="shared" ca="1" si="18"/>
        <v>1</v>
      </c>
      <c r="Q8" s="304">
        <f t="shared" ca="1" si="19"/>
        <v>625.09999999998672</v>
      </c>
      <c r="R8" s="306">
        <f t="shared" ca="1" si="20"/>
        <v>0.31370856551542542</v>
      </c>
      <c r="S8" s="307">
        <f t="shared" ca="1" si="21"/>
        <v>8.6778295185025041</v>
      </c>
      <c r="T8" s="304">
        <f t="shared" ca="1" si="1"/>
        <v>85.129507576509567</v>
      </c>
      <c r="U8" s="311">
        <f t="shared" ca="1" si="2"/>
        <v>0</v>
      </c>
      <c r="V8" s="306">
        <f t="shared" ca="1" si="3"/>
        <v>1.1820610881452032</v>
      </c>
      <c r="W8" s="304">
        <f t="shared" ca="1" si="4"/>
        <v>14.141908105731</v>
      </c>
      <c r="Y8" s="314" t="str">
        <f t="shared" ca="1" si="22"/>
        <v/>
      </c>
      <c r="Z8" s="315" t="str">
        <f t="shared" ca="1" si="23"/>
        <v/>
      </c>
      <c r="AA8" s="316" t="str">
        <f t="shared" ca="1" si="24"/>
        <v/>
      </c>
      <c r="AC8" s="310" t="e">
        <f t="shared" ca="1" si="25"/>
        <v>#N/A</v>
      </c>
      <c r="AD8" s="323" t="e">
        <f t="shared" ca="1" si="26"/>
        <v>#N/A</v>
      </c>
      <c r="AE8" s="324">
        <f t="shared" ca="1" si="5"/>
        <v>356.77459177310925</v>
      </c>
      <c r="AG8" s="306">
        <f t="shared" ca="1" si="27"/>
        <v>61.071480411265114</v>
      </c>
      <c r="AH8" s="304">
        <f t="shared" ca="1" si="28"/>
        <v>70.431192673644532</v>
      </c>
    </row>
    <row r="9" spans="1:248" x14ac:dyDescent="0.2">
      <c r="A9" s="347">
        <f t="shared" ca="1" si="6"/>
        <v>0.01</v>
      </c>
      <c r="B9" s="304">
        <f t="shared" ca="1" si="7"/>
        <v>3.7499999999999991</v>
      </c>
      <c r="D9" s="306">
        <f t="shared" ca="1" si="8"/>
        <v>27.296588822551673</v>
      </c>
      <c r="E9" s="307">
        <f t="shared" ca="1" si="9"/>
        <v>77.028864411637116</v>
      </c>
      <c r="F9" s="304">
        <f t="shared" ca="1" si="10"/>
        <v>81.722394200695248</v>
      </c>
      <c r="G9" s="306">
        <f t="shared" ca="1" si="11"/>
        <v>22.434144731989601</v>
      </c>
      <c r="H9" s="307">
        <f t="shared" ca="1" si="12"/>
        <v>71.271830698548584</v>
      </c>
      <c r="I9" s="304">
        <f t="shared" ca="1" si="13"/>
        <v>74.719239162202598</v>
      </c>
      <c r="J9" s="306">
        <f t="shared" ca="1" si="14"/>
        <v>87.532085925042622</v>
      </c>
      <c r="K9" s="307">
        <f t="shared" ca="1" si="15"/>
        <v>357.48345863687416</v>
      </c>
      <c r="L9" s="304">
        <f t="shared" ca="1" si="0"/>
        <v>368.04386866971544</v>
      </c>
      <c r="M9" s="306">
        <f t="shared" ca="1" si="16"/>
        <v>1.2658458957869729</v>
      </c>
      <c r="N9" s="304">
        <f t="shared" ca="1" si="17"/>
        <v>72.527627342550588</v>
      </c>
      <c r="P9" s="310">
        <f t="shared" ca="1" si="18"/>
        <v>1</v>
      </c>
      <c r="Q9" s="304">
        <f t="shared" ca="1" si="19"/>
        <v>803.69999999998288</v>
      </c>
      <c r="R9" s="306">
        <f t="shared" ca="1" si="20"/>
        <v>0.40333958423411836</v>
      </c>
      <c r="S9" s="307">
        <f t="shared" ca="1" si="21"/>
        <v>8.6737961226601623</v>
      </c>
      <c r="T9" s="304">
        <f t="shared" ca="1" si="1"/>
        <v>85.089939963296203</v>
      </c>
      <c r="U9" s="311">
        <f t="shared" ca="1" si="2"/>
        <v>0</v>
      </c>
      <c r="V9" s="306">
        <f t="shared" ca="1" si="3"/>
        <v>1.181977271997303</v>
      </c>
      <c r="W9" s="304">
        <f t="shared" ca="1" si="4"/>
        <v>14.455175806331013</v>
      </c>
      <c r="Y9" s="314" t="str">
        <f t="shared" ca="1" si="22"/>
        <v/>
      </c>
      <c r="Z9" s="315" t="str">
        <f t="shared" ca="1" si="23"/>
        <v/>
      </c>
      <c r="AA9" s="316" t="str">
        <f t="shared" ca="1" si="24"/>
        <v/>
      </c>
      <c r="AC9" s="310" t="e">
        <f t="shared" ca="1" si="25"/>
        <v>#N/A</v>
      </c>
      <c r="AD9" s="323" t="e">
        <f t="shared" ca="1" si="26"/>
        <v>#N/A</v>
      </c>
      <c r="AE9" s="324">
        <f t="shared" ca="1" si="5"/>
        <v>357.48345863687416</v>
      </c>
      <c r="AG9" s="306">
        <f t="shared" ca="1" si="27"/>
        <v>81.669430943187521</v>
      </c>
      <c r="AH9" s="304">
        <f t="shared" ca="1" si="28"/>
        <v>91.02797445648315</v>
      </c>
    </row>
    <row r="10" spans="1:248" x14ac:dyDescent="0.2">
      <c r="A10" s="347">
        <f t="shared" ca="1" si="6"/>
        <v>0.01</v>
      </c>
      <c r="B10" s="304">
        <f t="shared" ca="1" si="7"/>
        <v>3.7599999999999989</v>
      </c>
      <c r="D10" s="306">
        <f t="shared" ca="1" si="8"/>
        <v>30.390221329133745</v>
      </c>
      <c r="E10" s="307">
        <f t="shared" ca="1" si="9"/>
        <v>86.737772840785652</v>
      </c>
      <c r="F10" s="304">
        <f t="shared" ca="1" si="10"/>
        <v>91.907599195134395</v>
      </c>
      <c r="G10" s="306">
        <f t="shared" ca="1" si="11"/>
        <v>22.738046945280939</v>
      </c>
      <c r="H10" s="307">
        <f t="shared" ca="1" si="12"/>
        <v>72.139208426956444</v>
      </c>
      <c r="I10" s="304">
        <f t="shared" ca="1" si="13"/>
        <v>75.637848801731948</v>
      </c>
      <c r="J10" s="306">
        <f t="shared" ca="1" si="14"/>
        <v>87.757946883428971</v>
      </c>
      <c r="K10" s="307">
        <f t="shared" ca="1" si="15"/>
        <v>358.20051383250171</v>
      </c>
      <c r="L10" s="304">
        <f t="shared" ca="1" si="0"/>
        <v>368.79406902913036</v>
      </c>
      <c r="M10" s="306">
        <f t="shared" ca="1" si="16"/>
        <v>1.2654564859429069</v>
      </c>
      <c r="N10" s="304">
        <f t="shared" ca="1" si="17"/>
        <v>72.50531580198475</v>
      </c>
      <c r="P10" s="310">
        <f t="shared" ca="1" si="18"/>
        <v>2</v>
      </c>
      <c r="Q10" s="304">
        <f t="shared" ca="1" si="19"/>
        <v>891.94444444444468</v>
      </c>
      <c r="R10" s="306">
        <f t="shared" ca="1" si="20"/>
        <v>0.44762535944029075</v>
      </c>
      <c r="S10" s="307">
        <f t="shared" ca="1" si="21"/>
        <v>8.6693198690657596</v>
      </c>
      <c r="T10" s="304">
        <f t="shared" ca="1" si="1"/>
        <v>85.046027915535106</v>
      </c>
      <c r="U10" s="311">
        <f t="shared" ca="1" si="2"/>
        <v>0</v>
      </c>
      <c r="V10" s="306">
        <f t="shared" ca="1" si="3"/>
        <v>1.1818924936025981</v>
      </c>
      <c r="W10" s="304">
        <f t="shared" ca="1" si="4"/>
        <v>14.811726429930408</v>
      </c>
      <c r="Y10" s="314" t="str">
        <f t="shared" ca="1" si="22"/>
        <v/>
      </c>
      <c r="Z10" s="315" t="str">
        <f t="shared" ca="1" si="23"/>
        <v/>
      </c>
      <c r="AA10" s="316" t="str">
        <f t="shared" ca="1" si="24"/>
        <v/>
      </c>
      <c r="AC10" s="310" t="e">
        <f t="shared" ca="1" si="25"/>
        <v>#N/A</v>
      </c>
      <c r="AD10" s="323" t="e">
        <f t="shared" ca="1" si="26"/>
        <v>#N/A</v>
      </c>
      <c r="AE10" s="324">
        <f t="shared" ca="1" si="5"/>
        <v>358.20051383250171</v>
      </c>
      <c r="AG10" s="306">
        <f t="shared" ca="1" si="27"/>
        <v>91.860390466672598</v>
      </c>
      <c r="AH10" s="304">
        <f t="shared" ca="1" si="28"/>
        <v>101.2177750839727</v>
      </c>
    </row>
    <row r="11" spans="1:248" x14ac:dyDescent="0.2">
      <c r="A11" s="347">
        <f t="shared" ca="1" si="6"/>
        <v>0.01</v>
      </c>
      <c r="B11" s="304">
        <f t="shared" ca="1" si="7"/>
        <v>3.7699999999999987</v>
      </c>
      <c r="D11" s="306">
        <f t="shared" ca="1" si="8"/>
        <v>30.357884714486026</v>
      </c>
      <c r="E11" s="307">
        <f t="shared" ca="1" si="9"/>
        <v>86.504066818932984</v>
      </c>
      <c r="F11" s="304">
        <f t="shared" ca="1" si="10"/>
        <v>91.676358678518895</v>
      </c>
      <c r="G11" s="306">
        <f t="shared" ca="1" si="11"/>
        <v>23.041625792425798</v>
      </c>
      <c r="H11" s="307">
        <f t="shared" ca="1" si="12"/>
        <v>73.004249095145767</v>
      </c>
      <c r="I11" s="304">
        <f t="shared" ca="1" si="13"/>
        <v>76.554143618123462</v>
      </c>
      <c r="J11" s="306">
        <f t="shared" ca="1" si="14"/>
        <v>87.9868452471175</v>
      </c>
      <c r="K11" s="307">
        <f t="shared" ca="1" si="15"/>
        <v>358.92623112011222</v>
      </c>
      <c r="L11" s="304">
        <f t="shared" ca="1" si="0"/>
        <v>369.55341200241736</v>
      </c>
      <c r="M11" s="306">
        <f t="shared" ca="1" si="16"/>
        <v>1.2650712610832024</v>
      </c>
      <c r="N11" s="304">
        <f t="shared" ca="1" si="17"/>
        <v>72.483244043360173</v>
      </c>
      <c r="P11" s="310">
        <f t="shared" ca="1" si="18"/>
        <v>2</v>
      </c>
      <c r="Q11" s="304">
        <f t="shared" ca="1" si="19"/>
        <v>889.8333333333336</v>
      </c>
      <c r="R11" s="306">
        <f t="shared" ca="1" si="20"/>
        <v>0.4465658911339232</v>
      </c>
      <c r="S11" s="307">
        <f t="shared" ca="1" si="21"/>
        <v>8.6648542101544201</v>
      </c>
      <c r="T11" s="304">
        <f t="shared" ca="1" si="1"/>
        <v>85.002219801614871</v>
      </c>
      <c r="U11" s="311">
        <f t="shared" ca="1" si="2"/>
        <v>0</v>
      </c>
      <c r="V11" s="306">
        <f t="shared" ca="1" si="3"/>
        <v>1.1818066971577268</v>
      </c>
      <c r="W11" s="304">
        <f t="shared" ca="1" si="4"/>
        <v>15.171664217751063</v>
      </c>
      <c r="Y11" s="314" t="str">
        <f t="shared" ca="1" si="22"/>
        <v/>
      </c>
      <c r="Z11" s="315" t="str">
        <f t="shared" ca="1" si="23"/>
        <v/>
      </c>
      <c r="AA11" s="316" t="str">
        <f t="shared" ca="1" si="24"/>
        <v/>
      </c>
      <c r="AC11" s="310" t="e">
        <f t="shared" ca="1" si="25"/>
        <v>#N/A</v>
      </c>
      <c r="AD11" s="323" t="e">
        <f t="shared" ca="1" si="26"/>
        <v>#N/A</v>
      </c>
      <c r="AE11" s="324">
        <f t="shared" ca="1" si="5"/>
        <v>358.92623112011222</v>
      </c>
      <c r="AG11" s="306">
        <f t="shared" ca="1" si="27"/>
        <v>91.628913614331765</v>
      </c>
      <c r="AH11" s="304">
        <f t="shared" ca="1" si="28"/>
        <v>100.98515054967197</v>
      </c>
    </row>
    <row r="12" spans="1:248" x14ac:dyDescent="0.2">
      <c r="A12" s="347">
        <f t="shared" ca="1" si="6"/>
        <v>0.01</v>
      </c>
      <c r="B12" s="304">
        <f t="shared" ca="1" si="7"/>
        <v>3.7799999999999985</v>
      </c>
      <c r="D12" s="306">
        <f t="shared" ca="1" si="8"/>
        <v>30.324741586055733</v>
      </c>
      <c r="E12" s="307">
        <f t="shared" ca="1" si="9"/>
        <v>86.269808275597725</v>
      </c>
      <c r="F12" s="304">
        <f t="shared" ca="1" si="10"/>
        <v>91.444353418729193</v>
      </c>
      <c r="G12" s="306">
        <f t="shared" ca="1" si="11"/>
        <v>23.344873208286355</v>
      </c>
      <c r="H12" s="307">
        <f t="shared" ca="1" si="12"/>
        <v>73.86694717790175</v>
      </c>
      <c r="I12" s="304">
        <f t="shared" ca="1" si="13"/>
        <v>77.468115960657599</v>
      </c>
      <c r="J12" s="306">
        <f t="shared" ca="1" si="14"/>
        <v>88.218777742121063</v>
      </c>
      <c r="K12" s="307">
        <f t="shared" ca="1" si="15"/>
        <v>359.66058710147746</v>
      </c>
      <c r="L12" s="304">
        <f t="shared" ca="1" si="0"/>
        <v>370.3218744018414</v>
      </c>
      <c r="M12" s="306">
        <f t="shared" ca="1" si="16"/>
        <v>1.2646901158957149</v>
      </c>
      <c r="N12" s="304">
        <f t="shared" ca="1" si="17"/>
        <v>72.461406032735411</v>
      </c>
      <c r="P12" s="310">
        <f t="shared" ca="1" si="18"/>
        <v>2</v>
      </c>
      <c r="Q12" s="304">
        <f t="shared" ca="1" si="19"/>
        <v>887.72222222222251</v>
      </c>
      <c r="R12" s="306">
        <f t="shared" ca="1" si="20"/>
        <v>0.44550642282755565</v>
      </c>
      <c r="S12" s="307">
        <f t="shared" ca="1" si="21"/>
        <v>8.660399145926144</v>
      </c>
      <c r="T12" s="304">
        <f t="shared" ca="1" si="1"/>
        <v>84.958515621535483</v>
      </c>
      <c r="U12" s="311">
        <f t="shared" ca="1" si="2"/>
        <v>0</v>
      </c>
      <c r="V12" s="306">
        <f t="shared" ca="1" si="3"/>
        <v>1.1817198856469706</v>
      </c>
      <c r="W12" s="304">
        <f t="shared" ca="1" si="4"/>
        <v>15.534951512501681</v>
      </c>
      <c r="Y12" s="314" t="str">
        <f t="shared" ca="1" si="22"/>
        <v/>
      </c>
      <c r="Z12" s="315" t="str">
        <f t="shared" ca="1" si="23"/>
        <v/>
      </c>
      <c r="AA12" s="316" t="str">
        <f t="shared" ca="1" si="24"/>
        <v/>
      </c>
      <c r="AC12" s="310" t="e">
        <f t="shared" ca="1" si="25"/>
        <v>#N/A</v>
      </c>
      <c r="AD12" s="323" t="e">
        <f t="shared" ca="1" si="26"/>
        <v>#N/A</v>
      </c>
      <c r="AE12" s="324">
        <f t="shared" ca="1" si="5"/>
        <v>359.66058710147746</v>
      </c>
      <c r="AG12" s="306">
        <f t="shared" ca="1" si="27"/>
        <v>91.396671557353685</v>
      </c>
      <c r="AH12" s="304">
        <f t="shared" ca="1" si="28"/>
        <v>100.75177174887138</v>
      </c>
    </row>
    <row r="13" spans="1:248" x14ac:dyDescent="0.2">
      <c r="A13" s="347">
        <f t="shared" ca="1" si="6"/>
        <v>0.01</v>
      </c>
      <c r="B13" s="304">
        <f t="shared" ca="1" si="7"/>
        <v>3.7899999999999983</v>
      </c>
      <c r="D13" s="306">
        <f t="shared" ca="1" si="8"/>
        <v>30.290805391310275</v>
      </c>
      <c r="E13" s="307">
        <f t="shared" ca="1" si="9"/>
        <v>86.03499782255453</v>
      </c>
      <c r="F13" s="304">
        <f t="shared" ca="1" si="10"/>
        <v>91.211587759347736</v>
      </c>
      <c r="G13" s="306">
        <f t="shared" ca="1" si="11"/>
        <v>23.647781262199459</v>
      </c>
      <c r="H13" s="307">
        <f t="shared" ca="1" si="12"/>
        <v>74.727297156127293</v>
      </c>
      <c r="I13" s="304">
        <f t="shared" ca="1" si="13"/>
        <v>78.379758221654285</v>
      </c>
      <c r="J13" s="306">
        <f t="shared" ca="1" si="14"/>
        <v>88.453741014473493</v>
      </c>
      <c r="K13" s="307">
        <f t="shared" ca="1" si="15"/>
        <v>360.40355832314759</v>
      </c>
      <c r="L13" s="304">
        <f t="shared" ca="1" si="0"/>
        <v>371.09943297105968</v>
      </c>
      <c r="M13" s="306">
        <f t="shared" ca="1" si="16"/>
        <v>1.2643129489509899</v>
      </c>
      <c r="N13" s="304">
        <f t="shared" ca="1" si="17"/>
        <v>72.439795958630825</v>
      </c>
      <c r="P13" s="310">
        <f t="shared" ca="1" si="18"/>
        <v>2</v>
      </c>
      <c r="Q13" s="304">
        <f t="shared" ca="1" si="19"/>
        <v>885.61111111111154</v>
      </c>
      <c r="R13" s="306">
        <f t="shared" ca="1" si="20"/>
        <v>0.44444695452118821</v>
      </c>
      <c r="S13" s="307">
        <f t="shared" ca="1" si="21"/>
        <v>8.655954676380933</v>
      </c>
      <c r="T13" s="304">
        <f t="shared" ca="1" si="1"/>
        <v>84.914915375296957</v>
      </c>
      <c r="U13" s="311">
        <f t="shared" ca="1" si="2"/>
        <v>0</v>
      </c>
      <c r="V13" s="306">
        <f t="shared" ca="1" si="3"/>
        <v>1.1816320620628977</v>
      </c>
      <c r="W13" s="304">
        <f t="shared" ca="1" si="4"/>
        <v>15.901550609837441</v>
      </c>
      <c r="Y13" s="314" t="str">
        <f t="shared" ca="1" si="22"/>
        <v/>
      </c>
      <c r="Z13" s="315" t="str">
        <f t="shared" ca="1" si="23"/>
        <v/>
      </c>
      <c r="AA13" s="316" t="str">
        <f t="shared" ca="1" si="24"/>
        <v/>
      </c>
      <c r="AC13" s="310" t="e">
        <f t="shared" ca="1" si="25"/>
        <v>#N/A</v>
      </c>
      <c r="AD13" s="323" t="e">
        <f t="shared" ca="1" si="26"/>
        <v>#N/A</v>
      </c>
      <c r="AE13" s="324">
        <f t="shared" ca="1" si="5"/>
        <v>360.40355832314759</v>
      </c>
      <c r="AG13" s="306">
        <f t="shared" ca="1" si="27"/>
        <v>91.163668604424814</v>
      </c>
      <c r="AH13" s="304">
        <f t="shared" ca="1" si="28"/>
        <v>100.51764272434822</v>
      </c>
    </row>
    <row r="14" spans="1:248" x14ac:dyDescent="0.2">
      <c r="A14" s="347">
        <f t="shared" ca="1" si="6"/>
        <v>0.01</v>
      </c>
      <c r="B14" s="304">
        <f t="shared" ca="1" si="7"/>
        <v>3.799999999999998</v>
      </c>
      <c r="D14" s="306">
        <f t="shared" ca="1" si="8"/>
        <v>30.256089134693894</v>
      </c>
      <c r="E14" s="307">
        <f t="shared" ca="1" si="9"/>
        <v>85.799636205686696</v>
      </c>
      <c r="F14" s="304">
        <f t="shared" ca="1" si="10"/>
        <v>90.978066053058768</v>
      </c>
      <c r="G14" s="306">
        <f t="shared" ca="1" si="11"/>
        <v>23.950342153546398</v>
      </c>
      <c r="H14" s="307">
        <f t="shared" ca="1" si="12"/>
        <v>75.585293518184159</v>
      </c>
      <c r="I14" s="304">
        <f t="shared" ca="1" si="13"/>
        <v>79.289062836572825</v>
      </c>
      <c r="J14" s="306">
        <f t="shared" ca="1" si="14"/>
        <v>88.691731631552216</v>
      </c>
      <c r="K14" s="307">
        <f t="shared" ca="1" si="15"/>
        <v>361.15512127651914</v>
      </c>
      <c r="L14" s="304">
        <f t="shared" ca="1" si="0"/>
        <v>371.88606438539819</v>
      </c>
      <c r="M14" s="306">
        <f t="shared" ca="1" si="16"/>
        <v>1.2639396625119876</v>
      </c>
      <c r="N14" s="304">
        <f t="shared" ca="1" si="17"/>
        <v>72.418408221126526</v>
      </c>
      <c r="P14" s="310">
        <f t="shared" ca="1" si="18"/>
        <v>2</v>
      </c>
      <c r="Q14" s="304">
        <f t="shared" ca="1" si="19"/>
        <v>883.50000000000045</v>
      </c>
      <c r="R14" s="306">
        <f t="shared" ca="1" si="20"/>
        <v>0.44338748621482066</v>
      </c>
      <c r="S14" s="307">
        <f t="shared" ca="1" si="21"/>
        <v>8.6515208015187852</v>
      </c>
      <c r="T14" s="304">
        <f t="shared" ca="1" si="1"/>
        <v>84.871419062899292</v>
      </c>
      <c r="U14" s="311">
        <f t="shared" ca="1" si="2"/>
        <v>0</v>
      </c>
      <c r="V14" s="306">
        <f t="shared" ca="1" si="3"/>
        <v>1.1815432294063286</v>
      </c>
      <c r="W14" s="304">
        <f t="shared" ca="1" si="4"/>
        <v>16.271423760758868</v>
      </c>
      <c r="Y14" s="314" t="str">
        <f t="shared" ca="1" si="22"/>
        <v/>
      </c>
      <c r="Z14" s="315" t="str">
        <f t="shared" ca="1" si="23"/>
        <v/>
      </c>
      <c r="AA14" s="316" t="str">
        <f t="shared" ca="1" si="24"/>
        <v/>
      </c>
      <c r="AC14" s="310" t="e">
        <f t="shared" ca="1" si="25"/>
        <v>#N/A</v>
      </c>
      <c r="AD14" s="323" t="e">
        <f t="shared" ca="1" si="26"/>
        <v>#N/A</v>
      </c>
      <c r="AE14" s="324">
        <f t="shared" ca="1" si="5"/>
        <v>361.15512127651914</v>
      </c>
      <c r="AG14" s="306">
        <f t="shared" ca="1" si="27"/>
        <v>90.929909073996043</v>
      </c>
      <c r="AH14" s="304">
        <f t="shared" ca="1" si="28"/>
        <v>100.28276753814833</v>
      </c>
    </row>
    <row r="15" spans="1:248" x14ac:dyDescent="0.2">
      <c r="A15" s="347">
        <f t="shared" ca="1" si="6"/>
        <v>0.01</v>
      </c>
      <c r="B15" s="304">
        <f t="shared" ca="1" si="7"/>
        <v>3.8099999999999978</v>
      </c>
      <c r="D15" s="306">
        <f t="shared" ca="1" si="8"/>
        <v>30.220605399561531</v>
      </c>
      <c r="E15" s="307">
        <f t="shared" ca="1" si="9"/>
        <v>85.563724299168129</v>
      </c>
      <c r="F15" s="304">
        <f t="shared" ca="1" si="10"/>
        <v>90.743792661867857</v>
      </c>
      <c r="G15" s="306">
        <f t="shared" ca="1" si="11"/>
        <v>24.252548207542013</v>
      </c>
      <c r="H15" s="307">
        <f t="shared" ca="1" si="12"/>
        <v>76.440930761175835</v>
      </c>
      <c r="I15" s="304">
        <f t="shared" ca="1" si="13"/>
        <v>80.196022284113482</v>
      </c>
      <c r="J15" s="306">
        <f t="shared" ca="1" si="14"/>
        <v>88.932746083357657</v>
      </c>
      <c r="K15" s="307">
        <f t="shared" ca="1" si="15"/>
        <v>361.91525239791594</v>
      </c>
      <c r="L15" s="304">
        <f t="shared" ca="1" si="0"/>
        <v>372.6817452521309</v>
      </c>
      <c r="M15" s="306">
        <f t="shared" ca="1" si="16"/>
        <v>1.2635701623553661</v>
      </c>
      <c r="N15" s="304">
        <f t="shared" ca="1" si="17"/>
        <v>72.397237421622691</v>
      </c>
      <c r="P15" s="310">
        <f t="shared" ca="1" si="18"/>
        <v>2</v>
      </c>
      <c r="Q15" s="304">
        <f t="shared" ca="1" si="19"/>
        <v>881.38888888888937</v>
      </c>
      <c r="R15" s="306">
        <f t="shared" ca="1" si="20"/>
        <v>0.44232801790845311</v>
      </c>
      <c r="S15" s="307">
        <f t="shared" ca="1" si="21"/>
        <v>8.6470975213397008</v>
      </c>
      <c r="T15" s="304">
        <f t="shared" ca="1" si="1"/>
        <v>84.828026684342476</v>
      </c>
      <c r="U15" s="311">
        <f t="shared" ca="1" si="2"/>
        <v>0</v>
      </c>
      <c r="V15" s="306">
        <f t="shared" ca="1" si="3"/>
        <v>1.1814533906862972</v>
      </c>
      <c r="W15" s="304">
        <f t="shared" ca="1" si="4"/>
        <v>16.644533174007471</v>
      </c>
      <c r="Y15" s="314" t="str">
        <f t="shared" ca="1" si="22"/>
        <v/>
      </c>
      <c r="Z15" s="315" t="str">
        <f t="shared" ca="1" si="23"/>
        <v/>
      </c>
      <c r="AA15" s="316" t="str">
        <f t="shared" ca="1" si="24"/>
        <v/>
      </c>
      <c r="AC15" s="310" t="e">
        <f t="shared" ca="1" si="25"/>
        <v>#N/A</v>
      </c>
      <c r="AD15" s="323" t="e">
        <f t="shared" ca="1" si="26"/>
        <v>#N/A</v>
      </c>
      <c r="AE15" s="324">
        <f t="shared" ca="1" si="5"/>
        <v>361.91525239791594</v>
      </c>
      <c r="AG15" s="306">
        <f t="shared" ca="1" si="27"/>
        <v>90.695397294460548</v>
      </c>
      <c r="AH15" s="304">
        <f t="shared" ca="1" si="28"/>
        <v>100.04715027130828</v>
      </c>
    </row>
    <row r="16" spans="1:248" x14ac:dyDescent="0.2">
      <c r="A16" s="347">
        <f t="shared" ca="1" si="6"/>
        <v>0.01</v>
      </c>
      <c r="B16" s="304">
        <f t="shared" ca="1" si="7"/>
        <v>3.8199999999999976</v>
      </c>
      <c r="D16" s="306">
        <f t="shared" ca="1" si="8"/>
        <v>30.184366368778374</v>
      </c>
      <c r="E16" s="307">
        <f t="shared" ca="1" si="9"/>
        <v>85.327263099974999</v>
      </c>
      <c r="F16" s="304">
        <f t="shared" ca="1" si="10"/>
        <v>90.508771957291486</v>
      </c>
      <c r="G16" s="306">
        <f t="shared" ca="1" si="11"/>
        <v>24.554391871229797</v>
      </c>
      <c r="H16" s="307">
        <f t="shared" ca="1" si="12"/>
        <v>77.294203392175589</v>
      </c>
      <c r="I16" s="304">
        <f t="shared" ca="1" si="13"/>
        <v>81.100629086320438</v>
      </c>
      <c r="J16" s="306">
        <f t="shared" ca="1" si="14"/>
        <v>89.176780783751511</v>
      </c>
      <c r="K16" s="307">
        <f t="shared" ca="1" si="15"/>
        <v>362.68392806868269</v>
      </c>
      <c r="L16" s="304">
        <f t="shared" ca="1" si="0"/>
        <v>373.48645211075956</v>
      </c>
      <c r="M16" s="306">
        <f t="shared" ca="1" si="16"/>
        <v>1.263204357603489</v>
      </c>
      <c r="N16" s="304">
        <f t="shared" ca="1" si="17"/>
        <v>72.376278353214303</v>
      </c>
      <c r="P16" s="310">
        <f t="shared" ca="1" si="18"/>
        <v>2</v>
      </c>
      <c r="Q16" s="304">
        <f t="shared" ca="1" si="19"/>
        <v>879.27777777777828</v>
      </c>
      <c r="R16" s="306">
        <f t="shared" ca="1" si="20"/>
        <v>0.44126854960208556</v>
      </c>
      <c r="S16" s="307">
        <f t="shared" ca="1" si="21"/>
        <v>8.6426848358436796</v>
      </c>
      <c r="T16" s="304">
        <f t="shared" ca="1" si="1"/>
        <v>84.784738239626506</v>
      </c>
      <c r="U16" s="311">
        <f t="shared" ca="1" si="2"/>
        <v>0</v>
      </c>
      <c r="V16" s="306">
        <f t="shared" ca="1" si="3"/>
        <v>1.1813625489200159</v>
      </c>
      <c r="W16" s="304">
        <f t="shared" ca="1" si="4"/>
        <v>17.020841018458029</v>
      </c>
      <c r="Y16" s="314" t="str">
        <f t="shared" ca="1" si="22"/>
        <v/>
      </c>
      <c r="Z16" s="315" t="str">
        <f t="shared" ca="1" si="23"/>
        <v/>
      </c>
      <c r="AA16" s="316" t="str">
        <f t="shared" ca="1" si="24"/>
        <v/>
      </c>
      <c r="AC16" s="310" t="e">
        <f t="shared" ca="1" si="25"/>
        <v>#N/A</v>
      </c>
      <c r="AD16" s="323" t="e">
        <f t="shared" ca="1" si="26"/>
        <v>#N/A</v>
      </c>
      <c r="AE16" s="324">
        <f t="shared" ca="1" si="5"/>
        <v>362.68392806868269</v>
      </c>
      <c r="AG16" s="306">
        <f t="shared" ca="1" si="27"/>
        <v>90.460137604303924</v>
      </c>
      <c r="AH16" s="304">
        <f t="shared" ca="1" si="28"/>
        <v>99.810795023577001</v>
      </c>
    </row>
    <row r="17" spans="1:34" x14ac:dyDescent="0.2">
      <c r="A17" s="347">
        <f t="shared" ca="1" si="6"/>
        <v>0.01</v>
      </c>
      <c r="B17" s="304">
        <f t="shared" ca="1" si="7"/>
        <v>3.8299999999999974</v>
      </c>
      <c r="D17" s="306">
        <f t="shared" ca="1" si="8"/>
        <v>30.147383844080988</v>
      </c>
      <c r="E17" s="307">
        <f t="shared" ca="1" si="9"/>
        <v>85.090253722703011</v>
      </c>
      <c r="F17" s="304">
        <f t="shared" ca="1" si="10"/>
        <v>90.273008320518102</v>
      </c>
      <c r="G17" s="306">
        <f t="shared" ca="1" si="11"/>
        <v>24.855865709670606</v>
      </c>
      <c r="H17" s="307">
        <f t="shared" ca="1" si="12"/>
        <v>78.145105929402618</v>
      </c>
      <c r="I17" s="304">
        <f t="shared" ca="1" si="13"/>
        <v>82.002875808685729</v>
      </c>
      <c r="J17" s="306">
        <f t="shared" ca="1" si="14"/>
        <v>89.423832071656008</v>
      </c>
      <c r="K17" s="307">
        <f t="shared" ca="1" si="15"/>
        <v>363.4611246152906</v>
      </c>
      <c r="L17" s="304">
        <f t="shared" ca="1" si="0"/>
        <v>374.30016143329613</v>
      </c>
      <c r="M17" s="306">
        <f t="shared" ca="1" si="16"/>
        <v>1.2628421605663931</v>
      </c>
      <c r="N17" s="304">
        <f t="shared" ca="1" si="17"/>
        <v>72.355525991636569</v>
      </c>
      <c r="P17" s="310">
        <f t="shared" ca="1" si="18"/>
        <v>2</v>
      </c>
      <c r="Q17" s="304">
        <f t="shared" ca="1" si="19"/>
        <v>877.1666666666672</v>
      </c>
      <c r="R17" s="306">
        <f t="shared" ca="1" si="20"/>
        <v>0.44020908129571801</v>
      </c>
      <c r="S17" s="307">
        <f t="shared" ca="1" si="21"/>
        <v>8.6382827450307218</v>
      </c>
      <c r="T17" s="304">
        <f t="shared" ca="1" si="1"/>
        <v>84.741553728751384</v>
      </c>
      <c r="U17" s="311">
        <f t="shared" ca="1" si="2"/>
        <v>0</v>
      </c>
      <c r="V17" s="306">
        <f t="shared" ca="1" si="3"/>
        <v>1.1812707071328339</v>
      </c>
      <c r="W17" s="304">
        <f t="shared" ca="1" si="4"/>
        <v>17.400309425507139</v>
      </c>
      <c r="Y17" s="314" t="str">
        <f t="shared" ca="1" si="22"/>
        <v/>
      </c>
      <c r="Z17" s="315" t="str">
        <f t="shared" ca="1" si="23"/>
        <v/>
      </c>
      <c r="AA17" s="316" t="str">
        <f t="shared" ca="1" si="24"/>
        <v/>
      </c>
      <c r="AC17" s="310" t="e">
        <f t="shared" ca="1" si="25"/>
        <v>#N/A</v>
      </c>
      <c r="AD17" s="323" t="e">
        <f t="shared" ca="1" si="26"/>
        <v>#N/A</v>
      </c>
      <c r="AE17" s="324">
        <f t="shared" ca="1" si="5"/>
        <v>363.4611246152906</v>
      </c>
      <c r="AG17" s="306">
        <f t="shared" ca="1" si="27"/>
        <v>90.224134352227935</v>
      </c>
      <c r="AH17" s="304">
        <f t="shared" ca="1" si="28"/>
        <v>99.573705913136337</v>
      </c>
    </row>
    <row r="18" spans="1:34" x14ac:dyDescent="0.2">
      <c r="A18" s="347">
        <f t="shared" ca="1" si="6"/>
        <v>0.01</v>
      </c>
      <c r="B18" s="304">
        <f t="shared" ca="1" si="7"/>
        <v>3.8399999999999972</v>
      </c>
      <c r="D18" s="306">
        <f t="shared" ca="1" si="8"/>
        <v>30.109669264288346</v>
      </c>
      <c r="E18" s="307">
        <f t="shared" ca="1" si="9"/>
        <v>84.852697394669505</v>
      </c>
      <c r="F18" s="304">
        <f t="shared" ca="1" si="10"/>
        <v>90.036506142543004</v>
      </c>
      <c r="G18" s="306">
        <f t="shared" ca="1" si="11"/>
        <v>25.156962402313489</v>
      </c>
      <c r="H18" s="307">
        <f t="shared" ca="1" si="12"/>
        <v>78.993632903349308</v>
      </c>
      <c r="I18" s="304">
        <f t="shared" ca="1" si="13"/>
        <v>82.902755060254336</v>
      </c>
      <c r="J18" s="306">
        <f t="shared" ca="1" si="14"/>
        <v>89.673896212215922</v>
      </c>
      <c r="K18" s="307">
        <f t="shared" ca="1" si="15"/>
        <v>364.24681830945434</v>
      </c>
      <c r="L18" s="304">
        <f t="shared" ca="1" si="0"/>
        <v>375.12284962454623</v>
      </c>
      <c r="M18" s="306">
        <f t="shared" ca="1" si="16"/>
        <v>1.2624834865930128</v>
      </c>
      <c r="N18" s="304">
        <f t="shared" ca="1" si="17"/>
        <v>72.334975486740689</v>
      </c>
      <c r="P18" s="310">
        <f t="shared" ca="1" si="18"/>
        <v>2</v>
      </c>
      <c r="Q18" s="304">
        <f t="shared" ca="1" si="19"/>
        <v>875.05555555555611</v>
      </c>
      <c r="R18" s="306">
        <f t="shared" ca="1" si="20"/>
        <v>0.43914961298935051</v>
      </c>
      <c r="S18" s="307">
        <f t="shared" ca="1" si="21"/>
        <v>8.633891248900829</v>
      </c>
      <c r="T18" s="304">
        <f t="shared" ca="1" si="1"/>
        <v>84.698473151717138</v>
      </c>
      <c r="U18" s="311">
        <f t="shared" ca="1" si="2"/>
        <v>0</v>
      </c>
      <c r="V18" s="306">
        <f t="shared" ca="1" si="3"/>
        <v>1.1811778683581953</v>
      </c>
      <c r="W18" s="304">
        <f t="shared" ca="1" si="4"/>
        <v>17.782900491458136</v>
      </c>
      <c r="Y18" s="314" t="str">
        <f t="shared" ca="1" si="22"/>
        <v/>
      </c>
      <c r="Z18" s="315" t="str">
        <f t="shared" ca="1" si="23"/>
        <v/>
      </c>
      <c r="AA18" s="316" t="str">
        <f t="shared" ca="1" si="24"/>
        <v/>
      </c>
      <c r="AC18" s="310" t="e">
        <f t="shared" ca="1" si="25"/>
        <v>#N/A</v>
      </c>
      <c r="AD18" s="323" t="e">
        <f t="shared" ca="1" si="26"/>
        <v>#N/A</v>
      </c>
      <c r="AE18" s="324">
        <f t="shared" ca="1" si="5"/>
        <v>364.24681830945434</v>
      </c>
      <c r="AG18" s="306">
        <f t="shared" ca="1" si="27"/>
        <v>89.98739189725022</v>
      </c>
      <c r="AH18" s="304">
        <f t="shared" ca="1" si="28"/>
        <v>99.335887076321015</v>
      </c>
    </row>
    <row r="19" spans="1:34" x14ac:dyDescent="0.2">
      <c r="A19" s="347">
        <f t="shared" ca="1" si="6"/>
        <v>0.01</v>
      </c>
      <c r="B19" s="304">
        <f t="shared" ca="1" si="7"/>
        <v>3.849999999999997</v>
      </c>
      <c r="D19" s="306">
        <f t="shared" ca="1" si="8"/>
        <v>30.07123372244352</v>
      </c>
      <c r="E19" s="307">
        <f t="shared" ca="1" si="9"/>
        <v>84.61459545128038</v>
      </c>
      <c r="F19" s="304">
        <f t="shared" ca="1" si="10"/>
        <v>89.799269824278994</v>
      </c>
      <c r="G19" s="306">
        <f t="shared" ca="1" si="11"/>
        <v>25.457674739537925</v>
      </c>
      <c r="H19" s="307">
        <f t="shared" ca="1" si="12"/>
        <v>79.839778857862115</v>
      </c>
      <c r="I19" s="304">
        <f t="shared" ca="1" si="13"/>
        <v>83.800259493729698</v>
      </c>
      <c r="J19" s="306">
        <f t="shared" ca="1" si="14"/>
        <v>89.926969397925177</v>
      </c>
      <c r="K19" s="307">
        <f t="shared" ca="1" si="15"/>
        <v>365.04098536826041</v>
      </c>
      <c r="L19" s="304">
        <f t="shared" ca="1" si="0"/>
        <v>375.95449302239479</v>
      </c>
      <c r="M19" s="306">
        <f t="shared" ca="1" si="16"/>
        <v>1.262128253931017</v>
      </c>
      <c r="N19" s="304">
        <f t="shared" ca="1" si="17"/>
        <v>72.314622154463123</v>
      </c>
      <c r="P19" s="310">
        <f t="shared" ca="1" si="18"/>
        <v>2</v>
      </c>
      <c r="Q19" s="304">
        <f t="shared" ca="1" si="19"/>
        <v>872.94444444444514</v>
      </c>
      <c r="R19" s="306">
        <f t="shared" ca="1" si="20"/>
        <v>0.43809014468298302</v>
      </c>
      <c r="S19" s="307">
        <f t="shared" ca="1" si="21"/>
        <v>8.6295103474539996</v>
      </c>
      <c r="T19" s="304">
        <f t="shared" ca="1" si="1"/>
        <v>84.65549650852374</v>
      </c>
      <c r="U19" s="311">
        <f t="shared" ca="1" si="2"/>
        <v>0</v>
      </c>
      <c r="V19" s="306">
        <f t="shared" ca="1" si="3"/>
        <v>1.1810840356376004</v>
      </c>
      <c r="W19" s="304">
        <f t="shared" ca="1" si="4"/>
        <v>18.16857627990187</v>
      </c>
      <c r="Y19" s="314" t="str">
        <f t="shared" ca="1" si="22"/>
        <v/>
      </c>
      <c r="Z19" s="315" t="str">
        <f t="shared" ca="1" si="23"/>
        <v/>
      </c>
      <c r="AA19" s="316" t="str">
        <f t="shared" ca="1" si="24"/>
        <v/>
      </c>
      <c r="AC19" s="310" t="e">
        <f t="shared" ca="1" si="25"/>
        <v>#N/A</v>
      </c>
      <c r="AD19" s="323" t="e">
        <f t="shared" ca="1" si="26"/>
        <v>#N/A</v>
      </c>
      <c r="AE19" s="324">
        <f t="shared" ca="1" si="5"/>
        <v>365.04098536826041</v>
      </c>
      <c r="AG19" s="306">
        <f t="shared" ca="1" si="27"/>
        <v>89.749914608781395</v>
      </c>
      <c r="AH19" s="304">
        <f t="shared" ca="1" si="28"/>
        <v>99.097342667337884</v>
      </c>
    </row>
    <row r="20" spans="1:34" x14ac:dyDescent="0.2">
      <c r="A20" s="347">
        <f t="shared" ca="1" si="6"/>
        <v>0.01</v>
      </c>
      <c r="B20" s="304">
        <f t="shared" ca="1" si="7"/>
        <v>3.8599999999999968</v>
      </c>
      <c r="D20" s="306">
        <f t="shared" ca="1" si="8"/>
        <v>30.032087981960402</v>
      </c>
      <c r="E20" s="307">
        <f t="shared" ca="1" si="9"/>
        <v>84.375949331643426</v>
      </c>
      <c r="F20" s="304">
        <f t="shared" ca="1" si="10"/>
        <v>89.561303776643783</v>
      </c>
      <c r="G20" s="306">
        <f t="shared" ca="1" si="11"/>
        <v>25.75799561935753</v>
      </c>
      <c r="H20" s="307">
        <f t="shared" ca="1" si="12"/>
        <v>80.683538351178555</v>
      </c>
      <c r="I20" s="304">
        <f t="shared" ca="1" si="13"/>
        <v>84.695381805579828</v>
      </c>
      <c r="J20" s="306">
        <f t="shared" ca="1" si="14"/>
        <v>90.183047749719648</v>
      </c>
      <c r="K20" s="307">
        <f t="shared" ca="1" si="15"/>
        <v>365.8436019543056</v>
      </c>
      <c r="L20" s="304">
        <f t="shared" ca="1" si="0"/>
        <v>376.79506789809312</v>
      </c>
      <c r="M20" s="306">
        <f t="shared" ca="1" si="16"/>
        <v>1.2617763835946654</v>
      </c>
      <c r="N20" s="304">
        <f t="shared" ca="1" si="17"/>
        <v>72.29446146925433</v>
      </c>
      <c r="P20" s="310">
        <f t="shared" ca="1" si="18"/>
        <v>2</v>
      </c>
      <c r="Q20" s="304">
        <f t="shared" ca="1" si="19"/>
        <v>870.83333333333405</v>
      </c>
      <c r="R20" s="306">
        <f t="shared" ca="1" si="20"/>
        <v>0.43703067637661547</v>
      </c>
      <c r="S20" s="307">
        <f t="shared" ca="1" si="21"/>
        <v>8.6251400406902334</v>
      </c>
      <c r="T20" s="304">
        <f t="shared" ca="1" si="1"/>
        <v>84.612623799171189</v>
      </c>
      <c r="U20" s="311">
        <f t="shared" ca="1" si="2"/>
        <v>0</v>
      </c>
      <c r="V20" s="306">
        <f t="shared" ca="1" si="3"/>
        <v>1.1809892120205603</v>
      </c>
      <c r="W20" s="304">
        <f t="shared" ca="1" si="4"/>
        <v>18.55729882409333</v>
      </c>
      <c r="Y20" s="314" t="str">
        <f t="shared" ca="1" si="22"/>
        <v/>
      </c>
      <c r="Z20" s="315" t="str">
        <f t="shared" ca="1" si="23"/>
        <v/>
      </c>
      <c r="AA20" s="316" t="str">
        <f t="shared" ca="1" si="24"/>
        <v/>
      </c>
      <c r="AC20" s="310" t="e">
        <f t="shared" ca="1" si="25"/>
        <v>#N/A</v>
      </c>
      <c r="AD20" s="323" t="e">
        <f t="shared" ca="1" si="26"/>
        <v>#N/A</v>
      </c>
      <c r="AE20" s="324">
        <f t="shared" ca="1" si="5"/>
        <v>365.8436019543056</v>
      </c>
      <c r="AG20" s="306">
        <f t="shared" ca="1" si="27"/>
        <v>89.511706866680868</v>
      </c>
      <c r="AH20" s="304">
        <f t="shared" ca="1" si="28"/>
        <v>98.858076857984202</v>
      </c>
    </row>
    <row r="21" spans="1:34" x14ac:dyDescent="0.2">
      <c r="A21" s="347">
        <f t="shared" ca="1" si="6"/>
        <v>0.01</v>
      </c>
      <c r="B21" s="304">
        <f t="shared" ca="1" si="7"/>
        <v>3.8699999999999966</v>
      </c>
      <c r="D21" s="306">
        <f t="shared" ca="1" si="8"/>
        <v>29.992242491843868</v>
      </c>
      <c r="E21" s="307">
        <f t="shared" ca="1" si="9"/>
        <v>84.13676057441188</v>
      </c>
      <c r="F21" s="304">
        <f t="shared" ca="1" si="10"/>
        <v>89.322612420626584</v>
      </c>
      <c r="G21" s="306">
        <f t="shared" ca="1" si="11"/>
        <v>26.057918044275969</v>
      </c>
      <c r="H21" s="307">
        <f t="shared" ca="1" si="12"/>
        <v>81.52490595692268</v>
      </c>
      <c r="I21" s="304">
        <f t="shared" ca="1" si="13"/>
        <v>85.588114736143652</v>
      </c>
      <c r="J21" s="306">
        <f t="shared" ca="1" si="14"/>
        <v>90.442127318037819</v>
      </c>
      <c r="K21" s="307">
        <f t="shared" ca="1" si="15"/>
        <v>366.6546441758461</v>
      </c>
      <c r="L21" s="304">
        <f t="shared" ca="1" si="0"/>
        <v>377.64455045654836</v>
      </c>
      <c r="M21" s="306">
        <f t="shared" ca="1" si="16"/>
        <v>1.2614277992401379</v>
      </c>
      <c r="N21" s="304">
        <f t="shared" ca="1" si="17"/>
        <v>72.274489056935622</v>
      </c>
      <c r="P21" s="310">
        <f t="shared" ca="1" si="18"/>
        <v>2</v>
      </c>
      <c r="Q21" s="304">
        <f t="shared" ca="1" si="19"/>
        <v>868.72222222222297</v>
      </c>
      <c r="R21" s="306">
        <f t="shared" ca="1" si="20"/>
        <v>0.43597120807024792</v>
      </c>
      <c r="S21" s="307">
        <f t="shared" ca="1" si="21"/>
        <v>8.6207803286095306</v>
      </c>
      <c r="T21" s="304">
        <f t="shared" ca="1" si="1"/>
        <v>84.5698550236595</v>
      </c>
      <c r="U21" s="311">
        <f t="shared" ca="1" si="2"/>
        <v>0</v>
      </c>
      <c r="V21" s="306">
        <f t="shared" ca="1" si="3"/>
        <v>1.1808934005645495</v>
      </c>
      <c r="W21" s="304">
        <f t="shared" ca="1" si="4"/>
        <v>18.949030129323813</v>
      </c>
      <c r="Y21" s="314" t="str">
        <f t="shared" ca="1" si="22"/>
        <v/>
      </c>
      <c r="Z21" s="315" t="str">
        <f t="shared" ca="1" si="23"/>
        <v/>
      </c>
      <c r="AA21" s="316" t="str">
        <f t="shared" ca="1" si="24"/>
        <v/>
      </c>
      <c r="AC21" s="310" t="e">
        <f t="shared" ca="1" si="25"/>
        <v>#N/A</v>
      </c>
      <c r="AD21" s="323" t="e">
        <f t="shared" ca="1" si="26"/>
        <v>#N/A</v>
      </c>
      <c r="AE21" s="324">
        <f t="shared" ca="1" si="5"/>
        <v>366.6546441758461</v>
      </c>
      <c r="AG21" s="306">
        <f t="shared" ca="1" si="27"/>
        <v>89.272773061293236</v>
      </c>
      <c r="AH21" s="304">
        <f t="shared" ca="1" si="28"/>
        <v>98.618093837365549</v>
      </c>
    </row>
    <row r="22" spans="1:34" x14ac:dyDescent="0.2">
      <c r="A22" s="347">
        <f t="shared" ca="1" si="6"/>
        <v>0.01</v>
      </c>
      <c r="B22" s="304">
        <f t="shared" ca="1" si="7"/>
        <v>3.8799999999999963</v>
      </c>
      <c r="D22" s="306">
        <f t="shared" ca="1" si="8"/>
        <v>29.951707401046118</v>
      </c>
      <c r="E22" s="307">
        <f t="shared" ca="1" si="9"/>
        <v>83.897030813842449</v>
      </c>
      <c r="F22" s="304">
        <f t="shared" ca="1" si="10"/>
        <v>89.083200187334484</v>
      </c>
      <c r="G22" s="306">
        <f t="shared" ca="1" si="11"/>
        <v>26.357435118286428</v>
      </c>
      <c r="H22" s="307">
        <f t="shared" ca="1" si="12"/>
        <v>82.363876265061108</v>
      </c>
      <c r="I22" s="304">
        <f t="shared" ca="1" si="13"/>
        <v>86.47845106973746</v>
      </c>
      <c r="J22" s="306">
        <f t="shared" ca="1" si="14"/>
        <v>90.704204083850627</v>
      </c>
      <c r="K22" s="307">
        <f t="shared" ca="1" si="15"/>
        <v>367.47408808695604</v>
      </c>
      <c r="L22" s="304">
        <f t="shared" ca="1" si="0"/>
        <v>378.50291683661402</v>
      </c>
      <c r="M22" s="306">
        <f t="shared" ca="1" si="16"/>
        <v>1.2610824270478351</v>
      </c>
      <c r="N22" s="304">
        <f t="shared" ca="1" si="17"/>
        <v>72.254700687955491</v>
      </c>
      <c r="P22" s="310">
        <f t="shared" ca="1" si="18"/>
        <v>2</v>
      </c>
      <c r="Q22" s="304">
        <f t="shared" ca="1" si="19"/>
        <v>866.61111111111188</v>
      </c>
      <c r="R22" s="306">
        <f t="shared" ca="1" si="20"/>
        <v>0.43491173976388037</v>
      </c>
      <c r="S22" s="307">
        <f t="shared" ca="1" si="21"/>
        <v>8.616431211211891</v>
      </c>
      <c r="T22" s="304">
        <f t="shared" ca="1" si="1"/>
        <v>84.527190181988658</v>
      </c>
      <c r="U22" s="311">
        <f t="shared" ca="1" si="2"/>
        <v>0</v>
      </c>
      <c r="V22" s="306">
        <f t="shared" ca="1" si="3"/>
        <v>1.1807966043349656</v>
      </c>
      <c r="W22" s="304">
        <f t="shared" ca="1" si="4"/>
        <v>19.343732175288526</v>
      </c>
      <c r="Y22" s="314" t="str">
        <f t="shared" ca="1" si="22"/>
        <v/>
      </c>
      <c r="Z22" s="315" t="str">
        <f t="shared" ca="1" si="23"/>
        <v/>
      </c>
      <c r="AA22" s="316" t="str">
        <f t="shared" ca="1" si="24"/>
        <v/>
      </c>
      <c r="AC22" s="310" t="e">
        <f t="shared" ca="1" si="25"/>
        <v>#N/A</v>
      </c>
      <c r="AD22" s="323" t="e">
        <f t="shared" ca="1" si="26"/>
        <v>#N/A</v>
      </c>
      <c r="AE22" s="324">
        <f t="shared" ca="1" si="5"/>
        <v>367.47408808695604</v>
      </c>
      <c r="AG22" s="306">
        <f t="shared" ca="1" si="27"/>
        <v>89.033117593466073</v>
      </c>
      <c r="AH22" s="304">
        <f t="shared" ca="1" si="28"/>
        <v>98.37739781161271</v>
      </c>
    </row>
    <row r="23" spans="1:34" x14ac:dyDescent="0.2">
      <c r="A23" s="347">
        <f t="shared" ca="1" si="6"/>
        <v>0.01</v>
      </c>
      <c r="B23" s="304">
        <f t="shared" ca="1" si="7"/>
        <v>3.8899999999999961</v>
      </c>
      <c r="D23" s="306">
        <f t="shared" ca="1" si="8"/>
        <v>29.910492572017393</v>
      </c>
      <c r="E23" s="307">
        <f t="shared" ca="1" si="9"/>
        <v>83.656761776053713</v>
      </c>
      <c r="F23" s="304">
        <f t="shared" ca="1" si="10"/>
        <v>88.843071518020523</v>
      </c>
      <c r="G23" s="306">
        <f t="shared" ca="1" si="11"/>
        <v>26.656540044006601</v>
      </c>
      <c r="H23" s="307">
        <f t="shared" ca="1" si="12"/>
        <v>83.200443882821645</v>
      </c>
      <c r="I23" s="304">
        <f t="shared" ca="1" si="13"/>
        <v>87.366383634761263</v>
      </c>
      <c r="J23" s="306">
        <f t="shared" ca="1" si="14"/>
        <v>90.96927395966209</v>
      </c>
      <c r="K23" s="307">
        <f t="shared" ca="1" si="15"/>
        <v>368.30190968769546</v>
      </c>
      <c r="L23" s="304">
        <f t="shared" ca="1" si="0"/>
        <v>379.3701431113833</v>
      </c>
      <c r="M23" s="306">
        <f t="shared" ca="1" si="16"/>
        <v>1.2607401956111848</v>
      </c>
      <c r="N23" s="304">
        <f t="shared" ca="1" si="17"/>
        <v>72.235092271018715</v>
      </c>
      <c r="P23" s="310">
        <f t="shared" ca="1" si="18"/>
        <v>2</v>
      </c>
      <c r="Q23" s="304">
        <f t="shared" ca="1" si="19"/>
        <v>864.5000000000008</v>
      </c>
      <c r="R23" s="306">
        <f t="shared" ca="1" si="20"/>
        <v>0.43385227145751287</v>
      </c>
      <c r="S23" s="307">
        <f t="shared" ca="1" si="21"/>
        <v>8.6120926884973166</v>
      </c>
      <c r="T23" s="304">
        <f t="shared" ca="1" si="1"/>
        <v>84.484629274158678</v>
      </c>
      <c r="U23" s="311">
        <f t="shared" ca="1" si="2"/>
        <v>0</v>
      </c>
      <c r="V23" s="306">
        <f t="shared" ca="1" si="3"/>
        <v>1.1806988264050782</v>
      </c>
      <c r="W23" s="304">
        <f t="shared" ca="1" si="4"/>
        <v>19.741366918449327</v>
      </c>
      <c r="Y23" s="314" t="str">
        <f t="shared" ca="1" si="22"/>
        <v/>
      </c>
      <c r="Z23" s="315" t="str">
        <f t="shared" ca="1" si="23"/>
        <v/>
      </c>
      <c r="AA23" s="316" t="str">
        <f t="shared" ca="1" si="24"/>
        <v/>
      </c>
      <c r="AC23" s="310" t="e">
        <f t="shared" ca="1" si="25"/>
        <v>#N/A</v>
      </c>
      <c r="AD23" s="323" t="e">
        <f t="shared" ca="1" si="26"/>
        <v>#N/A</v>
      </c>
      <c r="AE23" s="324">
        <f t="shared" ca="1" si="5"/>
        <v>368.30190968769546</v>
      </c>
      <c r="AG23" s="306">
        <f t="shared" ca="1" si="27"/>
        <v>88.792744874550749</v>
      </c>
      <c r="AH23" s="304">
        <f t="shared" ca="1" si="28"/>
        <v>98.135993003598244</v>
      </c>
    </row>
    <row r="24" spans="1:34" x14ac:dyDescent="0.2">
      <c r="A24" s="347">
        <f t="shared" ca="1" si="6"/>
        <v>0.01</v>
      </c>
      <c r="B24" s="304">
        <f t="shared" ca="1" si="7"/>
        <v>3.8999999999999959</v>
      </c>
      <c r="D24" s="306">
        <f t="shared" ca="1" si="8"/>
        <v>29.868607593504414</v>
      </c>
      <c r="E24" s="307">
        <f t="shared" ca="1" si="9"/>
        <v>83.415955275471873</v>
      </c>
      <c r="F24" s="304">
        <f t="shared" ca="1" si="10"/>
        <v>88.602230864094352</v>
      </c>
      <c r="G24" s="306">
        <f t="shared" ca="1" si="11"/>
        <v>26.955226119941646</v>
      </c>
      <c r="H24" s="307">
        <f t="shared" ca="1" si="12"/>
        <v>84.034603435576358</v>
      </c>
      <c r="I24" s="304">
        <f t="shared" ca="1" si="13"/>
        <v>88.251905303805003</v>
      </c>
      <c r="J24" s="306">
        <f t="shared" ca="1" si="14"/>
        <v>91.23733279048183</v>
      </c>
      <c r="K24" s="307">
        <f t="shared" ca="1" si="15"/>
        <v>369.13808492428745</v>
      </c>
      <c r="L24" s="304">
        <f t="shared" ca="1" si="0"/>
        <v>380.24620528848357</v>
      </c>
      <c r="M24" s="306">
        <f t="shared" ca="1" si="16"/>
        <v>1.2604010358315274</v>
      </c>
      <c r="N24" s="304">
        <f t="shared" ca="1" si="17"/>
        <v>72.215659847063762</v>
      </c>
      <c r="P24" s="310">
        <f t="shared" ca="1" si="18"/>
        <v>2</v>
      </c>
      <c r="Q24" s="304">
        <f t="shared" ca="1" si="19"/>
        <v>862.38888888888971</v>
      </c>
      <c r="R24" s="306">
        <f t="shared" ca="1" si="20"/>
        <v>0.43279280315114532</v>
      </c>
      <c r="S24" s="307">
        <f t="shared" ca="1" si="21"/>
        <v>8.6077647604658054</v>
      </c>
      <c r="T24" s="304">
        <f t="shared" ca="1" si="1"/>
        <v>84.44217230016956</v>
      </c>
      <c r="U24" s="311">
        <f t="shared" ca="1" si="2"/>
        <v>0</v>
      </c>
      <c r="V24" s="306">
        <f t="shared" ca="1" si="3"/>
        <v>1.1806000698559815</v>
      </c>
      <c r="W24" s="304">
        <f t="shared" ca="1" si="4"/>
        <v>20.141896294392421</v>
      </c>
      <c r="Y24" s="314" t="str">
        <f t="shared" ca="1" si="22"/>
        <v/>
      </c>
      <c r="Z24" s="315" t="str">
        <f t="shared" ca="1" si="23"/>
        <v/>
      </c>
      <c r="AA24" s="316" t="str">
        <f t="shared" ca="1" si="24"/>
        <v/>
      </c>
      <c r="AC24" s="310" t="e">
        <f t="shared" ca="1" si="25"/>
        <v>#N/A</v>
      </c>
      <c r="AD24" s="323" t="e">
        <f t="shared" ca="1" si="26"/>
        <v>#N/A</v>
      </c>
      <c r="AE24" s="324">
        <f t="shared" ca="1" si="5"/>
        <v>369.13808492428745</v>
      </c>
      <c r="AG24" s="306">
        <f t="shared" ca="1" si="27"/>
        <v>88.551659326387181</v>
      </c>
      <c r="AH24" s="304">
        <f t="shared" ca="1" si="28"/>
        <v>97.893883652652335</v>
      </c>
    </row>
    <row r="25" spans="1:34" x14ac:dyDescent="0.2">
      <c r="A25" s="347">
        <f t="shared" ca="1" si="6"/>
        <v>0.01</v>
      </c>
      <c r="B25" s="304">
        <f t="shared" ca="1" si="7"/>
        <v>3.9099999999999957</v>
      </c>
      <c r="D25" s="306">
        <f t="shared" ca="1" si="8"/>
        <v>29.826061792645863</v>
      </c>
      <c r="E25" s="307">
        <f t="shared" ca="1" si="9"/>
        <v>83.1746132114516</v>
      </c>
      <c r="F25" s="304">
        <f t="shared" ca="1" si="10"/>
        <v>88.360682687116608</v>
      </c>
      <c r="G25" s="306">
        <f t="shared" ca="1" si="11"/>
        <v>27.253486737868105</v>
      </c>
      <c r="H25" s="307">
        <f t="shared" ca="1" si="12"/>
        <v>84.866349567690875</v>
      </c>
      <c r="I25" s="304">
        <f t="shared" ca="1" si="13"/>
        <v>89.135008993754283</v>
      </c>
      <c r="J25" s="306">
        <f t="shared" ca="1" si="14"/>
        <v>91.508376354770874</v>
      </c>
      <c r="K25" s="307">
        <f t="shared" ca="1" si="15"/>
        <v>369.98258968930378</v>
      </c>
      <c r="L25" s="304">
        <f t="shared" ca="1" si="0"/>
        <v>381.13107931037331</v>
      </c>
      <c r="M25" s="306">
        <f t="shared" ca="1" si="16"/>
        <v>1.2600648808186852</v>
      </c>
      <c r="N25" s="304">
        <f t="shared" ca="1" si="17"/>
        <v>72.196399583565736</v>
      </c>
      <c r="P25" s="310">
        <f t="shared" ca="1" si="18"/>
        <v>2</v>
      </c>
      <c r="Q25" s="304">
        <f t="shared" ca="1" si="19"/>
        <v>860.27777777777874</v>
      </c>
      <c r="R25" s="306">
        <f t="shared" ca="1" si="20"/>
        <v>0.43173333484477783</v>
      </c>
      <c r="S25" s="307">
        <f t="shared" ca="1" si="21"/>
        <v>8.6034474271173575</v>
      </c>
      <c r="T25" s="304">
        <f t="shared" ca="1" si="1"/>
        <v>84.399819260021289</v>
      </c>
      <c r="U25" s="311">
        <f t="shared" ca="1" si="2"/>
        <v>0</v>
      </c>
      <c r="V25" s="306">
        <f t="shared" ca="1" si="3"/>
        <v>1.1805003377765468</v>
      </c>
      <c r="W25" s="304">
        <f t="shared" ca="1" si="4"/>
        <v>20.545282220180866</v>
      </c>
      <c r="Y25" s="314" t="str">
        <f t="shared" ca="1" si="22"/>
        <v/>
      </c>
      <c r="Z25" s="315" t="str">
        <f t="shared" ca="1" si="23"/>
        <v/>
      </c>
      <c r="AA25" s="316" t="str">
        <f t="shared" ca="1" si="24"/>
        <v/>
      </c>
      <c r="AC25" s="310" t="e">
        <f t="shared" ca="1" si="25"/>
        <v>#N/A</v>
      </c>
      <c r="AD25" s="323" t="e">
        <f t="shared" ca="1" si="26"/>
        <v>#N/A</v>
      </c>
      <c r="AE25" s="324">
        <f t="shared" ca="1" si="5"/>
        <v>369.98258968930378</v>
      </c>
      <c r="AG25" s="306">
        <f t="shared" ca="1" si="27"/>
        <v>88.309865381273397</v>
      </c>
      <c r="AH25" s="304">
        <f t="shared" ca="1" si="28"/>
        <v>97.651074014277953</v>
      </c>
    </row>
    <row r="26" spans="1:34" x14ac:dyDescent="0.2">
      <c r="A26" s="347">
        <f t="shared" ca="1" si="6"/>
        <v>0.01</v>
      </c>
      <c r="B26" s="304">
        <f t="shared" ca="1" si="7"/>
        <v>3.9199999999999955</v>
      </c>
      <c r="D26" s="306">
        <f t="shared" ca="1" si="8"/>
        <v>29.782864246410643</v>
      </c>
      <c r="E26" s="307">
        <f t="shared" ca="1" si="9"/>
        <v>82.932737565060862</v>
      </c>
      <c r="F26" s="304">
        <f t="shared" ca="1" si="10"/>
        <v>88.118431458778147</v>
      </c>
      <c r="G26" s="306">
        <f t="shared" ca="1" si="11"/>
        <v>27.551315380332213</v>
      </c>
      <c r="H26" s="307">
        <f t="shared" ca="1" si="12"/>
        <v>85.695676943341482</v>
      </c>
      <c r="I26" s="304">
        <f t="shared" ca="1" si="13"/>
        <v>90.015687665895655</v>
      </c>
      <c r="J26" s="306">
        <f t="shared" ca="1" si="14"/>
        <v>91.78240036536188</v>
      </c>
      <c r="K26" s="307">
        <f t="shared" ca="1" si="15"/>
        <v>370.83539982185891</v>
      </c>
      <c r="L26" s="304">
        <f t="shared" ca="1" si="0"/>
        <v>382.02474105464108</v>
      </c>
      <c r="M26" s="306">
        <f t="shared" ca="1" si="16"/>
        <v>1.2597316657968476</v>
      </c>
      <c r="N26" s="304">
        <f t="shared" ca="1" si="17"/>
        <v>72.177307769144093</v>
      </c>
      <c r="P26" s="310">
        <f t="shared" ca="1" si="18"/>
        <v>2</v>
      </c>
      <c r="Q26" s="304">
        <f t="shared" ca="1" si="19"/>
        <v>858.16666666666765</v>
      </c>
      <c r="R26" s="306">
        <f t="shared" ca="1" si="20"/>
        <v>0.43067386653841028</v>
      </c>
      <c r="S26" s="307">
        <f t="shared" ca="1" si="21"/>
        <v>8.599140688451973</v>
      </c>
      <c r="T26" s="304">
        <f t="shared" ca="1" si="1"/>
        <v>84.357570153713866</v>
      </c>
      <c r="U26" s="311">
        <f t="shared" ca="1" si="2"/>
        <v>0</v>
      </c>
      <c r="V26" s="306">
        <f t="shared" ca="1" si="3"/>
        <v>1.1803996332633713</v>
      </c>
      <c r="W26" s="304">
        <f t="shared" ca="1" si="4"/>
        <v>20.951486596701567</v>
      </c>
      <c r="Y26" s="314" t="str">
        <f t="shared" ca="1" si="22"/>
        <v/>
      </c>
      <c r="Z26" s="315" t="str">
        <f t="shared" ca="1" si="23"/>
        <v/>
      </c>
      <c r="AA26" s="316" t="str">
        <f t="shared" ca="1" si="24"/>
        <v/>
      </c>
      <c r="AC26" s="310" t="e">
        <f t="shared" ca="1" si="25"/>
        <v>#N/A</v>
      </c>
      <c r="AD26" s="323" t="e">
        <f t="shared" ca="1" si="26"/>
        <v>#N/A</v>
      </c>
      <c r="AE26" s="324">
        <f t="shared" ca="1" si="5"/>
        <v>370.83539982185891</v>
      </c>
      <c r="AG26" s="306">
        <f t="shared" ca="1" si="27"/>
        <v>88.06736748192111</v>
      </c>
      <c r="AH26" s="304">
        <f t="shared" ca="1" si="28"/>
        <v>97.407568359865536</v>
      </c>
    </row>
    <row r="27" spans="1:34" x14ac:dyDescent="0.2">
      <c r="A27" s="347">
        <f t="shared" ca="1" si="6"/>
        <v>0.01</v>
      </c>
      <c r="B27" s="304">
        <f t="shared" ca="1" si="7"/>
        <v>3.9299999999999953</v>
      </c>
      <c r="D27" s="306">
        <f t="shared" ca="1" si="8"/>
        <v>29.739023792421062</v>
      </c>
      <c r="E27" s="307">
        <f t="shared" ca="1" si="9"/>
        <v>82.690330396019434</v>
      </c>
      <c r="F27" s="304">
        <f t="shared" ca="1" si="10"/>
        <v>87.87548166086512</v>
      </c>
      <c r="G27" s="306">
        <f t="shared" ca="1" si="11"/>
        <v>27.848705618256425</v>
      </c>
      <c r="H27" s="307">
        <f t="shared" ca="1" si="12"/>
        <v>86.522580247301676</v>
      </c>
      <c r="I27" s="304">
        <f t="shared" ca="1" si="13"/>
        <v>90.893934326021252</v>
      </c>
      <c r="J27" s="306">
        <f t="shared" ca="1" si="14"/>
        <v>92.059400470354817</v>
      </c>
      <c r="K27" s="307">
        <f t="shared" ca="1" si="15"/>
        <v>371.69649110781211</v>
      </c>
      <c r="L27" s="304">
        <f t="shared" ca="1" si="0"/>
        <v>382.9271663343057</v>
      </c>
      <c r="M27" s="306">
        <f t="shared" ca="1" si="16"/>
        <v>1.2594013280154366</v>
      </c>
      <c r="N27" s="304">
        <f t="shared" ca="1" si="17"/>
        <v>72.158380808455519</v>
      </c>
      <c r="P27" s="310">
        <f t="shared" ca="1" si="18"/>
        <v>2</v>
      </c>
      <c r="Q27" s="304">
        <f t="shared" ca="1" si="19"/>
        <v>856.05555555555657</v>
      </c>
      <c r="R27" s="306">
        <f t="shared" ca="1" si="20"/>
        <v>0.42961439823204278</v>
      </c>
      <c r="S27" s="307">
        <f t="shared" ca="1" si="21"/>
        <v>8.5948445444696517</v>
      </c>
      <c r="T27" s="304">
        <f t="shared" ca="1" si="1"/>
        <v>84.31542498124729</v>
      </c>
      <c r="U27" s="311">
        <f t="shared" ca="1" si="2"/>
        <v>0</v>
      </c>
      <c r="V27" s="306">
        <f t="shared" ca="1" si="3"/>
        <v>1.180297959420727</v>
      </c>
      <c r="W27" s="304">
        <f t="shared" ca="1" si="4"/>
        <v>21.360471311006663</v>
      </c>
      <c r="Y27" s="314" t="str">
        <f t="shared" ca="1" si="22"/>
        <v/>
      </c>
      <c r="Z27" s="315" t="str">
        <f t="shared" ca="1" si="23"/>
        <v/>
      </c>
      <c r="AA27" s="316" t="str">
        <f t="shared" ca="1" si="24"/>
        <v/>
      </c>
      <c r="AC27" s="310" t="e">
        <f t="shared" ca="1" si="25"/>
        <v>#N/A</v>
      </c>
      <c r="AD27" s="323" t="e">
        <f t="shared" ca="1" si="26"/>
        <v>#N/A</v>
      </c>
      <c r="AE27" s="324">
        <f t="shared" ca="1" si="5"/>
        <v>371.69649110781211</v>
      </c>
      <c r="AG27" s="306">
        <f t="shared" ca="1" si="27"/>
        <v>87.824170081398321</v>
      </c>
      <c r="AH27" s="304">
        <f t="shared" ca="1" si="28"/>
        <v>97.163370976407279</v>
      </c>
    </row>
    <row r="28" spans="1:34" x14ac:dyDescent="0.2">
      <c r="A28" s="347">
        <f t="shared" ca="1" si="6"/>
        <v>0.01</v>
      </c>
      <c r="B28" s="304">
        <f t="shared" ca="1" si="7"/>
        <v>3.9399999999999951</v>
      </c>
      <c r="D28" s="306">
        <f t="shared" ca="1" si="8"/>
        <v>29.69454903919997</v>
      </c>
      <c r="E28" s="307">
        <f t="shared" ca="1" si="9"/>
        <v>82.447393839781327</v>
      </c>
      <c r="F28" s="304">
        <f t="shared" ca="1" si="10"/>
        <v>87.631837785210593</v>
      </c>
      <c r="G28" s="306">
        <f t="shared" ca="1" si="11"/>
        <v>28.145651108648423</v>
      </c>
      <c r="H28" s="307">
        <f t="shared" ca="1" si="12"/>
        <v>87.347054185699491</v>
      </c>
      <c r="I28" s="304">
        <f t="shared" ca="1" si="13"/>
        <v>91.769742024532718</v>
      </c>
      <c r="J28" s="306">
        <f t="shared" ca="1" si="14"/>
        <v>92.339372253989339</v>
      </c>
      <c r="K28" s="307">
        <f t="shared" ca="1" si="15"/>
        <v>372.56583927997713</v>
      </c>
      <c r="L28" s="304">
        <f t="shared" ca="1" si="0"/>
        <v>383.83833089811981</v>
      </c>
      <c r="M28" s="306">
        <f t="shared" ca="1" si="16"/>
        <v>1.2590738066646363</v>
      </c>
      <c r="N28" s="304">
        <f t="shared" ca="1" si="17"/>
        <v>72.139615217354248</v>
      </c>
      <c r="P28" s="310">
        <f t="shared" ca="1" si="18"/>
        <v>2</v>
      </c>
      <c r="Q28" s="304">
        <f t="shared" ca="1" si="19"/>
        <v>853.94444444444548</v>
      </c>
      <c r="R28" s="306">
        <f t="shared" ca="1" si="20"/>
        <v>0.42855492992567523</v>
      </c>
      <c r="S28" s="307">
        <f t="shared" ca="1" si="21"/>
        <v>8.5905589951703956</v>
      </c>
      <c r="T28" s="304">
        <f t="shared" ca="1" si="1"/>
        <v>84.27338374262159</v>
      </c>
      <c r="U28" s="311">
        <f t="shared" ca="1" si="2"/>
        <v>0</v>
      </c>
      <c r="V28" s="306">
        <f t="shared" ca="1" si="3"/>
        <v>1.180195319360509</v>
      </c>
      <c r="W28" s="304">
        <f t="shared" ca="1" si="4"/>
        <v>21.772198238649036</v>
      </c>
      <c r="Y28" s="314" t="str">
        <f t="shared" ca="1" si="22"/>
        <v/>
      </c>
      <c r="Z28" s="315" t="str">
        <f t="shared" ca="1" si="23"/>
        <v/>
      </c>
      <c r="AA28" s="316" t="str">
        <f t="shared" ca="1" si="24"/>
        <v/>
      </c>
      <c r="AC28" s="310" t="e">
        <f t="shared" ca="1" si="25"/>
        <v>#N/A</v>
      </c>
      <c r="AD28" s="323" t="e">
        <f t="shared" ca="1" si="26"/>
        <v>#N/A</v>
      </c>
      <c r="AE28" s="324">
        <f t="shared" ca="1" si="5"/>
        <v>372.56583927997713</v>
      </c>
      <c r="AG28" s="306">
        <f t="shared" ca="1" si="27"/>
        <v>87.580277643059134</v>
      </c>
      <c r="AH28" s="304">
        <f t="shared" ca="1" si="28"/>
        <v>96.918486166210698</v>
      </c>
    </row>
    <row r="29" spans="1:34" x14ac:dyDescent="0.2">
      <c r="A29" s="347">
        <f t="shared" ca="1" si="6"/>
        <v>0.01</v>
      </c>
      <c r="B29" s="304">
        <f t="shared" ca="1" si="7"/>
        <v>3.9499999999999948</v>
      </c>
      <c r="D29" s="306">
        <f t="shared" ca="1" si="8"/>
        <v>29.64944837587808</v>
      </c>
      <c r="E29" s="307">
        <f t="shared" ca="1" si="9"/>
        <v>82.203930104752402</v>
      </c>
      <c r="F29" s="304">
        <f t="shared" ca="1" si="10"/>
        <v>87.387504333633871</v>
      </c>
      <c r="G29" s="306">
        <f t="shared" ca="1" si="11"/>
        <v>28.442145592407204</v>
      </c>
      <c r="H29" s="307">
        <f t="shared" ca="1" si="12"/>
        <v>88.169093486747016</v>
      </c>
      <c r="I29" s="304">
        <f t="shared" ca="1" si="13"/>
        <v>92.64310385654413</v>
      </c>
      <c r="J29" s="306">
        <f t="shared" ca="1" si="14"/>
        <v>92.622311237494614</v>
      </c>
      <c r="K29" s="307">
        <f t="shared" ca="1" si="15"/>
        <v>373.44342001833934</v>
      </c>
      <c r="L29" s="304">
        <f t="shared" ca="1" si="0"/>
        <v>384.75821043087456</v>
      </c>
      <c r="M29" s="306">
        <f t="shared" ca="1" si="16"/>
        <v>1.2587490427952968</v>
      </c>
      <c r="N29" s="304">
        <f t="shared" ca="1" si="17"/>
        <v>72.121007618302741</v>
      </c>
      <c r="P29" s="310">
        <f t="shared" ca="1" si="18"/>
        <v>2</v>
      </c>
      <c r="Q29" s="304">
        <f t="shared" ca="1" si="19"/>
        <v>851.83333333333439</v>
      </c>
      <c r="R29" s="306">
        <f t="shared" ca="1" si="20"/>
        <v>0.42749546161930768</v>
      </c>
      <c r="S29" s="307">
        <f t="shared" ca="1" si="21"/>
        <v>8.5862840405542027</v>
      </c>
      <c r="T29" s="304">
        <f t="shared" ca="1" si="1"/>
        <v>84.231446437836738</v>
      </c>
      <c r="U29" s="311">
        <f t="shared" ca="1" si="2"/>
        <v>0</v>
      </c>
      <c r="V29" s="306">
        <f t="shared" ca="1" si="3"/>
        <v>1.180091716202184</v>
      </c>
      <c r="W29" s="304">
        <f t="shared" ca="1" si="4"/>
        <v>22.186629246011751</v>
      </c>
      <c r="Y29" s="314" t="str">
        <f t="shared" ca="1" si="22"/>
        <v/>
      </c>
      <c r="Z29" s="315" t="str">
        <f t="shared" ca="1" si="23"/>
        <v/>
      </c>
      <c r="AA29" s="316" t="str">
        <f t="shared" ca="1" si="24"/>
        <v/>
      </c>
      <c r="AC29" s="310" t="e">
        <f t="shared" ca="1" si="25"/>
        <v>#N/A</v>
      </c>
      <c r="AD29" s="323" t="e">
        <f t="shared" ca="1" si="26"/>
        <v>#N/A</v>
      </c>
      <c r="AE29" s="324">
        <f t="shared" ca="1" si="5"/>
        <v>373.44342001833934</v>
      </c>
      <c r="AG29" s="306">
        <f t="shared" ca="1" si="27"/>
        <v>87.335694640462506</v>
      </c>
      <c r="AH29" s="304">
        <f t="shared" ca="1" si="28"/>
        <v>96.672918246611957</v>
      </c>
    </row>
    <row r="30" spans="1:34" x14ac:dyDescent="0.2">
      <c r="A30" s="347">
        <f t="shared" ca="1" si="6"/>
        <v>0.01</v>
      </c>
      <c r="B30" s="304">
        <f t="shared" ca="1" si="7"/>
        <v>3.9599999999999946</v>
      </c>
      <c r="D30" s="306">
        <f t="shared" ca="1" si="8"/>
        <v>29.603729981395066</v>
      </c>
      <c r="E30" s="307">
        <f t="shared" ca="1" si="9"/>
        <v>81.959941469634657</v>
      </c>
      <c r="F30" s="304">
        <f t="shared" ca="1" si="10"/>
        <v>87.142485817867779</v>
      </c>
      <c r="G30" s="306">
        <f t="shared" ca="1" si="11"/>
        <v>28.738182892221154</v>
      </c>
      <c r="H30" s="307">
        <f t="shared" ca="1" si="12"/>
        <v>88.988692901443358</v>
      </c>
      <c r="I30" s="304">
        <f t="shared" ca="1" si="13"/>
        <v>93.514012961984193</v>
      </c>
      <c r="J30" s="306">
        <f t="shared" ca="1" si="14"/>
        <v>92.908212879917755</v>
      </c>
      <c r="K30" s="307">
        <f t="shared" ca="1" si="15"/>
        <v>374.3292089502803</v>
      </c>
      <c r="L30" s="304">
        <f t="shared" ca="1" si="0"/>
        <v>385.68678055370617</v>
      </c>
      <c r="M30" s="306">
        <f t="shared" ca="1" si="16"/>
        <v>1.2584269792429439</v>
      </c>
      <c r="N30" s="304">
        <f t="shared" ca="1" si="17"/>
        <v>72.102554736017936</v>
      </c>
      <c r="P30" s="310">
        <f t="shared" ca="1" si="18"/>
        <v>2</v>
      </c>
      <c r="Q30" s="304">
        <f t="shared" ca="1" si="19"/>
        <v>849.72222222222331</v>
      </c>
      <c r="R30" s="306">
        <f t="shared" ca="1" si="20"/>
        <v>0.42643599331294013</v>
      </c>
      <c r="S30" s="307">
        <f t="shared" ca="1" si="21"/>
        <v>8.5820196806210731</v>
      </c>
      <c r="T30" s="304">
        <f t="shared" ca="1" si="1"/>
        <v>84.189613066892733</v>
      </c>
      <c r="U30" s="311">
        <f t="shared" ca="1" si="2"/>
        <v>0</v>
      </c>
      <c r="V30" s="306">
        <f t="shared" ca="1" si="3"/>
        <v>1.1799871530727351</v>
      </c>
      <c r="W30" s="304">
        <f t="shared" ca="1" si="4"/>
        <v>22.603726192631264</v>
      </c>
      <c r="Y30" s="314" t="str">
        <f t="shared" ca="1" si="22"/>
        <v/>
      </c>
      <c r="Z30" s="315" t="str">
        <f t="shared" ca="1" si="23"/>
        <v/>
      </c>
      <c r="AA30" s="316" t="str">
        <f t="shared" ca="1" si="24"/>
        <v/>
      </c>
      <c r="AC30" s="310" t="e">
        <f t="shared" ca="1" si="25"/>
        <v>#N/A</v>
      </c>
      <c r="AD30" s="323" t="e">
        <f t="shared" ca="1" si="26"/>
        <v>#N/A</v>
      </c>
      <c r="AE30" s="324">
        <f t="shared" ca="1" si="5"/>
        <v>374.3292089502803</v>
      </c>
      <c r="AG30" s="306">
        <f t="shared" ca="1" si="27"/>
        <v>87.090425557279602</v>
      </c>
      <c r="AH30" s="304">
        <f t="shared" ca="1" si="28"/>
        <v>96.426671549688578</v>
      </c>
    </row>
    <row r="31" spans="1:34" x14ac:dyDescent="0.2">
      <c r="A31" s="347">
        <f t="shared" ca="1" si="6"/>
        <v>0.01</v>
      </c>
      <c r="B31" s="304">
        <f t="shared" ca="1" si="7"/>
        <v>3.9699999999999944</v>
      </c>
      <c r="D31" s="306">
        <f t="shared" ca="1" si="8"/>
        <v>29.557401833225391</v>
      </c>
      <c r="E31" s="307">
        <f t="shared" ca="1" si="9"/>
        <v>81.715430280889976</v>
      </c>
      <c r="F31" s="304">
        <f t="shared" ca="1" si="10"/>
        <v>86.896786759475447</v>
      </c>
      <c r="G31" s="306">
        <f t="shared" ca="1" si="11"/>
        <v>29.033756910553407</v>
      </c>
      <c r="H31" s="307">
        <f t="shared" ca="1" si="12"/>
        <v>89.80584720425226</v>
      </c>
      <c r="I31" s="304">
        <f t="shared" ca="1" si="13"/>
        <v>94.382462525697065</v>
      </c>
      <c r="J31" s="306">
        <f t="shared" ca="1" si="14"/>
        <v>93.197072578931625</v>
      </c>
      <c r="K31" s="307">
        <f t="shared" ca="1" si="15"/>
        <v>375.22318165080878</v>
      </c>
      <c r="L31" s="304">
        <f t="shared" ca="1" si="0"/>
        <v>386.62401682440589</v>
      </c>
      <c r="M31" s="306">
        <f t="shared" ca="1" si="16"/>
        <v>1.2581075605556418</v>
      </c>
      <c r="N31" s="304">
        <f t="shared" ca="1" si="17"/>
        <v>72.084253393337917</v>
      </c>
      <c r="P31" s="310">
        <f t="shared" ca="1" si="18"/>
        <v>2</v>
      </c>
      <c r="Q31" s="304">
        <f t="shared" ca="1" si="19"/>
        <v>847.61111111111234</v>
      </c>
      <c r="R31" s="306">
        <f t="shared" ca="1" si="20"/>
        <v>0.42537652500657264</v>
      </c>
      <c r="S31" s="307">
        <f t="shared" ca="1" si="21"/>
        <v>8.5777659153710069</v>
      </c>
      <c r="T31" s="304">
        <f t="shared" ca="1" si="1"/>
        <v>84.147883629789575</v>
      </c>
      <c r="U31" s="311">
        <f t="shared" ca="1" si="2"/>
        <v>0</v>
      </c>
      <c r="V31" s="306">
        <f t="shared" ca="1" si="3"/>
        <v>1.1798816331066073</v>
      </c>
      <c r="W31" s="304">
        <f t="shared" ca="1" si="4"/>
        <v>23.02345093351401</v>
      </c>
      <c r="Y31" s="314" t="str">
        <f t="shared" ca="1" si="22"/>
        <v/>
      </c>
      <c r="Z31" s="315" t="str">
        <f t="shared" ca="1" si="23"/>
        <v/>
      </c>
      <c r="AA31" s="316" t="str">
        <f t="shared" ca="1" si="24"/>
        <v/>
      </c>
      <c r="AC31" s="310" t="e">
        <f t="shared" ca="1" si="25"/>
        <v>#N/A</v>
      </c>
      <c r="AD31" s="323" t="e">
        <f t="shared" ca="1" si="26"/>
        <v>#N/A</v>
      </c>
      <c r="AE31" s="324">
        <f t="shared" ca="1" si="5"/>
        <v>375.22318165080878</v>
      </c>
      <c r="AG31" s="306">
        <f t="shared" ca="1" si="27"/>
        <v>86.84447488719141</v>
      </c>
      <c r="AH31" s="304">
        <f t="shared" ca="1" si="28"/>
        <v>96.179750421971931</v>
      </c>
    </row>
    <row r="32" spans="1:34" x14ac:dyDescent="0.2">
      <c r="A32" s="347">
        <f t="shared" ca="1" si="6"/>
        <v>0.01</v>
      </c>
      <c r="B32" s="304">
        <f t="shared" ca="1" si="7"/>
        <v>3.9799999999999942</v>
      </c>
      <c r="D32" s="306">
        <f t="shared" ca="1" si="8"/>
        <v>29.510471715658046</v>
      </c>
      <c r="E32" s="307">
        <f t="shared" ca="1" si="9"/>
        <v>81.470398950315484</v>
      </c>
      <c r="F32" s="304">
        <f t="shared" ca="1" si="10"/>
        <v>86.650411689756098</v>
      </c>
      <c r="G32" s="306">
        <f t="shared" ca="1" si="11"/>
        <v>29.328861627709987</v>
      </c>
      <c r="H32" s="307">
        <f t="shared" ca="1" si="12"/>
        <v>90.620551193755418</v>
      </c>
      <c r="I32" s="304">
        <f t="shared" ca="1" si="13"/>
        <v>95.248445777542258</v>
      </c>
      <c r="J32" s="306">
        <f t="shared" ca="1" si="14"/>
        <v>93.488885671622938</v>
      </c>
      <c r="K32" s="307">
        <f t="shared" ca="1" si="15"/>
        <v>376.1253136427988</v>
      </c>
      <c r="L32" s="304">
        <f t="shared" ca="1" si="0"/>
        <v>387.56989473773058</v>
      </c>
      <c r="M32" s="306">
        <f t="shared" ca="1" si="16"/>
        <v>1.2577907329254763</v>
      </c>
      <c r="N32" s="304">
        <f t="shared" ca="1" si="17"/>
        <v>72.066100507296298</v>
      </c>
      <c r="P32" s="310">
        <f t="shared" ca="1" si="18"/>
        <v>2</v>
      </c>
      <c r="Q32" s="304">
        <f t="shared" ca="1" si="19"/>
        <v>845.50000000000125</v>
      </c>
      <c r="R32" s="306">
        <f t="shared" ca="1" si="20"/>
        <v>0.42431705670020514</v>
      </c>
      <c r="S32" s="307">
        <f t="shared" ca="1" si="21"/>
        <v>8.5735227448040057</v>
      </c>
      <c r="T32" s="304">
        <f t="shared" ca="1" si="1"/>
        <v>84.106258126527294</v>
      </c>
      <c r="U32" s="311">
        <f t="shared" ca="1" si="2"/>
        <v>0</v>
      </c>
      <c r="V32" s="306">
        <f t="shared" ca="1" si="3"/>
        <v>1.1797751594456547</v>
      </c>
      <c r="W32" s="304">
        <f t="shared" ca="1" si="4"/>
        <v>23.445765321446505</v>
      </c>
      <c r="Y32" s="314" t="str">
        <f t="shared" ca="1" si="22"/>
        <v/>
      </c>
      <c r="Z32" s="315" t="str">
        <f t="shared" ca="1" si="23"/>
        <v/>
      </c>
      <c r="AA32" s="316" t="str">
        <f t="shared" ca="1" si="24"/>
        <v/>
      </c>
      <c r="AC32" s="310" t="e">
        <f t="shared" ca="1" si="25"/>
        <v>#N/A</v>
      </c>
      <c r="AD32" s="323" t="e">
        <f t="shared" ca="1" si="26"/>
        <v>#N/A</v>
      </c>
      <c r="AE32" s="324">
        <f t="shared" ca="1" si="5"/>
        <v>376.1253136427988</v>
      </c>
      <c r="AG32" s="306">
        <f t="shared" ca="1" si="27"/>
        <v>86.597847133776284</v>
      </c>
      <c r="AH32" s="304">
        <f t="shared" ca="1" si="28"/>
        <v>95.932159224159079</v>
      </c>
    </row>
    <row r="33" spans="1:34" x14ac:dyDescent="0.2">
      <c r="A33" s="347">
        <f t="shared" ca="1" si="6"/>
        <v>0.01</v>
      </c>
      <c r="B33" s="304">
        <f t="shared" ca="1" si="7"/>
        <v>3.989999999999994</v>
      </c>
      <c r="D33" s="306">
        <f t="shared" ca="1" si="8"/>
        <v>29.462947227656972</v>
      </c>
      <c r="E33" s="307">
        <f t="shared" ca="1" si="9"/>
        <v>81.224849952724639</v>
      </c>
      <c r="F33" s="304">
        <f t="shared" ca="1" si="10"/>
        <v>86.403365149641786</v>
      </c>
      <c r="G33" s="306">
        <f t="shared" ca="1" si="11"/>
        <v>29.623491099986555</v>
      </c>
      <c r="H33" s="307">
        <f t="shared" ca="1" si="12"/>
        <v>91.432799693282661</v>
      </c>
      <c r="I33" s="304">
        <f t="shared" ca="1" si="13"/>
        <v>96.111955992493108</v>
      </c>
      <c r="J33" s="306">
        <f t="shared" ca="1" si="14"/>
        <v>93.783647435261415</v>
      </c>
      <c r="K33" s="307">
        <f t="shared" ca="1" si="15"/>
        <v>377.03558039723401</v>
      </c>
      <c r="L33" s="304">
        <f t="shared" ca="1" si="0"/>
        <v>388.52438972571656</v>
      </c>
      <c r="M33" s="306">
        <f t="shared" ca="1" si="16"/>
        <v>1.2574764441234449</v>
      </c>
      <c r="N33" s="304">
        <f t="shared" ca="1" si="17"/>
        <v>72.048093085391685</v>
      </c>
      <c r="P33" s="310">
        <f t="shared" ca="1" si="18"/>
        <v>2</v>
      </c>
      <c r="Q33" s="304">
        <f t="shared" ca="1" si="19"/>
        <v>843.38888888889016</v>
      </c>
      <c r="R33" s="306">
        <f t="shared" ca="1" si="20"/>
        <v>0.42325758839383759</v>
      </c>
      <c r="S33" s="307">
        <f t="shared" ca="1" si="21"/>
        <v>8.5692901689200678</v>
      </c>
      <c r="T33" s="304">
        <f t="shared" ca="1" si="1"/>
        <v>84.064736557105874</v>
      </c>
      <c r="U33" s="311">
        <f t="shared" ca="1" si="2"/>
        <v>0</v>
      </c>
      <c r="V33" s="306">
        <f t="shared" ca="1" si="3"/>
        <v>1.1796677352390816</v>
      </c>
      <c r="W33" s="304">
        <f t="shared" ca="1" si="4"/>
        <v>23.87063120929837</v>
      </c>
      <c r="Y33" s="314" t="str">
        <f t="shared" ca="1" si="22"/>
        <v/>
      </c>
      <c r="Z33" s="315" t="str">
        <f t="shared" ca="1" si="23"/>
        <v/>
      </c>
      <c r="AA33" s="316" t="str">
        <f t="shared" ca="1" si="24"/>
        <v/>
      </c>
      <c r="AC33" s="310" t="e">
        <f t="shared" ca="1" si="25"/>
        <v>#N/A</v>
      </c>
      <c r="AD33" s="323" t="e">
        <f t="shared" ca="1" si="26"/>
        <v>#N/A</v>
      </c>
      <c r="AE33" s="324">
        <f t="shared" ca="1" si="5"/>
        <v>377.03558039723401</v>
      </c>
      <c r="AG33" s="306">
        <f t="shared" ca="1" si="27"/>
        <v>86.350546810388991</v>
      </c>
      <c r="AH33" s="304">
        <f t="shared" ca="1" si="28"/>
        <v>95.683902330824651</v>
      </c>
    </row>
    <row r="34" spans="1:34" x14ac:dyDescent="0.2">
      <c r="A34" s="347">
        <f t="shared" ca="1" si="6"/>
        <v>0.01</v>
      </c>
      <c r="B34" s="304">
        <f t="shared" ca="1" si="7"/>
        <v>3.9999999999999938</v>
      </c>
      <c r="D34" s="306">
        <f t="shared" ca="1" si="8"/>
        <v>29.414835790327082</v>
      </c>
      <c r="E34" s="307">
        <f t="shared" ca="1" si="9"/>
        <v>80.978785823727492</v>
      </c>
      <c r="F34" s="304">
        <f t="shared" ca="1" si="10"/>
        <v>86.155651689584673</v>
      </c>
      <c r="G34" s="306">
        <f t="shared" ca="1" si="11"/>
        <v>29.917639457889827</v>
      </c>
      <c r="H34" s="307">
        <f t="shared" ca="1" si="12"/>
        <v>92.242587551519932</v>
      </c>
      <c r="I34" s="304">
        <f t="shared" ca="1" si="13"/>
        <v>96.972986490734129</v>
      </c>
      <c r="J34" s="306">
        <f t="shared" ca="1" si="14"/>
        <v>94.08135308805079</v>
      </c>
      <c r="K34" s="307">
        <f t="shared" ca="1" si="15"/>
        <v>377.95395733345805</v>
      </c>
      <c r="L34" s="304">
        <f t="shared" ca="1" si="0"/>
        <v>389.48747715799533</v>
      </c>
      <c r="M34" s="306">
        <f t="shared" ca="1" si="16"/>
        <v>1.2571646434375481</v>
      </c>
      <c r="N34" s="304">
        <f t="shared" ca="1" si="17"/>
        <v>72.030228222040506</v>
      </c>
      <c r="P34" s="310">
        <f t="shared" ca="1" si="18"/>
        <v>2</v>
      </c>
      <c r="Q34" s="304">
        <f t="shared" ca="1" si="19"/>
        <v>841.27777777777908</v>
      </c>
      <c r="R34" s="306">
        <f t="shared" ca="1" si="20"/>
        <v>0.42219812008747004</v>
      </c>
      <c r="S34" s="307">
        <f t="shared" ca="1" si="21"/>
        <v>8.5650681877191932</v>
      </c>
      <c r="T34" s="304">
        <f t="shared" ca="1" si="1"/>
        <v>84.023318921525288</v>
      </c>
      <c r="U34" s="311">
        <f t="shared" ca="1" si="2"/>
        <v>0</v>
      </c>
      <c r="V34" s="306">
        <f t="shared" ca="1" si="3"/>
        <v>1.1795593636433879</v>
      </c>
      <c r="W34" s="304">
        <f t="shared" ca="1" si="4"/>
        <v>24.298010452318401</v>
      </c>
      <c r="Y34" s="314" t="str">
        <f t="shared" ca="1" si="22"/>
        <v/>
      </c>
      <c r="Z34" s="315" t="str">
        <f t="shared" ca="1" si="23"/>
        <v/>
      </c>
      <c r="AA34" s="316" t="str">
        <f t="shared" ca="1" si="24"/>
        <v/>
      </c>
      <c r="AC34" s="310">
        <f t="shared" ca="1" si="25"/>
        <v>3.9999999999999938</v>
      </c>
      <c r="AD34" s="323">
        <f t="shared" ca="1" si="26"/>
        <v>94.08135308805079</v>
      </c>
      <c r="AE34" s="324">
        <f t="shared" ca="1" si="5"/>
        <v>377.95395733345805</v>
      </c>
      <c r="AG34" s="306">
        <f t="shared" ca="1" si="27"/>
        <v>86.102578440030882</v>
      </c>
      <c r="AH34" s="304">
        <f t="shared" ca="1" si="28"/>
        <v>95.434984130132122</v>
      </c>
    </row>
    <row r="35" spans="1:34" x14ac:dyDescent="0.2">
      <c r="A35" s="347">
        <f t="shared" ca="1" si="6"/>
        <v>0.01</v>
      </c>
      <c r="B35" s="304">
        <f t="shared" ca="1" si="7"/>
        <v>4.0099999999999936</v>
      </c>
      <c r="D35" s="306">
        <f t="shared" ca="1" si="8"/>
        <v>29.366144654009304</v>
      </c>
      <c r="E35" s="307">
        <f t="shared" ca="1" si="9"/>
        <v>80.73220915760416</v>
      </c>
      <c r="F35" s="304">
        <f t="shared" ca="1" si="10"/>
        <v>85.907275869435793</v>
      </c>
      <c r="G35" s="306">
        <f t="shared" ca="1" si="11"/>
        <v>30.211300904429919</v>
      </c>
      <c r="H35" s="307">
        <f t="shared" ca="1" si="12"/>
        <v>93.049909643095972</v>
      </c>
      <c r="I35" s="304">
        <f t="shared" ca="1" si="13"/>
        <v>97.831530637756728</v>
      </c>
      <c r="J35" s="306">
        <f t="shared" ca="1" si="14"/>
        <v>94.381997789862382</v>
      </c>
      <c r="K35" s="307">
        <f t="shared" ca="1" si="15"/>
        <v>378.88041981943115</v>
      </c>
      <c r="L35" s="304">
        <f t="shared" ca="1" si="0"/>
        <v>390.45913234211076</v>
      </c>
      <c r="M35" s="306">
        <f t="shared" ca="1" si="16"/>
        <v>1.2568552816138956</v>
      </c>
      <c r="N35" s="304">
        <f t="shared" ca="1" si="17"/>
        <v>72.012503095202746</v>
      </c>
      <c r="P35" s="310">
        <f t="shared" ca="1" si="18"/>
        <v>2</v>
      </c>
      <c r="Q35" s="304">
        <f t="shared" ca="1" si="19"/>
        <v>839.16666666666799</v>
      </c>
      <c r="R35" s="306">
        <f t="shared" ca="1" si="20"/>
        <v>0.42113865178110249</v>
      </c>
      <c r="S35" s="307">
        <f t="shared" ca="1" si="21"/>
        <v>8.5608568012013819</v>
      </c>
      <c r="T35" s="304">
        <f t="shared" ca="1" si="1"/>
        <v>83.982005219785563</v>
      </c>
      <c r="U35" s="311">
        <f t="shared" ca="1" si="2"/>
        <v>0</v>
      </c>
      <c r="V35" s="306">
        <f t="shared" ca="1" si="3"/>
        <v>1.1794500478223118</v>
      </c>
      <c r="W35" s="304">
        <f t="shared" ca="1" si="4"/>
        <v>24.727864910423257</v>
      </c>
      <c r="Y35" s="314" t="str">
        <f t="shared" ca="1" si="22"/>
        <v/>
      </c>
      <c r="Z35" s="315" t="str">
        <f t="shared" ca="1" si="23"/>
        <v/>
      </c>
      <c r="AA35" s="316" t="str">
        <f t="shared" ca="1" si="24"/>
        <v/>
      </c>
      <c r="AC35" s="310" t="e">
        <f t="shared" ca="1" si="25"/>
        <v>#N/A</v>
      </c>
      <c r="AD35" s="323" t="e">
        <f t="shared" ca="1" si="26"/>
        <v>#N/A</v>
      </c>
      <c r="AE35" s="324">
        <f t="shared" ca="1" si="5"/>
        <v>378.88041981943115</v>
      </c>
      <c r="AG35" s="306">
        <f t="shared" ca="1" si="27"/>
        <v>85.853946555212275</v>
      </c>
      <c r="AH35" s="304">
        <f t="shared" ca="1" si="28"/>
        <v>95.185409023544878</v>
      </c>
    </row>
    <row r="36" spans="1:34" x14ac:dyDescent="0.2">
      <c r="A36" s="347">
        <f t="shared" ca="1" si="6"/>
        <v>0.01</v>
      </c>
      <c r="B36" s="304">
        <f t="shared" ca="1" si="7"/>
        <v>4.0199999999999934</v>
      </c>
      <c r="D36" s="306">
        <f t="shared" ca="1" si="8"/>
        <v>29.316880905026313</v>
      </c>
      <c r="E36" s="307">
        <f t="shared" ca="1" si="9"/>
        <v>80.485122605266724</v>
      </c>
      <c r="F36" s="304">
        <f t="shared" ca="1" si="10"/>
        <v>85.658242258315767</v>
      </c>
      <c r="G36" s="306">
        <f t="shared" ca="1" si="11"/>
        <v>30.504469713480184</v>
      </c>
      <c r="H36" s="307">
        <f t="shared" ca="1" si="12"/>
        <v>93.854760869148635</v>
      </c>
      <c r="I36" s="304">
        <f t="shared" ca="1" si="13"/>
        <v>98.687581844453476</v>
      </c>
      <c r="J36" s="306">
        <f t="shared" ca="1" si="14"/>
        <v>94.685576642951929</v>
      </c>
      <c r="K36" s="307">
        <f t="shared" ca="1" si="15"/>
        <v>379.81494317199235</v>
      </c>
      <c r="L36" s="304">
        <f t="shared" ca="1" si="0"/>
        <v>391.43933052384006</v>
      </c>
      <c r="M36" s="306">
        <f t="shared" ca="1" si="16"/>
        <v>1.2565483108006545</v>
      </c>
      <c r="N36" s="304">
        <f t="shared" ca="1" si="17"/>
        <v>71.994914963170345</v>
      </c>
      <c r="P36" s="310">
        <f t="shared" ca="1" si="18"/>
        <v>2</v>
      </c>
      <c r="Q36" s="304">
        <f t="shared" ca="1" si="19"/>
        <v>837.05555555555702</v>
      </c>
      <c r="R36" s="306">
        <f t="shared" ca="1" si="20"/>
        <v>0.420079183474735</v>
      </c>
      <c r="S36" s="307">
        <f t="shared" ca="1" si="21"/>
        <v>8.556656009366634</v>
      </c>
      <c r="T36" s="304">
        <f t="shared" ca="1" si="1"/>
        <v>83.940795451886686</v>
      </c>
      <c r="U36" s="311">
        <f t="shared" ca="1" si="2"/>
        <v>0</v>
      </c>
      <c r="V36" s="306">
        <f t="shared" ca="1" si="3"/>
        <v>1.1793397909467696</v>
      </c>
      <c r="W36" s="304">
        <f t="shared" ca="1" si="4"/>
        <v>25.160156450478578</v>
      </c>
      <c r="Y36" s="314" t="str">
        <f t="shared" ca="1" si="22"/>
        <v/>
      </c>
      <c r="Z36" s="315" t="str">
        <f t="shared" ca="1" si="23"/>
        <v/>
      </c>
      <c r="AA36" s="316" t="str">
        <f t="shared" ca="1" si="24"/>
        <v/>
      </c>
      <c r="AC36" s="310" t="e">
        <f t="shared" ca="1" si="25"/>
        <v>#N/A</v>
      </c>
      <c r="AD36" s="323" t="e">
        <f t="shared" ca="1" si="26"/>
        <v>#N/A</v>
      </c>
      <c r="AE36" s="324">
        <f t="shared" ca="1" si="5"/>
        <v>379.81494317199235</v>
      </c>
      <c r="AG36" s="306">
        <f t="shared" ca="1" si="27"/>
        <v>85.604655697807345</v>
      </c>
      <c r="AH36" s="304">
        <f t="shared" ca="1" si="28"/>
        <v>94.93518142553711</v>
      </c>
    </row>
    <row r="37" spans="1:34" x14ac:dyDescent="0.2">
      <c r="A37" s="347">
        <f t="shared" ca="1" si="6"/>
        <v>0.01</v>
      </c>
      <c r="B37" s="304">
        <f t="shared" ca="1" si="7"/>
        <v>4.0299999999999931</v>
      </c>
      <c r="D37" s="306">
        <f t="shared" ca="1" si="8"/>
        <v>29.267051472099116</v>
      </c>
      <c r="E37" s="307">
        <f t="shared" ca="1" si="9"/>
        <v>80.237528872303926</v>
      </c>
      <c r="F37" s="304">
        <f t="shared" ca="1" si="10"/>
        <v>85.408555434478018</v>
      </c>
      <c r="G37" s="306">
        <f t="shared" ca="1" si="11"/>
        <v>30.797140228201176</v>
      </c>
      <c r="H37" s="307">
        <f t="shared" ca="1" si="12"/>
        <v>94.657136157871676</v>
      </c>
      <c r="I37" s="304">
        <f t="shared" ca="1" si="13"/>
        <v>99.54113356721102</v>
      </c>
      <c r="J37" s="306">
        <f t="shared" ca="1" si="14"/>
        <v>94.992084692660342</v>
      </c>
      <c r="K37" s="307">
        <f t="shared" ca="1" si="15"/>
        <v>380.75750265712747</v>
      </c>
      <c r="L37" s="304">
        <f t="shared" ca="1" si="0"/>
        <v>392.42804688751539</v>
      </c>
      <c r="M37" s="306">
        <f t="shared" ca="1" si="16"/>
        <v>1.2562436844946738</v>
      </c>
      <c r="N37" s="304">
        <f t="shared" ca="1" si="17"/>
        <v>71.977461161508984</v>
      </c>
      <c r="P37" s="310">
        <f t="shared" ca="1" si="18"/>
        <v>2</v>
      </c>
      <c r="Q37" s="304">
        <f t="shared" ca="1" si="19"/>
        <v>834.94444444444594</v>
      </c>
      <c r="R37" s="306">
        <f t="shared" ca="1" si="20"/>
        <v>0.4190197151683675</v>
      </c>
      <c r="S37" s="307">
        <f t="shared" ca="1" si="21"/>
        <v>8.5524658122149511</v>
      </c>
      <c r="T37" s="304">
        <f t="shared" ca="1" si="1"/>
        <v>83.89968961782867</v>
      </c>
      <c r="U37" s="311">
        <f t="shared" ca="1" si="2"/>
        <v>0</v>
      </c>
      <c r="V37" s="306">
        <f t="shared" ca="1" si="3"/>
        <v>1.1792285961948008</v>
      </c>
      <c r="W37" s="304">
        <f t="shared" ca="1" si="4"/>
        <v>25.594846948572613</v>
      </c>
      <c r="Y37" s="314" t="str">
        <f t="shared" ca="1" si="22"/>
        <v/>
      </c>
      <c r="Z37" s="315" t="str">
        <f t="shared" ca="1" si="23"/>
        <v/>
      </c>
      <c r="AA37" s="316" t="str">
        <f t="shared" ca="1" si="24"/>
        <v/>
      </c>
      <c r="AC37" s="310" t="e">
        <f t="shared" ca="1" si="25"/>
        <v>#N/A</v>
      </c>
      <c r="AD37" s="323" t="e">
        <f t="shared" ca="1" si="26"/>
        <v>#N/A</v>
      </c>
      <c r="AE37" s="324">
        <f t="shared" ca="1" si="5"/>
        <v>380.75750265712747</v>
      </c>
      <c r="AG37" s="306">
        <f t="shared" ca="1" si="27"/>
        <v>85.354710418901902</v>
      </c>
      <c r="AH37" s="304">
        <f t="shared" ca="1" si="28"/>
        <v>94.684305763304337</v>
      </c>
    </row>
    <row r="38" spans="1:34" x14ac:dyDescent="0.2">
      <c r="A38" s="347">
        <f t="shared" ca="1" si="6"/>
        <v>0.01</v>
      </c>
      <c r="B38" s="304">
        <f t="shared" ca="1" si="7"/>
        <v>4.0399999999999929</v>
      </c>
      <c r="D38" s="306">
        <f t="shared" ca="1" si="8"/>
        <v>29.216663132453345</v>
      </c>
      <c r="E38" s="307">
        <f t="shared" ca="1" si="9"/>
        <v>79.989430717104582</v>
      </c>
      <c r="F38" s="304">
        <f t="shared" ca="1" si="10"/>
        <v>85.158219985164862</v>
      </c>
      <c r="G38" s="306">
        <f t="shared" ca="1" si="11"/>
        <v>31.08930685952571</v>
      </c>
      <c r="H38" s="307">
        <f t="shared" ca="1" si="12"/>
        <v>95.45703046504272</v>
      </c>
      <c r="I38" s="304">
        <f t="shared" ca="1" si="13"/>
        <v>100.3921793080011</v>
      </c>
      <c r="J38" s="306">
        <f t="shared" ca="1" si="14"/>
        <v>95.301516928098977</v>
      </c>
      <c r="K38" s="307">
        <f t="shared" ca="1" si="15"/>
        <v>381.70807349024204</v>
      </c>
      <c r="L38" s="304">
        <f t="shared" ca="1" si="0"/>
        <v>393.4252565563487</v>
      </c>
      <c r="M38" s="306">
        <f t="shared" ca="1" si="16"/>
        <v>1.2559413574906324</v>
      </c>
      <c r="N38" s="304">
        <f t="shared" ca="1" si="17"/>
        <v>71.960139100144573</v>
      </c>
      <c r="P38" s="310">
        <f t="shared" ca="1" si="18"/>
        <v>2</v>
      </c>
      <c r="Q38" s="304">
        <f t="shared" ca="1" si="19"/>
        <v>832.83333333333485</v>
      </c>
      <c r="R38" s="306">
        <f t="shared" ca="1" si="20"/>
        <v>0.41796024686199995</v>
      </c>
      <c r="S38" s="307">
        <f t="shared" ca="1" si="21"/>
        <v>8.5482862097463315</v>
      </c>
      <c r="T38" s="304">
        <f t="shared" ca="1" si="1"/>
        <v>83.858687717611517</v>
      </c>
      <c r="U38" s="311">
        <f t="shared" ca="1" si="2"/>
        <v>0</v>
      </c>
      <c r="V38" s="306">
        <f t="shared" ca="1" si="3"/>
        <v>1.1791164667515059</v>
      </c>
      <c r="W38" s="304">
        <f t="shared" ca="1" si="4"/>
        <v>26.031898292281699</v>
      </c>
      <c r="Y38" s="314" t="str">
        <f t="shared" ca="1" si="22"/>
        <v/>
      </c>
      <c r="Z38" s="315" t="str">
        <f t="shared" ca="1" si="23"/>
        <v/>
      </c>
      <c r="AA38" s="316" t="str">
        <f t="shared" ca="1" si="24"/>
        <v/>
      </c>
      <c r="AC38" s="310" t="e">
        <f t="shared" ca="1" si="25"/>
        <v>#N/A</v>
      </c>
      <c r="AD38" s="323" t="e">
        <f t="shared" ca="1" si="26"/>
        <v>#N/A</v>
      </c>
      <c r="AE38" s="324">
        <f t="shared" ca="1" si="5"/>
        <v>381.70807349024204</v>
      </c>
      <c r="AG38" s="306">
        <f t="shared" ca="1" si="27"/>
        <v>85.104115278634609</v>
      </c>
      <c r="AH38" s="304">
        <f t="shared" ca="1" si="28"/>
        <v>94.432786476473964</v>
      </c>
    </row>
    <row r="39" spans="1:34" x14ac:dyDescent="0.2">
      <c r="A39" s="347">
        <f t="shared" ca="1" si="6"/>
        <v>0.01</v>
      </c>
      <c r="B39" s="304">
        <f t="shared" ca="1" si="7"/>
        <v>4.0499999999999927</v>
      </c>
      <c r="D39" s="306">
        <f t="shared" ca="1" si="8"/>
        <v>29.165722517633039</v>
      </c>
      <c r="E39" s="307">
        <f t="shared" ca="1" si="9"/>
        <v>79.740830949054867</v>
      </c>
      <c r="F39" s="304">
        <f t="shared" ca="1" si="10"/>
        <v>84.907240506456887</v>
      </c>
      <c r="G39" s="306">
        <f t="shared" ca="1" si="11"/>
        <v>31.38096408470204</v>
      </c>
      <c r="H39" s="307">
        <f t="shared" ca="1" si="12"/>
        <v>96.25443877453327</v>
      </c>
      <c r="I39" s="304">
        <f t="shared" ca="1" si="13"/>
        <v>101.24071261447014</v>
      </c>
      <c r="J39" s="306">
        <f t="shared" ca="1" si="14"/>
        <v>95.613868282820121</v>
      </c>
      <c r="K39" s="307">
        <f t="shared" ca="1" si="15"/>
        <v>382.66663083643994</v>
      </c>
      <c r="L39" s="304">
        <f t="shared" ca="1" si="0"/>
        <v>394.43093459275815</v>
      </c>
      <c r="M39" s="306">
        <f t="shared" ca="1" si="16"/>
        <v>1.255641285832571</v>
      </c>
      <c r="N39" s="304">
        <f t="shared" ca="1" si="17"/>
        <v>71.942946260586169</v>
      </c>
      <c r="P39" s="310">
        <f t="shared" ca="1" si="18"/>
        <v>2</v>
      </c>
      <c r="Q39" s="304">
        <f t="shared" ca="1" si="19"/>
        <v>830.72222222222376</v>
      </c>
      <c r="R39" s="306">
        <f t="shared" ca="1" si="20"/>
        <v>0.4169007785556324</v>
      </c>
      <c r="S39" s="307">
        <f t="shared" ca="1" si="21"/>
        <v>8.5441172019607752</v>
      </c>
      <c r="T39" s="304">
        <f t="shared" ca="1" si="1"/>
        <v>83.81778975123521</v>
      </c>
      <c r="U39" s="311">
        <f t="shared" ca="1" si="2"/>
        <v>0</v>
      </c>
      <c r="V39" s="306">
        <f t="shared" ca="1" si="3"/>
        <v>1.1790034058089875</v>
      </c>
      <c r="W39" s="304">
        <f t="shared" ca="1" si="4"/>
        <v>26.471272382927783</v>
      </c>
      <c r="Y39" s="314" t="str">
        <f t="shared" ca="1" si="22"/>
        <v/>
      </c>
      <c r="Z39" s="315" t="str">
        <f t="shared" ca="1" si="23"/>
        <v/>
      </c>
      <c r="AA39" s="316" t="str">
        <f t="shared" ca="1" si="24"/>
        <v/>
      </c>
      <c r="AC39" s="310" t="e">
        <f t="shared" ca="1" si="25"/>
        <v>#N/A</v>
      </c>
      <c r="AD39" s="323" t="e">
        <f t="shared" ca="1" si="26"/>
        <v>#N/A</v>
      </c>
      <c r="AE39" s="324">
        <f t="shared" ca="1" si="5"/>
        <v>382.66663083643994</v>
      </c>
      <c r="AG39" s="306">
        <f t="shared" ca="1" si="27"/>
        <v>84.852874846032023</v>
      </c>
      <c r="AH39" s="304">
        <f t="shared" ca="1" si="28"/>
        <v>94.18062801681549</v>
      </c>
    </row>
    <row r="40" spans="1:34" x14ac:dyDescent="0.2">
      <c r="A40" s="347">
        <f t="shared" ca="1" si="6"/>
        <v>0.01</v>
      </c>
      <c r="B40" s="304">
        <f t="shared" ca="1" si="7"/>
        <v>4.0599999999999925</v>
      </c>
      <c r="D40" s="306">
        <f t="shared" ca="1" si="8"/>
        <v>29.114236119038086</v>
      </c>
      <c r="E40" s="307">
        <f t="shared" ca="1" si="9"/>
        <v>79.491732426805584</v>
      </c>
      <c r="F40" s="304">
        <f t="shared" ca="1" si="10"/>
        <v>84.655621603115975</v>
      </c>
      <c r="G40" s="306">
        <f t="shared" ca="1" si="11"/>
        <v>31.672106445892421</v>
      </c>
      <c r="H40" s="307">
        <f t="shared" ca="1" si="12"/>
        <v>97.049356098801326</v>
      </c>
      <c r="I40" s="304">
        <f t="shared" ca="1" si="13"/>
        <v>102.08672708002685</v>
      </c>
      <c r="J40" s="306">
        <f t="shared" ca="1" si="14"/>
        <v>95.929133635473093</v>
      </c>
      <c r="K40" s="307">
        <f t="shared" ca="1" si="15"/>
        <v>383.63314981080663</v>
      </c>
      <c r="L40" s="304">
        <f t="shared" ca="1" si="0"/>
        <v>395.44505599869785</v>
      </c>
      <c r="M40" s="306">
        <f t="shared" ca="1" si="16"/>
        <v>1.2553434267676711</v>
      </c>
      <c r="N40" s="304">
        <f t="shared" ca="1" si="17"/>
        <v>71.925880193277692</v>
      </c>
      <c r="P40" s="310">
        <f t="shared" ca="1" si="18"/>
        <v>2</v>
      </c>
      <c r="Q40" s="304">
        <f t="shared" ca="1" si="19"/>
        <v>828.61111111111268</v>
      </c>
      <c r="R40" s="306">
        <f t="shared" ca="1" si="20"/>
        <v>0.41584131024926485</v>
      </c>
      <c r="S40" s="307">
        <f t="shared" ca="1" si="21"/>
        <v>8.5399587888582822</v>
      </c>
      <c r="T40" s="304">
        <f t="shared" ca="1" si="1"/>
        <v>83.776995718699752</v>
      </c>
      <c r="U40" s="311">
        <f t="shared" ca="1" si="2"/>
        <v>0</v>
      </c>
      <c r="V40" s="306">
        <f t="shared" ca="1" si="3"/>
        <v>1.1788894165662904</v>
      </c>
      <c r="W40" s="304">
        <f t="shared" ca="1" si="4"/>
        <v>26.91293113782756</v>
      </c>
      <c r="Y40" s="314" t="str">
        <f t="shared" ca="1" si="22"/>
        <v/>
      </c>
      <c r="Z40" s="315" t="str">
        <f t="shared" ca="1" si="23"/>
        <v/>
      </c>
      <c r="AA40" s="316" t="str">
        <f t="shared" ca="1" si="24"/>
        <v/>
      </c>
      <c r="AC40" s="310" t="e">
        <f t="shared" ca="1" si="25"/>
        <v>#N/A</v>
      </c>
      <c r="AD40" s="323" t="e">
        <f t="shared" ca="1" si="26"/>
        <v>#N/A</v>
      </c>
      <c r="AE40" s="324">
        <f t="shared" ca="1" si="5"/>
        <v>383.63314981080663</v>
      </c>
      <c r="AG40" s="306">
        <f t="shared" ca="1" si="27"/>
        <v>84.600993698837513</v>
      </c>
      <c r="AH40" s="304">
        <f t="shared" ca="1" si="28"/>
        <v>93.927834847950592</v>
      </c>
    </row>
    <row r="41" spans="1:34" x14ac:dyDescent="0.2">
      <c r="A41" s="347">
        <f t="shared" ca="1" si="6"/>
        <v>0.01</v>
      </c>
      <c r="B41" s="304">
        <f t="shared" ca="1" si="7"/>
        <v>4.0699999999999923</v>
      </c>
      <c r="D41" s="306">
        <f t="shared" ca="1" si="8"/>
        <v>29.062210293201108</v>
      </c>
      <c r="E41" s="307">
        <f t="shared" ca="1" si="9"/>
        <v>79.242138056605697</v>
      </c>
      <c r="F41" s="304">
        <f t="shared" ca="1" si="10"/>
        <v>84.403367888422565</v>
      </c>
      <c r="G41" s="306">
        <f t="shared" ca="1" si="11"/>
        <v>31.962728548824433</v>
      </c>
      <c r="H41" s="307">
        <f t="shared" ca="1" si="12"/>
        <v>97.84177747936738</v>
      </c>
      <c r="I41" s="304">
        <f t="shared" ca="1" si="13"/>
        <v>102.93021634392827</v>
      </c>
      <c r="J41" s="306">
        <f t="shared" ca="1" si="14"/>
        <v>96.247307810446671</v>
      </c>
      <c r="K41" s="307">
        <f t="shared" ca="1" si="15"/>
        <v>384.60760547869745</v>
      </c>
      <c r="L41" s="304">
        <f t="shared" ca="1" si="0"/>
        <v>396.46759571598818</v>
      </c>
      <c r="M41" s="306">
        <f t="shared" ca="1" si="16"/>
        <v>1.2550477387021621</v>
      </c>
      <c r="N41" s="304">
        <f t="shared" ca="1" si="17"/>
        <v>71.90893851507164</v>
      </c>
      <c r="P41" s="310">
        <f t="shared" ca="1" si="18"/>
        <v>2</v>
      </c>
      <c r="Q41" s="304">
        <f t="shared" ca="1" si="19"/>
        <v>826.50000000000159</v>
      </c>
      <c r="R41" s="306">
        <f t="shared" ca="1" si="20"/>
        <v>0.4147818419428973</v>
      </c>
      <c r="S41" s="307">
        <f t="shared" ca="1" si="21"/>
        <v>8.5358109704388525</v>
      </c>
      <c r="T41" s="304">
        <f t="shared" ca="1" si="1"/>
        <v>83.73630562000514</v>
      </c>
      <c r="U41" s="311">
        <f t="shared" ca="1" si="2"/>
        <v>0</v>
      </c>
      <c r="V41" s="306">
        <f t="shared" ca="1" si="3"/>
        <v>1.1787745022293414</v>
      </c>
      <c r="W41" s="304">
        <f t="shared" ca="1" si="4"/>
        <v>27.356836492533208</v>
      </c>
      <c r="Y41" s="314" t="str">
        <f t="shared" ca="1" si="22"/>
        <v/>
      </c>
      <c r="Z41" s="315" t="str">
        <f t="shared" ca="1" si="23"/>
        <v/>
      </c>
      <c r="AA41" s="316" t="str">
        <f t="shared" ca="1" si="24"/>
        <v/>
      </c>
      <c r="AC41" s="310" t="e">
        <f t="shared" ca="1" si="25"/>
        <v>#N/A</v>
      </c>
      <c r="AD41" s="323" t="e">
        <f t="shared" ca="1" si="26"/>
        <v>#N/A</v>
      </c>
      <c r="AE41" s="324">
        <f t="shared" ca="1" si="5"/>
        <v>384.60760547869745</v>
      </c>
      <c r="AG41" s="306">
        <f t="shared" ca="1" si="27"/>
        <v>84.348476423335001</v>
      </c>
      <c r="AH41" s="304">
        <f t="shared" ca="1" si="28"/>
        <v>93.674411445063299</v>
      </c>
    </row>
    <row r="42" spans="1:34" x14ac:dyDescent="0.2">
      <c r="A42" s="347">
        <f t="shared" ca="1" si="6"/>
        <v>0.01</v>
      </c>
      <c r="B42" s="304">
        <f t="shared" ca="1" si="7"/>
        <v>4.0799999999999921</v>
      </c>
      <c r="D42" s="306">
        <f t="shared" ca="1" si="8"/>
        <v>29.009651266817585</v>
      </c>
      <c r="E42" s="307">
        <f t="shared" ca="1" si="9"/>
        <v>78.9920507906984</v>
      </c>
      <c r="F42" s="304">
        <f t="shared" ca="1" si="10"/>
        <v>84.150483984007167</v>
      </c>
      <c r="G42" s="306">
        <f t="shared" ca="1" si="11"/>
        <v>32.252825061492608</v>
      </c>
      <c r="H42" s="307">
        <f t="shared" ca="1" si="12"/>
        <v>98.631697987274364</v>
      </c>
      <c r="I42" s="304">
        <f t="shared" ca="1" si="13"/>
        <v>103.77117409136387</v>
      </c>
      <c r="J42" s="306">
        <f t="shared" ca="1" si="14"/>
        <v>96.568385578498251</v>
      </c>
      <c r="K42" s="307">
        <f t="shared" ca="1" si="15"/>
        <v>385.58997285603067</v>
      </c>
      <c r="L42" s="304">
        <f t="shared" ca="1" si="0"/>
        <v>397.49852862665034</v>
      </c>
      <c r="M42" s="306">
        <f t="shared" ca="1" si="16"/>
        <v>1.2547541811592331</v>
      </c>
      <c r="N42" s="304">
        <f t="shared" ca="1" si="17"/>
        <v>71.892118906817572</v>
      </c>
      <c r="P42" s="310">
        <f t="shared" ca="1" si="18"/>
        <v>2</v>
      </c>
      <c r="Q42" s="304">
        <f t="shared" ca="1" si="19"/>
        <v>824.38888888889062</v>
      </c>
      <c r="R42" s="306">
        <f t="shared" ca="1" si="20"/>
        <v>0.41372237363652986</v>
      </c>
      <c r="S42" s="307">
        <f t="shared" ca="1" si="21"/>
        <v>8.5316737467024879</v>
      </c>
      <c r="T42" s="304">
        <f t="shared" ca="1" si="1"/>
        <v>83.695719455151405</v>
      </c>
      <c r="U42" s="311">
        <f t="shared" ca="1" si="2"/>
        <v>0</v>
      </c>
      <c r="V42" s="306">
        <f t="shared" ca="1" si="3"/>
        <v>1.1786586660108853</v>
      </c>
      <c r="W42" s="304">
        <f t="shared" ca="1" si="4"/>
        <v>27.802950403064266</v>
      </c>
      <c r="Y42" s="314" t="str">
        <f t="shared" ca="1" si="22"/>
        <v/>
      </c>
      <c r="Z42" s="315" t="str">
        <f t="shared" ca="1" si="23"/>
        <v/>
      </c>
      <c r="AA42" s="316" t="str">
        <f t="shared" ca="1" si="24"/>
        <v/>
      </c>
      <c r="AC42" s="310" t="e">
        <f t="shared" ca="1" si="25"/>
        <v>#N/A</v>
      </c>
      <c r="AD42" s="323" t="e">
        <f t="shared" ca="1" si="26"/>
        <v>#N/A</v>
      </c>
      <c r="AE42" s="324">
        <f t="shared" ca="1" si="5"/>
        <v>385.58997285603067</v>
      </c>
      <c r="AG42" s="306">
        <f t="shared" ca="1" si="27"/>
        <v>84.095327614167161</v>
      </c>
      <c r="AH42" s="304">
        <f t="shared" ca="1" si="28"/>
        <v>93.420362294609788</v>
      </c>
    </row>
    <row r="43" spans="1:34" x14ac:dyDescent="0.2">
      <c r="A43" s="347">
        <f t="shared" ca="1" si="6"/>
        <v>0.01</v>
      </c>
      <c r="B43" s="304">
        <f t="shared" ca="1" si="7"/>
        <v>4.0899999999999919</v>
      </c>
      <c r="D43" s="306">
        <f t="shared" ca="1" si="8"/>
        <v>28.956565141543432</v>
      </c>
      <c r="E43" s="307">
        <f t="shared" ca="1" si="9"/>
        <v>78.741473625776592</v>
      </c>
      <c r="F43" s="304">
        <f t="shared" ca="1" si="10"/>
        <v>83.896974519676917</v>
      </c>
      <c r="G43" s="306">
        <f t="shared" ca="1" si="11"/>
        <v>32.542390712908045</v>
      </c>
      <c r="H43" s="307">
        <f t="shared" ca="1" si="12"/>
        <v>99.419112723532123</v>
      </c>
      <c r="I43" s="304">
        <f t="shared" ca="1" si="13"/>
        <v>104.60959405353769</v>
      </c>
      <c r="J43" s="306">
        <f t="shared" ca="1" si="14"/>
        <v>96.892361657370259</v>
      </c>
      <c r="K43" s="307">
        <f t="shared" ca="1" si="15"/>
        <v>386.58022690958472</v>
      </c>
      <c r="L43" s="304">
        <f t="shared" ca="1" si="0"/>
        <v>398.53782955324158</v>
      </c>
      <c r="M43" s="306">
        <f t="shared" ca="1" si="16"/>
        <v>1.254462714738845</v>
      </c>
      <c r="N43" s="304">
        <f t="shared" ca="1" si="17"/>
        <v>71.875419111059543</v>
      </c>
      <c r="P43" s="310">
        <f t="shared" ca="1" si="18"/>
        <v>2</v>
      </c>
      <c r="Q43" s="304">
        <f t="shared" ca="1" si="19"/>
        <v>822.27777777777953</v>
      </c>
      <c r="R43" s="306">
        <f t="shared" ca="1" si="20"/>
        <v>0.41266290533016231</v>
      </c>
      <c r="S43" s="307">
        <f t="shared" ca="1" si="21"/>
        <v>8.5275471176491866</v>
      </c>
      <c r="T43" s="304">
        <f t="shared" ca="1" si="1"/>
        <v>83.655237224138531</v>
      </c>
      <c r="U43" s="311">
        <f t="shared" ca="1" si="2"/>
        <v>0</v>
      </c>
      <c r="V43" s="306">
        <f t="shared" ca="1" si="3"/>
        <v>1.1785419111304254</v>
      </c>
      <c r="W43" s="304">
        <f t="shared" ca="1" si="4"/>
        <v>28.251234848130732</v>
      </c>
      <c r="Y43" s="314" t="str">
        <f t="shared" ca="1" si="22"/>
        <v/>
      </c>
      <c r="Z43" s="315" t="str">
        <f t="shared" ca="1" si="23"/>
        <v/>
      </c>
      <c r="AA43" s="316" t="str">
        <f t="shared" ca="1" si="24"/>
        <v/>
      </c>
      <c r="AC43" s="310" t="e">
        <f t="shared" ca="1" si="25"/>
        <v>#N/A</v>
      </c>
      <c r="AD43" s="323" t="e">
        <f t="shared" ca="1" si="26"/>
        <v>#N/A</v>
      </c>
      <c r="AE43" s="324">
        <f t="shared" ca="1" si="5"/>
        <v>386.58022690958472</v>
      </c>
      <c r="AG43" s="306">
        <f t="shared" ca="1" si="27"/>
        <v>83.841551874149104</v>
      </c>
      <c r="AH43" s="304">
        <f t="shared" ca="1" si="28"/>
        <v>93.165691894028541</v>
      </c>
    </row>
    <row r="44" spans="1:34" x14ac:dyDescent="0.2">
      <c r="A44" s="347">
        <f t="shared" ca="1" si="6"/>
        <v>0.01</v>
      </c>
      <c r="B44" s="304">
        <f t="shared" ca="1" si="7"/>
        <v>4.0999999999999917</v>
      </c>
      <c r="D44" s="306">
        <f t="shared" ca="1" si="8"/>
        <v>28.90295789857209</v>
      </c>
      <c r="E44" s="307">
        <f t="shared" ca="1" si="9"/>
        <v>78.490409601494193</v>
      </c>
      <c r="F44" s="304">
        <f t="shared" ca="1" si="10"/>
        <v>83.642844133236906</v>
      </c>
      <c r="G44" s="306">
        <f t="shared" ca="1" si="11"/>
        <v>32.831420291893764</v>
      </c>
      <c r="H44" s="307">
        <f t="shared" ca="1" si="12"/>
        <v>100.20401681954706</v>
      </c>
      <c r="I44" s="304">
        <f t="shared" ca="1" si="13"/>
        <v>105.44547000774877</v>
      </c>
      <c r="J44" s="306">
        <f t="shared" ca="1" si="14"/>
        <v>97.219230712394264</v>
      </c>
      <c r="K44" s="307">
        <f t="shared" ca="1" si="15"/>
        <v>387.57834255730012</v>
      </c>
      <c r="L44" s="304">
        <f t="shared" ca="1" si="0"/>
        <v>399.58547325919346</v>
      </c>
      <c r="M44" s="306">
        <f t="shared" ca="1" si="16"/>
        <v>1.2541733010793417</v>
      </c>
      <c r="N44" s="304">
        <f t="shared" ca="1" si="17"/>
        <v>71.858836929836571</v>
      </c>
      <c r="P44" s="310">
        <f t="shared" ca="1" si="18"/>
        <v>2</v>
      </c>
      <c r="Q44" s="304">
        <f t="shared" ca="1" si="19"/>
        <v>820.16666666666845</v>
      </c>
      <c r="R44" s="306">
        <f t="shared" ca="1" si="20"/>
        <v>0.41160343702379476</v>
      </c>
      <c r="S44" s="307">
        <f t="shared" ca="1" si="21"/>
        <v>8.5234310832789486</v>
      </c>
      <c r="T44" s="304">
        <f t="shared" ca="1" si="1"/>
        <v>83.614858926966491</v>
      </c>
      <c r="U44" s="311">
        <f t="shared" ca="1" si="2"/>
        <v>0</v>
      </c>
      <c r="V44" s="306">
        <f t="shared" ca="1" si="3"/>
        <v>1.1784242408141608</v>
      </c>
      <c r="W44" s="304">
        <f t="shared" ca="1" si="4"/>
        <v>28.701651831347124</v>
      </c>
      <c r="Y44" s="314" t="str">
        <f t="shared" ca="1" si="22"/>
        <v/>
      </c>
      <c r="Z44" s="315" t="str">
        <f t="shared" ca="1" si="23"/>
        <v/>
      </c>
      <c r="AA44" s="316" t="str">
        <f t="shared" ca="1" si="24"/>
        <v/>
      </c>
      <c r="AC44" s="310" t="e">
        <f t="shared" ca="1" si="25"/>
        <v>#N/A</v>
      </c>
      <c r="AD44" s="323" t="e">
        <f t="shared" ca="1" si="26"/>
        <v>#N/A</v>
      </c>
      <c r="AE44" s="324">
        <f t="shared" ca="1" si="5"/>
        <v>387.57834255730012</v>
      </c>
      <c r="AG44" s="306">
        <f t="shared" ca="1" si="27"/>
        <v>83.587153814077126</v>
      </c>
      <c r="AH44" s="304">
        <f t="shared" ca="1" si="28"/>
        <v>92.910404751450088</v>
      </c>
    </row>
    <row r="45" spans="1:34" x14ac:dyDescent="0.2">
      <c r="A45" s="347">
        <f t="shared" ca="1" si="6"/>
        <v>0.01</v>
      </c>
      <c r="B45" s="304">
        <f t="shared" ca="1" si="7"/>
        <v>4.1099999999999914</v>
      </c>
      <c r="D45" s="306">
        <f t="shared" ca="1" si="8"/>
        <v>28.848835403002994</v>
      </c>
      <c r="E45" s="307">
        <f t="shared" ca="1" si="9"/>
        <v>78.238861799031014</v>
      </c>
      <c r="F45" s="304">
        <f t="shared" ca="1" si="10"/>
        <v>83.388097470307073</v>
      </c>
      <c r="G45" s="306">
        <f t="shared" ca="1" si="11"/>
        <v>33.119908645923793</v>
      </c>
      <c r="H45" s="307">
        <f t="shared" ca="1" si="12"/>
        <v>100.98640543753737</v>
      </c>
      <c r="I45" s="304">
        <f t="shared" ca="1" si="13"/>
        <v>106.27879577746926</v>
      </c>
      <c r="J45" s="306">
        <f t="shared" ca="1" si="14"/>
        <v>97.548987357083348</v>
      </c>
      <c r="K45" s="307">
        <f t="shared" ca="1" si="15"/>
        <v>388.58429466858553</v>
      </c>
      <c r="L45" s="304">
        <f t="shared" ca="1" si="0"/>
        <v>400.64143444915243</v>
      </c>
      <c r="M45" s="306">
        <f t="shared" ca="1" si="16"/>
        <v>1.253885902820759</v>
      </c>
      <c r="N45" s="304">
        <f t="shared" ca="1" si="17"/>
        <v>71.842370222580371</v>
      </c>
      <c r="P45" s="310">
        <f t="shared" ca="1" si="18"/>
        <v>2</v>
      </c>
      <c r="Q45" s="304">
        <f t="shared" ca="1" si="19"/>
        <v>818.05555555555736</v>
      </c>
      <c r="R45" s="306">
        <f t="shared" ca="1" si="20"/>
        <v>0.41054396871742721</v>
      </c>
      <c r="S45" s="307">
        <f t="shared" ca="1" si="21"/>
        <v>8.5193256435917739</v>
      </c>
      <c r="T45" s="304">
        <f t="shared" ca="1" si="1"/>
        <v>83.574584563635312</v>
      </c>
      <c r="U45" s="311">
        <f t="shared" ca="1" si="2"/>
        <v>0</v>
      </c>
      <c r="V45" s="306">
        <f t="shared" ca="1" si="3"/>
        <v>1.1783056582949225</v>
      </c>
      <c r="W45" s="304">
        <f t="shared" ca="1" si="4"/>
        <v>29.154163383437059</v>
      </c>
      <c r="Y45" s="314" t="str">
        <f t="shared" ca="1" si="22"/>
        <v/>
      </c>
      <c r="Z45" s="315" t="str">
        <f t="shared" ca="1" si="23"/>
        <v/>
      </c>
      <c r="AA45" s="316" t="str">
        <f t="shared" ca="1" si="24"/>
        <v/>
      </c>
      <c r="AC45" s="310" t="e">
        <f t="shared" ca="1" si="25"/>
        <v>#N/A</v>
      </c>
      <c r="AD45" s="323" t="e">
        <f t="shared" ca="1" si="26"/>
        <v>#N/A</v>
      </c>
      <c r="AE45" s="324">
        <f t="shared" ca="1" si="5"/>
        <v>388.58429466858553</v>
      </c>
      <c r="AG45" s="306">
        <f t="shared" ca="1" si="27"/>
        <v>83.332138052533281</v>
      </c>
      <c r="AH45" s="304">
        <f t="shared" ca="1" si="28"/>
        <v>92.654505385407035</v>
      </c>
    </row>
    <row r="46" spans="1:34" x14ac:dyDescent="0.2">
      <c r="A46" s="347">
        <f t="shared" ca="1" si="6"/>
        <v>0.01</v>
      </c>
      <c r="B46" s="304">
        <f t="shared" ca="1" si="7"/>
        <v>4.1199999999999912</v>
      </c>
      <c r="D46" s="306">
        <f t="shared" ca="1" si="8"/>
        <v>28.794203408012976</v>
      </c>
      <c r="E46" s="307">
        <f t="shared" ca="1" si="9"/>
        <v>77.986833339707815</v>
      </c>
      <c r="F46" s="304">
        <f t="shared" ca="1" si="10"/>
        <v>83.132739184134834</v>
      </c>
      <c r="G46" s="306">
        <f t="shared" ca="1" si="11"/>
        <v>33.407850680003925</v>
      </c>
      <c r="H46" s="307">
        <f t="shared" ca="1" si="12"/>
        <v>101.76627377093445</v>
      </c>
      <c r="I46" s="304">
        <f t="shared" ca="1" si="13"/>
        <v>107.10956523242086</v>
      </c>
      <c r="J46" s="306">
        <f t="shared" ca="1" si="14"/>
        <v>97.881626153712986</v>
      </c>
      <c r="K46" s="307">
        <f t="shared" ca="1" si="15"/>
        <v>389.59805806462788</v>
      </c>
      <c r="L46" s="304">
        <f t="shared" ca="1" si="0"/>
        <v>401.70568776932248</v>
      </c>
      <c r="M46" s="306">
        <f t="shared" ca="1" si="16"/>
        <v>1.2536004835697467</v>
      </c>
      <c r="N46" s="304">
        <f t="shared" ca="1" si="17"/>
        <v>71.826016904105586</v>
      </c>
      <c r="P46" s="310">
        <f t="shared" ca="1" si="18"/>
        <v>2</v>
      </c>
      <c r="Q46" s="304">
        <f t="shared" ca="1" si="19"/>
        <v>815.94444444444628</v>
      </c>
      <c r="R46" s="306">
        <f t="shared" ca="1" si="20"/>
        <v>0.40948450041105966</v>
      </c>
      <c r="S46" s="307">
        <f t="shared" ca="1" si="21"/>
        <v>8.5152307985876625</v>
      </c>
      <c r="T46" s="304">
        <f t="shared" ca="1" si="1"/>
        <v>83.534414134144967</v>
      </c>
      <c r="U46" s="311">
        <f t="shared" ca="1" si="2"/>
        <v>0</v>
      </c>
      <c r="V46" s="306">
        <f t="shared" ca="1" si="3"/>
        <v>1.1781861668121114</v>
      </c>
      <c r="W46" s="304">
        <f t="shared" ca="1" si="4"/>
        <v>29.608731564428556</v>
      </c>
      <c r="Y46" s="314" t="str">
        <f t="shared" ca="1" si="22"/>
        <v/>
      </c>
      <c r="Z46" s="315" t="str">
        <f t="shared" ca="1" si="23"/>
        <v/>
      </c>
      <c r="AA46" s="316" t="str">
        <f t="shared" ca="1" si="24"/>
        <v/>
      </c>
      <c r="AC46" s="310" t="e">
        <f t="shared" ca="1" si="25"/>
        <v>#N/A</v>
      </c>
      <c r="AD46" s="323" t="e">
        <f t="shared" ca="1" si="26"/>
        <v>#N/A</v>
      </c>
      <c r="AE46" s="324">
        <f t="shared" ca="1" si="5"/>
        <v>389.59805806462788</v>
      </c>
      <c r="AG46" s="306">
        <f t="shared" ca="1" si="27"/>
        <v>83.076509215685931</v>
      </c>
      <c r="AH46" s="304">
        <f t="shared" ca="1" si="28"/>
        <v>92.397998324544105</v>
      </c>
    </row>
    <row r="47" spans="1:34" x14ac:dyDescent="0.2">
      <c r="A47" s="347">
        <f t="shared" ca="1" si="6"/>
        <v>0.01</v>
      </c>
      <c r="B47" s="304">
        <f t="shared" ca="1" si="7"/>
        <v>4.129999999999991</v>
      </c>
      <c r="D47" s="306">
        <f t="shared" ca="1" si="8"/>
        <v>28.739067558840432</v>
      </c>
      <c r="E47" s="307">
        <f t="shared" ca="1" si="9"/>
        <v>77.734327383649344</v>
      </c>
      <c r="F47" s="304">
        <f t="shared" ca="1" si="10"/>
        <v>82.876773935403463</v>
      </c>
      <c r="G47" s="306">
        <f t="shared" ca="1" si="11"/>
        <v>33.69524135559233</v>
      </c>
      <c r="H47" s="307">
        <f t="shared" ca="1" si="12"/>
        <v>102.54361704477094</v>
      </c>
      <c r="I47" s="304">
        <f t="shared" ca="1" si="13"/>
        <v>107.93777228864907</v>
      </c>
      <c r="J47" s="306">
        <f t="shared" ca="1" si="14"/>
        <v>98.217141613890973</v>
      </c>
      <c r="K47" s="307">
        <f t="shared" ca="1" si="15"/>
        <v>390.6196075187064</v>
      </c>
      <c r="L47" s="304">
        <f t="shared" ca="1" si="0"/>
        <v>402.77820780780996</v>
      </c>
      <c r="M47" s="306">
        <f t="shared" ca="1" si="16"/>
        <v>1.2533170078660183</v>
      </c>
      <c r="N47" s="304">
        <f t="shared" ca="1" si="17"/>
        <v>71.809774942687454</v>
      </c>
      <c r="P47" s="310">
        <f t="shared" ca="1" si="18"/>
        <v>2</v>
      </c>
      <c r="Q47" s="304">
        <f t="shared" ca="1" si="19"/>
        <v>813.8333333333353</v>
      </c>
      <c r="R47" s="306">
        <f t="shared" ca="1" si="20"/>
        <v>0.40842503210469222</v>
      </c>
      <c r="S47" s="307">
        <f t="shared" ca="1" si="21"/>
        <v>8.5111465482666162</v>
      </c>
      <c r="T47" s="304">
        <f t="shared" ca="1" si="1"/>
        <v>83.494347638495512</v>
      </c>
      <c r="U47" s="311">
        <f t="shared" ca="1" si="2"/>
        <v>0</v>
      </c>
      <c r="V47" s="306">
        <f t="shared" ca="1" si="3"/>
        <v>1.1780657696116332</v>
      </c>
      <c r="W47" s="304">
        <f t="shared" ca="1" si="4"/>
        <v>30.065318465839617</v>
      </c>
      <c r="Y47" s="314" t="str">
        <f t="shared" ca="1" si="22"/>
        <v/>
      </c>
      <c r="Z47" s="315" t="str">
        <f t="shared" ca="1" si="23"/>
        <v/>
      </c>
      <c r="AA47" s="316" t="str">
        <f t="shared" ca="1" si="24"/>
        <v/>
      </c>
      <c r="AC47" s="310" t="e">
        <f t="shared" ca="1" si="25"/>
        <v>#N/A</v>
      </c>
      <c r="AD47" s="323" t="e">
        <f t="shared" ca="1" si="26"/>
        <v>#N/A</v>
      </c>
      <c r="AE47" s="324">
        <f t="shared" ca="1" si="5"/>
        <v>390.6196075187064</v>
      </c>
      <c r="AG47" s="306">
        <f t="shared" ca="1" si="27"/>
        <v>82.820271937086417</v>
      </c>
      <c r="AH47" s="304">
        <f t="shared" ca="1" si="28"/>
        <v>92.14088810732818</v>
      </c>
    </row>
    <row r="48" spans="1:34" x14ac:dyDescent="0.2">
      <c r="A48" s="347">
        <f t="shared" ca="1" si="6"/>
        <v>0.01</v>
      </c>
      <c r="B48" s="304">
        <f t="shared" ca="1" si="7"/>
        <v>4.1399999999999908</v>
      </c>
      <c r="D48" s="306">
        <f t="shared" ca="1" si="8"/>
        <v>28.68343339659231</v>
      </c>
      <c r="E48" s="307">
        <f t="shared" ca="1" si="9"/>
        <v>77.4813471284928</v>
      </c>
      <c r="F48" s="304">
        <f t="shared" ca="1" si="10"/>
        <v>82.620206392036721</v>
      </c>
      <c r="G48" s="306">
        <f t="shared" ca="1" si="11"/>
        <v>33.982075689558251</v>
      </c>
      <c r="H48" s="307">
        <f t="shared" ca="1" si="12"/>
        <v>103.31843051605587</v>
      </c>
      <c r="I48" s="304">
        <f t="shared" ca="1" si="13"/>
        <v>108.76341090859522</v>
      </c>
      <c r="J48" s="306">
        <f t="shared" ca="1" si="14"/>
        <v>98.555528199116722</v>
      </c>
      <c r="K48" s="307">
        <f t="shared" ca="1" si="15"/>
        <v>391.64891775651051</v>
      </c>
      <c r="L48" s="304">
        <f t="shared" ca="1" si="0"/>
        <v>403.85896909497109</v>
      </c>
      <c r="M48" s="306">
        <f t="shared" ca="1" si="16"/>
        <v>1.2530354411502453</v>
      </c>
      <c r="N48" s="304">
        <f t="shared" ca="1" si="17"/>
        <v>71.7936423582223</v>
      </c>
      <c r="P48" s="310">
        <f t="shared" ca="1" si="18"/>
        <v>2</v>
      </c>
      <c r="Q48" s="304">
        <f t="shared" ca="1" si="19"/>
        <v>811.72222222222422</v>
      </c>
      <c r="R48" s="306">
        <f t="shared" ca="1" si="20"/>
        <v>0.40736556379832467</v>
      </c>
      <c r="S48" s="307">
        <f t="shared" ca="1" si="21"/>
        <v>8.5070728926286332</v>
      </c>
      <c r="T48" s="304">
        <f t="shared" ca="1" si="1"/>
        <v>83.45438507668689</v>
      </c>
      <c r="U48" s="311">
        <f t="shared" ca="1" si="2"/>
        <v>0</v>
      </c>
      <c r="V48" s="306">
        <f t="shared" ca="1" si="3"/>
        <v>1.1779444699458363</v>
      </c>
      <c r="W48" s="304">
        <f t="shared" ca="1" si="4"/>
        <v>30.523886212853938</v>
      </c>
      <c r="Y48" s="314" t="str">
        <f t="shared" ca="1" si="22"/>
        <v/>
      </c>
      <c r="Z48" s="315" t="str">
        <f t="shared" ca="1" si="23"/>
        <v/>
      </c>
      <c r="AA48" s="316" t="str">
        <f t="shared" ca="1" si="24"/>
        <v/>
      </c>
      <c r="AC48" s="310" t="e">
        <f t="shared" ca="1" si="25"/>
        <v>#N/A</v>
      </c>
      <c r="AD48" s="323" t="e">
        <f t="shared" ca="1" si="26"/>
        <v>#N/A</v>
      </c>
      <c r="AE48" s="324">
        <f t="shared" ca="1" si="5"/>
        <v>391.64891775651051</v>
      </c>
      <c r="AG48" s="306">
        <f t="shared" ca="1" si="27"/>
        <v>82.56343085746208</v>
      </c>
      <c r="AH48" s="304">
        <f t="shared" ca="1" si="28"/>
        <v>91.883179281758501</v>
      </c>
    </row>
    <row r="49" spans="1:34" x14ac:dyDescent="0.2">
      <c r="A49" s="347">
        <f t="shared" ca="1" si="6"/>
        <v>0.01</v>
      </c>
      <c r="B49" s="304">
        <f t="shared" ca="1" si="7"/>
        <v>4.1499999999999906</v>
      </c>
      <c r="D49" s="306">
        <f t="shared" ca="1" si="8"/>
        <v>28.627306361883235</v>
      </c>
      <c r="E49" s="307">
        <f t="shared" ca="1" si="9"/>
        <v>77.22789580813938</v>
      </c>
      <c r="F49" s="304">
        <f t="shared" ca="1" si="10"/>
        <v>82.36304122899999</v>
      </c>
      <c r="G49" s="306">
        <f t="shared" ca="1" si="11"/>
        <v>34.268348753177079</v>
      </c>
      <c r="H49" s="307">
        <f t="shared" ca="1" si="12"/>
        <v>104.09070947413727</v>
      </c>
      <c r="I49" s="304">
        <f t="shared" ca="1" si="13"/>
        <v>109.58647510116668</v>
      </c>
      <c r="J49" s="306">
        <f t="shared" ca="1" si="14"/>
        <v>98.896780321330397</v>
      </c>
      <c r="K49" s="307">
        <f t="shared" ca="1" si="15"/>
        <v>392.68596345646148</v>
      </c>
      <c r="L49" s="304">
        <f t="shared" ca="1" si="0"/>
        <v>404.94794610376141</v>
      </c>
      <c r="M49" s="306">
        <f t="shared" ca="1" si="16"/>
        <v>1.2527557497333279</v>
      </c>
      <c r="N49" s="304">
        <f t="shared" ca="1" si="17"/>
        <v>71.777617220466894</v>
      </c>
      <c r="P49" s="310">
        <f t="shared" ca="1" si="18"/>
        <v>2</v>
      </c>
      <c r="Q49" s="304">
        <f t="shared" ca="1" si="19"/>
        <v>809.61111111111313</v>
      </c>
      <c r="R49" s="306">
        <f t="shared" ca="1" si="20"/>
        <v>0.40630609549195712</v>
      </c>
      <c r="S49" s="307">
        <f t="shared" ca="1" si="21"/>
        <v>8.5030098316737135</v>
      </c>
      <c r="T49" s="304">
        <f t="shared" ca="1" si="1"/>
        <v>83.41452644871913</v>
      </c>
      <c r="U49" s="311">
        <f t="shared" ca="1" si="2"/>
        <v>0</v>
      </c>
      <c r="V49" s="306">
        <f t="shared" ca="1" si="3"/>
        <v>1.1778222710734443</v>
      </c>
      <c r="W49" s="304">
        <f t="shared" ca="1" si="4"/>
        <v>30.984396966486599</v>
      </c>
      <c r="Y49" s="314" t="str">
        <f t="shared" ca="1" si="22"/>
        <v/>
      </c>
      <c r="Z49" s="315" t="str">
        <f t="shared" ca="1" si="23"/>
        <v/>
      </c>
      <c r="AA49" s="316" t="str">
        <f t="shared" ca="1" si="24"/>
        <v/>
      </c>
      <c r="AC49" s="310" t="e">
        <f t="shared" ca="1" si="25"/>
        <v>#N/A</v>
      </c>
      <c r="AD49" s="323" t="e">
        <f t="shared" ca="1" si="26"/>
        <v>#N/A</v>
      </c>
      <c r="AE49" s="324">
        <f t="shared" ca="1" si="5"/>
        <v>392.68596345646148</v>
      </c>
      <c r="AG49" s="306">
        <f t="shared" ca="1" si="27"/>
        <v>82.305990624506066</v>
      </c>
      <c r="AH49" s="304">
        <f t="shared" ca="1" si="28"/>
        <v>91.62487640507706</v>
      </c>
    </row>
    <row r="50" spans="1:34" x14ac:dyDescent="0.2">
      <c r="A50" s="347">
        <f t="shared" ca="1" si="6"/>
        <v>0.01</v>
      </c>
      <c r="B50" s="304">
        <f t="shared" ca="1" si="7"/>
        <v>4.1599999999999904</v>
      </c>
      <c r="D50" s="306">
        <f t="shared" ca="1" si="8"/>
        <v>28.570691798315014</v>
      </c>
      <c r="E50" s="307">
        <f t="shared" ca="1" si="9"/>
        <v>76.973976691547023</v>
      </c>
      <c r="F50" s="304">
        <f t="shared" ca="1" si="10"/>
        <v>82.10528312809798</v>
      </c>
      <c r="G50" s="306">
        <f t="shared" ca="1" si="11"/>
        <v>34.554055671160228</v>
      </c>
      <c r="H50" s="307">
        <f t="shared" ca="1" si="12"/>
        <v>104.86044924105273</v>
      </c>
      <c r="I50" s="304">
        <f t="shared" ca="1" si="13"/>
        <v>110.40695892180455</v>
      </c>
      <c r="J50" s="306">
        <f t="shared" ca="1" si="14"/>
        <v>99.240892343452089</v>
      </c>
      <c r="K50" s="307">
        <f t="shared" ca="1" si="15"/>
        <v>393.73071925003745</v>
      </c>
      <c r="L50" s="304">
        <f t="shared" ca="1" si="0"/>
        <v>406.04511325008758</v>
      </c>
      <c r="M50" s="306">
        <f t="shared" ca="1" si="16"/>
        <v>1.2524779007669657</v>
      </c>
      <c r="N50" s="304">
        <f t="shared" ca="1" si="17"/>
        <v>71.761697647352264</v>
      </c>
      <c r="P50" s="310">
        <f t="shared" ca="1" si="18"/>
        <v>2</v>
      </c>
      <c r="Q50" s="304">
        <f t="shared" ca="1" si="19"/>
        <v>807.50000000000205</v>
      </c>
      <c r="R50" s="306">
        <f t="shared" ca="1" si="20"/>
        <v>0.40524662718558957</v>
      </c>
      <c r="S50" s="307">
        <f t="shared" ca="1" si="21"/>
        <v>8.4989573654018571</v>
      </c>
      <c r="T50" s="304">
        <f t="shared" ca="1" si="1"/>
        <v>83.374771754592217</v>
      </c>
      <c r="U50" s="311">
        <f t="shared" ca="1" si="2"/>
        <v>0</v>
      </c>
      <c r="V50" s="306">
        <f t="shared" ca="1" si="3"/>
        <v>1.1776991762594939</v>
      </c>
      <c r="W50" s="304">
        <f t="shared" ca="1" si="4"/>
        <v>31.44681292573954</v>
      </c>
      <c r="Y50" s="314" t="str">
        <f t="shared" ca="1" si="22"/>
        <v/>
      </c>
      <c r="Z50" s="315" t="str">
        <f t="shared" ca="1" si="23"/>
        <v/>
      </c>
      <c r="AA50" s="316" t="str">
        <f t="shared" ca="1" si="24"/>
        <v/>
      </c>
      <c r="AC50" s="310" t="e">
        <f t="shared" ca="1" si="25"/>
        <v>#N/A</v>
      </c>
      <c r="AD50" s="323" t="e">
        <f t="shared" ca="1" si="26"/>
        <v>#N/A</v>
      </c>
      <c r="AE50" s="324">
        <f t="shared" ca="1" si="5"/>
        <v>393.73071925003745</v>
      </c>
      <c r="AG50" s="306">
        <f t="shared" ca="1" si="27"/>
        <v>82.04795589266385</v>
      </c>
      <c r="AH50" s="304">
        <f t="shared" ca="1" si="28"/>
        <v>91.365984043479116</v>
      </c>
    </row>
    <row r="51" spans="1:34" x14ac:dyDescent="0.2">
      <c r="A51" s="347">
        <f t="shared" ca="1" si="6"/>
        <v>0.01</v>
      </c>
      <c r="B51" s="304">
        <f t="shared" ca="1" si="7"/>
        <v>4.1699999999999902</v>
      </c>
      <c r="D51" s="306">
        <f t="shared" ca="1" si="8"/>
        <v>28.513594955805026</v>
      </c>
      <c r="E51" s="307">
        <f t="shared" ca="1" si="9"/>
        <v>76.719593081561868</v>
      </c>
      <c r="F51" s="304">
        <f t="shared" ca="1" si="10"/>
        <v>81.846936777769187</v>
      </c>
      <c r="G51" s="306">
        <f t="shared" ca="1" si="11"/>
        <v>34.839191620718275</v>
      </c>
      <c r="H51" s="307">
        <f t="shared" ca="1" si="12"/>
        <v>105.62764517186835</v>
      </c>
      <c r="I51" s="304">
        <f t="shared" ca="1" si="13"/>
        <v>111.22485647254956</v>
      </c>
      <c r="J51" s="306">
        <f t="shared" ca="1" si="14"/>
        <v>99.587858579911483</v>
      </c>
      <c r="K51" s="307">
        <f t="shared" ca="1" si="15"/>
        <v>394.78315972210208</v>
      </c>
      <c r="L51" s="304">
        <f t="shared" ca="1" si="0"/>
        <v>407.15044489316136</v>
      </c>
      <c r="M51" s="306">
        <f t="shared" ca="1" si="16"/>
        <v>1.2522018622154676</v>
      </c>
      <c r="N51" s="304">
        <f t="shared" ca="1" si="17"/>
        <v>71.745881803368519</v>
      </c>
      <c r="P51" s="310">
        <f t="shared" ca="1" si="18"/>
        <v>2</v>
      </c>
      <c r="Q51" s="304">
        <f t="shared" ca="1" si="19"/>
        <v>805.38888888889096</v>
      </c>
      <c r="R51" s="306">
        <f t="shared" ca="1" si="20"/>
        <v>0.40418715887922202</v>
      </c>
      <c r="S51" s="307">
        <f t="shared" ca="1" si="21"/>
        <v>8.494915493813064</v>
      </c>
      <c r="T51" s="304">
        <f t="shared" ca="1" si="1"/>
        <v>83.335120994306166</v>
      </c>
      <c r="U51" s="311">
        <f t="shared" ca="1" si="2"/>
        <v>0</v>
      </c>
      <c r="V51" s="306">
        <f t="shared" ca="1" si="3"/>
        <v>1.177575188775269</v>
      </c>
      <c r="W51" s="304">
        <f t="shared" ca="1" si="4"/>
        <v>31.911096329746737</v>
      </c>
      <c r="Y51" s="314" t="str">
        <f t="shared" ca="1" si="22"/>
        <v/>
      </c>
      <c r="Z51" s="315" t="str">
        <f t="shared" ca="1" si="23"/>
        <v/>
      </c>
      <c r="AA51" s="316" t="str">
        <f t="shared" ca="1" si="24"/>
        <v/>
      </c>
      <c r="AC51" s="310" t="e">
        <f t="shared" ca="1" si="25"/>
        <v>#N/A</v>
      </c>
      <c r="AD51" s="323" t="e">
        <f t="shared" ca="1" si="26"/>
        <v>#N/A</v>
      </c>
      <c r="AE51" s="324">
        <f t="shared" ca="1" si="5"/>
        <v>394.78315972210208</v>
      </c>
      <c r="AG51" s="306">
        <f t="shared" ca="1" si="27"/>
        <v>81.789331322916809</v>
      </c>
      <c r="AH51" s="304">
        <f t="shared" ca="1" si="28"/>
        <v>91.106506771823874</v>
      </c>
    </row>
    <row r="52" spans="1:34" x14ac:dyDescent="0.2">
      <c r="A52" s="347">
        <f t="shared" ca="1" si="6"/>
        <v>0.01</v>
      </c>
      <c r="B52" s="304">
        <f t="shared" ca="1" si="7"/>
        <v>4.1799999999999899</v>
      </c>
      <c r="D52" s="306">
        <f t="shared" ca="1" si="8"/>
        <v>28.456020993770899</v>
      </c>
      <c r="E52" s="307">
        <f t="shared" ca="1" si="9"/>
        <v>76.464748313787055</v>
      </c>
      <c r="F52" s="304">
        <f t="shared" ca="1" si="10"/>
        <v>81.588006872877642</v>
      </c>
      <c r="G52" s="306">
        <f t="shared" ca="1" si="11"/>
        <v>35.123751830655983</v>
      </c>
      <c r="H52" s="307">
        <f t="shared" ca="1" si="12"/>
        <v>106.39229265500622</v>
      </c>
      <c r="I52" s="304">
        <f t="shared" ca="1" si="13"/>
        <v>112.04016190210544</v>
      </c>
      <c r="J52" s="306">
        <f t="shared" ca="1" si="14"/>
        <v>99.937673297168359</v>
      </c>
      <c r="K52" s="307">
        <f t="shared" ca="1" si="15"/>
        <v>395.84325941123643</v>
      </c>
      <c r="L52" s="304">
        <f t="shared" ca="1" si="0"/>
        <v>408.26391533585598</v>
      </c>
      <c r="M52" s="306">
        <f t="shared" ca="1" si="16"/>
        <v>1.2519276028287352</v>
      </c>
      <c r="N52" s="304">
        <f t="shared" ca="1" si="17"/>
        <v>71.730167898016902</v>
      </c>
      <c r="P52" s="310">
        <f t="shared" ca="1" si="18"/>
        <v>2</v>
      </c>
      <c r="Q52" s="304">
        <f t="shared" ca="1" si="19"/>
        <v>803.27777777777987</v>
      </c>
      <c r="R52" s="306">
        <f t="shared" ca="1" si="20"/>
        <v>0.40312769057285452</v>
      </c>
      <c r="S52" s="307">
        <f t="shared" ca="1" si="21"/>
        <v>8.490884216907336</v>
      </c>
      <c r="T52" s="304">
        <f t="shared" ca="1" si="1"/>
        <v>83.295574167860977</v>
      </c>
      <c r="U52" s="311">
        <f t="shared" ca="1" si="2"/>
        <v>0</v>
      </c>
      <c r="V52" s="306">
        <f t="shared" ca="1" si="3"/>
        <v>1.1774503118982329</v>
      </c>
      <c r="W52" s="304">
        <f t="shared" ca="1" si="4"/>
        <v>32.37720945990857</v>
      </c>
      <c r="Y52" s="314" t="str">
        <f t="shared" ca="1" si="22"/>
        <v/>
      </c>
      <c r="Z52" s="315" t="str">
        <f t="shared" ca="1" si="23"/>
        <v/>
      </c>
      <c r="AA52" s="316" t="str">
        <f t="shared" ca="1" si="24"/>
        <v/>
      </c>
      <c r="AC52" s="310" t="e">
        <f t="shared" ca="1" si="25"/>
        <v>#N/A</v>
      </c>
      <c r="AD52" s="323" t="e">
        <f t="shared" ca="1" si="26"/>
        <v>#N/A</v>
      </c>
      <c r="AE52" s="324">
        <f t="shared" ca="1" si="5"/>
        <v>395.84325941123643</v>
      </c>
      <c r="AG52" s="306">
        <f t="shared" ca="1" si="27"/>
        <v>81.530121582562998</v>
      </c>
      <c r="AH52" s="304">
        <f t="shared" ca="1" si="28"/>
        <v>90.84644917334542</v>
      </c>
    </row>
    <row r="53" spans="1:34" x14ac:dyDescent="0.2">
      <c r="A53" s="347">
        <f t="shared" ca="1" si="6"/>
        <v>0.01</v>
      </c>
      <c r="B53" s="304">
        <f t="shared" ca="1" si="7"/>
        <v>4.1899999999999897</v>
      </c>
      <c r="D53" s="306">
        <f t="shared" ca="1" si="8"/>
        <v>28.397974984178774</v>
      </c>
      <c r="E53" s="307">
        <f t="shared" ca="1" si="9"/>
        <v>76.20944575548684</v>
      </c>
      <c r="F53" s="304">
        <f t="shared" ca="1" si="10"/>
        <v>81.328498114501869</v>
      </c>
      <c r="G53" s="306">
        <f t="shared" ca="1" si="11"/>
        <v>35.407731580497774</v>
      </c>
      <c r="H53" s="307">
        <f t="shared" ca="1" si="12"/>
        <v>107.15438711256108</v>
      </c>
      <c r="I53" s="304">
        <f t="shared" ca="1" si="13"/>
        <v>112.85286940590025</v>
      </c>
      <c r="J53" s="306">
        <f t="shared" ca="1" si="14"/>
        <v>100.29033071422413</v>
      </c>
      <c r="K53" s="307">
        <f t="shared" ca="1" si="15"/>
        <v>396.91099281007428</v>
      </c>
      <c r="L53" s="304">
        <f t="shared" ca="1" si="0"/>
        <v>409.38549882506499</v>
      </c>
      <c r="M53" s="306">
        <f t="shared" ca="1" si="16"/>
        <v>1.2516550921163629</v>
      </c>
      <c r="N53" s="304">
        <f t="shared" ca="1" si="17"/>
        <v>71.714554184325877</v>
      </c>
      <c r="P53" s="310">
        <f t="shared" ca="1" si="18"/>
        <v>2</v>
      </c>
      <c r="Q53" s="304">
        <f t="shared" ca="1" si="19"/>
        <v>801.16666666666879</v>
      </c>
      <c r="R53" s="306">
        <f t="shared" ca="1" si="20"/>
        <v>0.40206822226648697</v>
      </c>
      <c r="S53" s="307">
        <f t="shared" ca="1" si="21"/>
        <v>8.4868635346846713</v>
      </c>
      <c r="T53" s="304">
        <f t="shared" ca="1" si="1"/>
        <v>83.256131275256635</v>
      </c>
      <c r="U53" s="311">
        <f t="shared" ca="1" si="2"/>
        <v>0</v>
      </c>
      <c r="V53" s="306">
        <f t="shared" ca="1" si="3"/>
        <v>1.177324548911967</v>
      </c>
      <c r="W53" s="304">
        <f t="shared" ca="1" si="4"/>
        <v>32.845114642015766</v>
      </c>
      <c r="Y53" s="314" t="str">
        <f t="shared" ca="1" si="22"/>
        <v/>
      </c>
      <c r="Z53" s="315" t="str">
        <f t="shared" ca="1" si="23"/>
        <v/>
      </c>
      <c r="AA53" s="316" t="str">
        <f t="shared" ca="1" si="24"/>
        <v/>
      </c>
      <c r="AC53" s="310" t="e">
        <f t="shared" ca="1" si="25"/>
        <v>#N/A</v>
      </c>
      <c r="AD53" s="323" t="e">
        <f t="shared" ca="1" si="26"/>
        <v>#N/A</v>
      </c>
      <c r="AE53" s="324">
        <f t="shared" ca="1" si="5"/>
        <v>396.91099281007428</v>
      </c>
      <c r="AG53" s="306">
        <f t="shared" ca="1" si="27"/>
        <v>81.270331344995483</v>
      </c>
      <c r="AH53" s="304">
        <f t="shared" ca="1" si="28"/>
        <v>90.585815839364088</v>
      </c>
    </row>
    <row r="54" spans="1:34" x14ac:dyDescent="0.2">
      <c r="A54" s="347">
        <f t="shared" ca="1" si="6"/>
        <v>0.01</v>
      </c>
      <c r="B54" s="304">
        <f t="shared" ca="1" si="7"/>
        <v>4.1999999999999895</v>
      </c>
      <c r="D54" s="306">
        <f t="shared" ca="1" si="8"/>
        <v>28.3394619144619</v>
      </c>
      <c r="E54" s="307">
        <f t="shared" ca="1" si="9"/>
        <v>75.95368880452412</v>
      </c>
      <c r="F54" s="304">
        <f t="shared" ca="1" si="10"/>
        <v>81.068415209721039</v>
      </c>
      <c r="G54" s="306">
        <f t="shared" ca="1" si="11"/>
        <v>35.69112619964239</v>
      </c>
      <c r="H54" s="307">
        <f t="shared" ca="1" si="12"/>
        <v>107.91392400060633</v>
      </c>
      <c r="I54" s="304">
        <f t="shared" ca="1" si="13"/>
        <v>113.66297322614535</v>
      </c>
      <c r="J54" s="306">
        <f t="shared" ca="1" si="14"/>
        <v>100.64582500312483</v>
      </c>
      <c r="K54" s="307">
        <f t="shared" ca="1" si="15"/>
        <v>397.98633436564012</v>
      </c>
      <c r="L54" s="304">
        <f t="shared" ca="1" si="0"/>
        <v>410.51516955206262</v>
      </c>
      <c r="M54" s="306">
        <f t="shared" ca="1" si="16"/>
        <v>1.2513843003228009</v>
      </c>
      <c r="N54" s="304">
        <f t="shared" ca="1" si="17"/>
        <v>71.699038957427987</v>
      </c>
      <c r="P54" s="310">
        <f t="shared" ca="1" si="18"/>
        <v>2</v>
      </c>
      <c r="Q54" s="304">
        <f t="shared" ca="1" si="19"/>
        <v>799.05555555555782</v>
      </c>
      <c r="R54" s="306">
        <f t="shared" ca="1" si="20"/>
        <v>0.40100875396011948</v>
      </c>
      <c r="S54" s="307">
        <f t="shared" ca="1" si="21"/>
        <v>8.4828534471450698</v>
      </c>
      <c r="T54" s="304">
        <f t="shared" ca="1" si="1"/>
        <v>83.216792316493141</v>
      </c>
      <c r="U54" s="311">
        <f t="shared" ca="1" si="2"/>
        <v>0</v>
      </c>
      <c r="V54" s="306">
        <f t="shared" ca="1" si="3"/>
        <v>1.1771979031060991</v>
      </c>
      <c r="W54" s="304">
        <f t="shared" ca="1" si="4"/>
        <v>33.314774248361992</v>
      </c>
      <c r="Y54" s="314" t="str">
        <f t="shared" ca="1" si="22"/>
        <v/>
      </c>
      <c r="Z54" s="315" t="str">
        <f t="shared" ca="1" si="23"/>
        <v/>
      </c>
      <c r="AA54" s="316" t="str">
        <f t="shared" ca="1" si="24"/>
        <v/>
      </c>
      <c r="AC54" s="310" t="e">
        <f t="shared" ca="1" si="25"/>
        <v>#N/A</v>
      </c>
      <c r="AD54" s="323" t="e">
        <f t="shared" ca="1" si="26"/>
        <v>#N/A</v>
      </c>
      <c r="AE54" s="324">
        <f t="shared" ca="1" si="5"/>
        <v>397.98633436564012</v>
      </c>
      <c r="AG54" s="306">
        <f t="shared" ca="1" si="27"/>
        <v>81.009965289478075</v>
      </c>
      <c r="AH54" s="304">
        <f t="shared" ca="1" si="28"/>
        <v>90.324611368997836</v>
      </c>
    </row>
    <row r="55" spans="1:34" x14ac:dyDescent="0.2">
      <c r="A55" s="347">
        <f t="shared" ca="1" si="6"/>
        <v>0.01</v>
      </c>
      <c r="B55" s="304">
        <f t="shared" ca="1" si="7"/>
        <v>4.2099999999999893</v>
      </c>
      <c r="D55" s="306">
        <f t="shared" ca="1" si="8"/>
        <v>28.297736009864774</v>
      </c>
      <c r="E55" s="307">
        <f t="shared" ca="1" si="9"/>
        <v>75.749635077818454</v>
      </c>
      <c r="F55" s="304">
        <f t="shared" ca="1" si="10"/>
        <v>80.862655643422087</v>
      </c>
      <c r="G55" s="306">
        <f t="shared" ca="1" si="11"/>
        <v>35.974103559741039</v>
      </c>
      <c r="H55" s="307">
        <f t="shared" ca="1" si="12"/>
        <v>108.67142035138451</v>
      </c>
      <c r="I55" s="304">
        <f t="shared" ca="1" si="13"/>
        <v>114.47101697859716</v>
      </c>
      <c r="J55" s="306">
        <f t="shared" ca="1" si="14"/>
        <v>101.00415115192175</v>
      </c>
      <c r="K55" s="307">
        <f t="shared" ca="1" si="15"/>
        <v>399.06926108740009</v>
      </c>
      <c r="L55" s="304">
        <f t="shared" ca="1" si="0"/>
        <v>411.65290439247934</v>
      </c>
      <c r="M55" s="306">
        <f t="shared" ca="1" si="16"/>
        <v>1.251115199694899</v>
      </c>
      <c r="N55" s="304">
        <f t="shared" ca="1" si="17"/>
        <v>71.683620627184894</v>
      </c>
      <c r="P55" s="310">
        <f t="shared" ca="1" si="18"/>
        <v>3</v>
      </c>
      <c r="Q55" s="304">
        <f t="shared" ca="1" si="19"/>
        <v>797.41000000000122</v>
      </c>
      <c r="R55" s="306">
        <f t="shared" ca="1" si="20"/>
        <v>0.40018292629605035</v>
      </c>
      <c r="S55" s="307">
        <f t="shared" ca="1" si="21"/>
        <v>8.4788516178821087</v>
      </c>
      <c r="T55" s="304">
        <f t="shared" ca="1" si="1"/>
        <v>83.177534371423491</v>
      </c>
      <c r="U55" s="311">
        <f t="shared" ca="1" si="2"/>
        <v>0</v>
      </c>
      <c r="V55" s="306">
        <f t="shared" ca="1" si="3"/>
        <v>1.1770703774691724</v>
      </c>
      <c r="W55" s="304">
        <f t="shared" ca="1" si="4"/>
        <v>33.786474961208242</v>
      </c>
      <c r="Y55" s="314" t="str">
        <f t="shared" ca="1" si="22"/>
        <v/>
      </c>
      <c r="Z55" s="315" t="str">
        <f t="shared" ca="1" si="23"/>
        <v/>
      </c>
      <c r="AA55" s="316" t="str">
        <f t="shared" ca="1" si="24"/>
        <v/>
      </c>
      <c r="AC55" s="310" t="e">
        <f t="shared" ca="1" si="25"/>
        <v>#N/A</v>
      </c>
      <c r="AD55" s="323" t="e">
        <f t="shared" ca="1" si="26"/>
        <v>#N/A</v>
      </c>
      <c r="AE55" s="324">
        <f t="shared" ca="1" si="5"/>
        <v>399.06926108740009</v>
      </c>
      <c r="AG55" s="306">
        <f t="shared" ca="1" si="27"/>
        <v>80.803960773401315</v>
      </c>
      <c r="AH55" s="304">
        <f t="shared" ca="1" si="28"/>
        <v>90.117773041356614</v>
      </c>
    </row>
    <row r="56" spans="1:34" x14ac:dyDescent="0.2">
      <c r="A56" s="347">
        <f t="shared" ca="1" si="6"/>
        <v>0.01</v>
      </c>
      <c r="B56" s="304">
        <f t="shared" ca="1" si="7"/>
        <v>4.2199999999999891</v>
      </c>
      <c r="D56" s="306">
        <f t="shared" ca="1" si="8"/>
        <v>28.27286419608491</v>
      </c>
      <c r="E56" s="307">
        <f t="shared" ca="1" si="9"/>
        <v>75.597334875990171</v>
      </c>
      <c r="F56" s="304">
        <f t="shared" ca="1" si="10"/>
        <v>80.711287254031944</v>
      </c>
      <c r="G56" s="306">
        <f t="shared" ca="1" si="11"/>
        <v>36.25683220170189</v>
      </c>
      <c r="H56" s="307">
        <f t="shared" ca="1" si="12"/>
        <v>109.42739370014441</v>
      </c>
      <c r="I56" s="304">
        <f t="shared" ca="1" si="13"/>
        <v>115.27754496565569</v>
      </c>
      <c r="J56" s="306">
        <f t="shared" ca="1" si="14"/>
        <v>101.36530583072896</v>
      </c>
      <c r="K56" s="307">
        <f t="shared" ca="1" si="15"/>
        <v>400.15975515765774</v>
      </c>
      <c r="L56" s="304">
        <f t="shared" ca="1" si="0"/>
        <v>412.79868564954734</v>
      </c>
      <c r="M56" s="306">
        <f t="shared" ca="1" si="16"/>
        <v>1.2508477643937563</v>
      </c>
      <c r="N56" s="304">
        <f t="shared" ca="1" si="17"/>
        <v>71.66829771313661</v>
      </c>
      <c r="P56" s="310">
        <f t="shared" ca="1" si="18"/>
        <v>3</v>
      </c>
      <c r="Q56" s="304">
        <f t="shared" ca="1" si="19"/>
        <v>796.23000000000127</v>
      </c>
      <c r="R56" s="306">
        <f t="shared" ca="1" si="20"/>
        <v>0.39959073927428074</v>
      </c>
      <c r="S56" s="307">
        <f t="shared" ca="1" si="21"/>
        <v>8.4748557104893667</v>
      </c>
      <c r="T56" s="304">
        <f t="shared" ca="1" si="1"/>
        <v>83.138334519900695</v>
      </c>
      <c r="U56" s="311">
        <f t="shared" ca="1" si="2"/>
        <v>0</v>
      </c>
      <c r="V56" s="306">
        <f t="shared" ca="1" si="3"/>
        <v>1.1769419743814316</v>
      </c>
      <c r="W56" s="304">
        <f t="shared" ca="1" si="4"/>
        <v>34.260512862425053</v>
      </c>
      <c r="Y56" s="314" t="str">
        <f t="shared" ca="1" si="22"/>
        <v/>
      </c>
      <c r="Z56" s="315" t="str">
        <f t="shared" ca="1" si="23"/>
        <v/>
      </c>
      <c r="AA56" s="316" t="str">
        <f t="shared" ca="1" si="24"/>
        <v/>
      </c>
      <c r="AC56" s="310" t="e">
        <f t="shared" ca="1" si="25"/>
        <v>#N/A</v>
      </c>
      <c r="AD56" s="323" t="e">
        <f t="shared" ca="1" si="26"/>
        <v>#N/A</v>
      </c>
      <c r="AE56" s="324">
        <f t="shared" ca="1" si="5"/>
        <v>400.15975515765774</v>
      </c>
      <c r="AG56" s="306">
        <f t="shared" ca="1" si="27"/>
        <v>80.65238646390074</v>
      </c>
      <c r="AH56" s="304">
        <f t="shared" ca="1" si="28"/>
        <v>89.965369451082609</v>
      </c>
    </row>
    <row r="57" spans="1:34" x14ac:dyDescent="0.2">
      <c r="A57" s="347">
        <f t="shared" ca="1" si="6"/>
        <v>0.01</v>
      </c>
      <c r="B57" s="304">
        <f t="shared" ca="1" si="7"/>
        <v>4.2299999999999889</v>
      </c>
      <c r="D57" s="306">
        <f t="shared" ca="1" si="8"/>
        <v>28.247618740458115</v>
      </c>
      <c r="E57" s="307">
        <f t="shared" ca="1" si="9"/>
        <v>75.444643312677314</v>
      </c>
      <c r="F57" s="304">
        <f t="shared" ca="1" si="10"/>
        <v>80.559432527069021</v>
      </c>
      <c r="G57" s="306">
        <f t="shared" ca="1" si="11"/>
        <v>36.539308389106473</v>
      </c>
      <c r="H57" s="307">
        <f t="shared" ca="1" si="12"/>
        <v>110.18184013327118</v>
      </c>
      <c r="I57" s="304">
        <f t="shared" ca="1" si="13"/>
        <v>116.08255231820135</v>
      </c>
      <c r="J57" s="306">
        <f t="shared" ca="1" si="14"/>
        <v>101.72928653368299</v>
      </c>
      <c r="K57" s="307">
        <f t="shared" ca="1" si="15"/>
        <v>401.25780132682485</v>
      </c>
      <c r="L57" s="304">
        <f t="shared" ca="1" si="0"/>
        <v>413.95249831869575</v>
      </c>
      <c r="M57" s="306">
        <f t="shared" ca="1" si="16"/>
        <v>1.2505819691520612</v>
      </c>
      <c r="N57" s="304">
        <f t="shared" ca="1" si="17"/>
        <v>71.653068767572819</v>
      </c>
      <c r="P57" s="310">
        <f t="shared" ca="1" si="18"/>
        <v>3</v>
      </c>
      <c r="Q57" s="304">
        <f t="shared" ca="1" si="19"/>
        <v>795.05000000000132</v>
      </c>
      <c r="R57" s="306">
        <f t="shared" ca="1" si="20"/>
        <v>0.39899855225251113</v>
      </c>
      <c r="S57" s="307">
        <f t="shared" ca="1" si="21"/>
        <v>8.470865724966842</v>
      </c>
      <c r="T57" s="304">
        <f t="shared" ca="1" si="1"/>
        <v>83.099192761924726</v>
      </c>
      <c r="U57" s="311">
        <f t="shared" ca="1" si="2"/>
        <v>0</v>
      </c>
      <c r="V57" s="306">
        <f t="shared" ca="1" si="3"/>
        <v>1.1768126959217788</v>
      </c>
      <c r="W57" s="304">
        <f t="shared" ca="1" si="4"/>
        <v>34.736864315177968</v>
      </c>
      <c r="Y57" s="314" t="str">
        <f t="shared" ca="1" si="22"/>
        <v/>
      </c>
      <c r="Z57" s="315" t="str">
        <f t="shared" ca="1" si="23"/>
        <v/>
      </c>
      <c r="AA57" s="316" t="str">
        <f t="shared" ca="1" si="24"/>
        <v/>
      </c>
      <c r="AC57" s="310" t="e">
        <f t="shared" ca="1" si="25"/>
        <v>#N/A</v>
      </c>
      <c r="AD57" s="323" t="e">
        <f t="shared" ca="1" si="26"/>
        <v>#N/A</v>
      </c>
      <c r="AE57" s="324">
        <f t="shared" ca="1" si="5"/>
        <v>401.25780132682485</v>
      </c>
      <c r="AG57" s="306">
        <f t="shared" ca="1" si="27"/>
        <v>80.500325209722973</v>
      </c>
      <c r="AH57" s="304">
        <f t="shared" ca="1" si="28"/>
        <v>89.812483379974054</v>
      </c>
    </row>
    <row r="58" spans="1:34" x14ac:dyDescent="0.2">
      <c r="A58" s="347">
        <f t="shared" ca="1" si="6"/>
        <v>0.01</v>
      </c>
      <c r="B58" s="304">
        <f t="shared" ca="1" si="7"/>
        <v>4.2399999999999887</v>
      </c>
      <c r="D58" s="306">
        <f t="shared" ca="1" si="8"/>
        <v>28.22200296233644</v>
      </c>
      <c r="E58" s="307">
        <f t="shared" ca="1" si="9"/>
        <v>75.291562008872461</v>
      </c>
      <c r="F58" s="304">
        <f t="shared" ca="1" si="10"/>
        <v>80.407093971502377</v>
      </c>
      <c r="G58" s="306">
        <f t="shared" ca="1" si="11"/>
        <v>36.821528418729841</v>
      </c>
      <c r="H58" s="307">
        <f t="shared" ca="1" si="12"/>
        <v>110.93475575335991</v>
      </c>
      <c r="I58" s="304">
        <f t="shared" ca="1" si="13"/>
        <v>116.88603419206655</v>
      </c>
      <c r="J58" s="306">
        <f t="shared" ca="1" si="14"/>
        <v>102.09609071772218</v>
      </c>
      <c r="K58" s="307">
        <f t="shared" ca="1" si="15"/>
        <v>402.36338430625801</v>
      </c>
      <c r="L58" s="304">
        <f t="shared" ca="1" si="0"/>
        <v>415.1143273487761</v>
      </c>
      <c r="M58" s="306">
        <f t="shared" ca="1" si="16"/>
        <v>1.2503177892571538</v>
      </c>
      <c r="N58" s="304">
        <f t="shared" ca="1" si="17"/>
        <v>71.637932374562411</v>
      </c>
      <c r="P58" s="310">
        <f t="shared" ca="1" si="18"/>
        <v>3</v>
      </c>
      <c r="Q58" s="304">
        <f t="shared" ca="1" si="19"/>
        <v>793.87000000000137</v>
      </c>
      <c r="R58" s="306">
        <f t="shared" ca="1" si="20"/>
        <v>0.39840636523074147</v>
      </c>
      <c r="S58" s="307">
        <f t="shared" ca="1" si="21"/>
        <v>8.4668816613145346</v>
      </c>
      <c r="T58" s="304">
        <f t="shared" ca="1" si="1"/>
        <v>83.060109097495584</v>
      </c>
      <c r="U58" s="311">
        <f t="shared" ca="1" si="2"/>
        <v>0</v>
      </c>
      <c r="V58" s="306">
        <f t="shared" ca="1" si="3"/>
        <v>1.1766825441748279</v>
      </c>
      <c r="W58" s="304">
        <f t="shared" ca="1" si="4"/>
        <v>35.215505654732262</v>
      </c>
      <c r="Y58" s="314" t="str">
        <f t="shared" ca="1" si="22"/>
        <v/>
      </c>
      <c r="Z58" s="315" t="str">
        <f t="shared" ca="1" si="23"/>
        <v/>
      </c>
      <c r="AA58" s="316" t="str">
        <f t="shared" ca="1" si="24"/>
        <v/>
      </c>
      <c r="AC58" s="310" t="e">
        <f t="shared" ca="1" si="25"/>
        <v>#N/A</v>
      </c>
      <c r="AD58" s="323" t="e">
        <f t="shared" ca="1" si="26"/>
        <v>#N/A</v>
      </c>
      <c r="AE58" s="324">
        <f t="shared" ca="1" si="5"/>
        <v>402.36338430625801</v>
      </c>
      <c r="AG58" s="306">
        <f t="shared" ca="1" si="27"/>
        <v>80.347779506761498</v>
      </c>
      <c r="AH58" s="304">
        <f t="shared" ca="1" si="28"/>
        <v>89.659117258403185</v>
      </c>
    </row>
    <row r="59" spans="1:34" x14ac:dyDescent="0.2">
      <c r="A59" s="347">
        <f t="shared" ca="1" si="6"/>
        <v>0.01</v>
      </c>
      <c r="B59" s="304">
        <f t="shared" ca="1" si="7"/>
        <v>4.2499999999999885</v>
      </c>
      <c r="D59" s="306">
        <f t="shared" ca="1" si="8"/>
        <v>28.196020128218628</v>
      </c>
      <c r="E59" s="307">
        <f t="shared" ca="1" si="9"/>
        <v>75.138092609585669</v>
      </c>
      <c r="F59" s="304">
        <f t="shared" ca="1" si="10"/>
        <v>80.254274104732787</v>
      </c>
      <c r="G59" s="306">
        <f t="shared" ca="1" si="11"/>
        <v>37.10348862001203</v>
      </c>
      <c r="H59" s="307">
        <f t="shared" ca="1" si="12"/>
        <v>111.68613667945577</v>
      </c>
      <c r="I59" s="304">
        <f t="shared" ca="1" si="13"/>
        <v>117.68798576812095</v>
      </c>
      <c r="J59" s="306">
        <f t="shared" ca="1" si="14"/>
        <v>102.46571580291588</v>
      </c>
      <c r="K59" s="307">
        <f t="shared" ca="1" si="15"/>
        <v>403.47648876842209</v>
      </c>
      <c r="L59" s="304">
        <f t="shared" ca="1" si="0"/>
        <v>416.28415764222706</v>
      </c>
      <c r="M59" s="306">
        <f t="shared" ca="1" si="16"/>
        <v>1.2500552005347132</v>
      </c>
      <c r="N59" s="304">
        <f t="shared" ca="1" si="17"/>
        <v>71.622887149018837</v>
      </c>
      <c r="P59" s="310">
        <f t="shared" ca="1" si="18"/>
        <v>3</v>
      </c>
      <c r="Q59" s="304">
        <f t="shared" ca="1" si="19"/>
        <v>792.69000000000142</v>
      </c>
      <c r="R59" s="306">
        <f t="shared" ca="1" si="20"/>
        <v>0.39781417820897186</v>
      </c>
      <c r="S59" s="307">
        <f t="shared" ca="1" si="21"/>
        <v>8.4629035195324445</v>
      </c>
      <c r="T59" s="304">
        <f t="shared" ca="1" si="1"/>
        <v>83.021083526613282</v>
      </c>
      <c r="U59" s="311">
        <f t="shared" ca="1" si="2"/>
        <v>0</v>
      </c>
      <c r="V59" s="306">
        <f t="shared" ca="1" si="3"/>
        <v>1.1765515212308655</v>
      </c>
      <c r="W59" s="304">
        <f t="shared" ca="1" si="4"/>
        <v>35.696413189635251</v>
      </c>
      <c r="Y59" s="314" t="str">
        <f t="shared" ca="1" si="22"/>
        <v/>
      </c>
      <c r="Z59" s="315" t="str">
        <f t="shared" ca="1" si="23"/>
        <v/>
      </c>
      <c r="AA59" s="316" t="str">
        <f t="shared" ca="1" si="24"/>
        <v/>
      </c>
      <c r="AC59" s="310" t="e">
        <f t="shared" ca="1" si="25"/>
        <v>#N/A</v>
      </c>
      <c r="AD59" s="323" t="e">
        <f t="shared" ca="1" si="26"/>
        <v>#N/A</v>
      </c>
      <c r="AE59" s="324">
        <f t="shared" ca="1" si="5"/>
        <v>403.47648876842209</v>
      </c>
      <c r="AG59" s="306">
        <f t="shared" ca="1" si="27"/>
        <v>80.194751859416129</v>
      </c>
      <c r="AH59" s="304">
        <f t="shared" ca="1" si="28"/>
        <v>89.505273526634483</v>
      </c>
    </row>
    <row r="60" spans="1:34" x14ac:dyDescent="0.2">
      <c r="A60" s="347">
        <f t="shared" ca="1" si="6"/>
        <v>0.01</v>
      </c>
      <c r="B60" s="304">
        <f t="shared" ca="1" si="7"/>
        <v>4.2599999999999882</v>
      </c>
      <c r="D60" s="306">
        <f t="shared" ca="1" si="8"/>
        <v>28.169673453392505</v>
      </c>
      <c r="E60" s="307">
        <f t="shared" ca="1" si="9"/>
        <v>74.984236783285311</v>
      </c>
      <c r="F60" s="304">
        <f t="shared" ca="1" si="10"/>
        <v>80.100975452503477</v>
      </c>
      <c r="G60" s="306">
        <f t="shared" ca="1" si="11"/>
        <v>37.385185354545953</v>
      </c>
      <c r="H60" s="307">
        <f t="shared" ca="1" si="12"/>
        <v>112.43597904728863</v>
      </c>
      <c r="I60" s="304">
        <f t="shared" ca="1" si="13"/>
        <v>118.48840225235584</v>
      </c>
      <c r="J60" s="306">
        <f t="shared" ca="1" si="14"/>
        <v>102.83815917278866</v>
      </c>
      <c r="K60" s="307">
        <f t="shared" ca="1" si="15"/>
        <v>404.5970993470558</v>
      </c>
      <c r="L60" s="304">
        <f t="shared" ca="1" si="0"/>
        <v>417.46197405524151</v>
      </c>
      <c r="M60" s="306">
        <f t="shared" ca="1" si="16"/>
        <v>1.2497941793330447</v>
      </c>
      <c r="N60" s="304">
        <f t="shared" ca="1" si="17"/>
        <v>71.607931735799795</v>
      </c>
      <c r="P60" s="310">
        <f t="shared" ca="1" si="18"/>
        <v>3</v>
      </c>
      <c r="Q60" s="304">
        <f t="shared" ca="1" si="19"/>
        <v>791.51000000000136</v>
      </c>
      <c r="R60" s="306">
        <f t="shared" ca="1" si="20"/>
        <v>0.39722199118720214</v>
      </c>
      <c r="S60" s="307">
        <f t="shared" ca="1" si="21"/>
        <v>8.4589312996205717</v>
      </c>
      <c r="T60" s="304">
        <f t="shared" ca="1" si="1"/>
        <v>82.982116049277806</v>
      </c>
      <c r="U60" s="311">
        <f t="shared" ca="1" si="2"/>
        <v>0</v>
      </c>
      <c r="V60" s="306">
        <f t="shared" ca="1" si="3"/>
        <v>1.1764196291858171</v>
      </c>
      <c r="W60" s="304">
        <f t="shared" ca="1" si="4"/>
        <v>36.17956320289727</v>
      </c>
      <c r="Y60" s="314" t="str">
        <f t="shared" ca="1" si="22"/>
        <v/>
      </c>
      <c r="Z60" s="315" t="str">
        <f t="shared" ca="1" si="23"/>
        <v/>
      </c>
      <c r="AA60" s="316" t="str">
        <f t="shared" ca="1" si="24"/>
        <v/>
      </c>
      <c r="AC60" s="310" t="e">
        <f t="shared" ca="1" si="25"/>
        <v>#N/A</v>
      </c>
      <c r="AD60" s="323" t="e">
        <f t="shared" ca="1" si="26"/>
        <v>#N/A</v>
      </c>
      <c r="AE60" s="324">
        <f t="shared" ca="1" si="5"/>
        <v>404.5970993470558</v>
      </c>
      <c r="AG60" s="306">
        <f t="shared" ca="1" si="27"/>
        <v>80.041244780499269</v>
      </c>
      <c r="AH60" s="304">
        <f t="shared" ca="1" si="28"/>
        <v>89.350954634691078</v>
      </c>
    </row>
    <row r="61" spans="1:34" x14ac:dyDescent="0.2">
      <c r="A61" s="347">
        <f t="shared" ca="1" si="6"/>
        <v>0.01</v>
      </c>
      <c r="B61" s="304">
        <f t="shared" ca="1" si="7"/>
        <v>4.269999999999988</v>
      </c>
      <c r="D61" s="306">
        <f t="shared" ca="1" si="8"/>
        <v>28.142966103515231</v>
      </c>
      <c r="E61" s="307">
        <f t="shared" ca="1" si="9"/>
        <v>74.829996221354094</v>
      </c>
      <c r="F61" s="304">
        <f t="shared" ca="1" si="10"/>
        <v>79.947200548808937</v>
      </c>
      <c r="G61" s="306">
        <f t="shared" ca="1" si="11"/>
        <v>37.666615015581108</v>
      </c>
      <c r="H61" s="307">
        <f t="shared" ca="1" si="12"/>
        <v>113.18427900950216</v>
      </c>
      <c r="I61" s="304">
        <f t="shared" ca="1" si="13"/>
        <v>119.28727887596746</v>
      </c>
      <c r="J61" s="306">
        <f t="shared" ca="1" si="14"/>
        <v>103.2134181746393</v>
      </c>
      <c r="K61" s="307">
        <f t="shared" ca="1" si="15"/>
        <v>405.72520063733975</v>
      </c>
      <c r="L61" s="304">
        <f t="shared" ca="1" si="0"/>
        <v>418.64776139793531</v>
      </c>
      <c r="M61" s="306">
        <f t="shared" ca="1" si="16"/>
        <v>1.2495347025079371</v>
      </c>
      <c r="N61" s="304">
        <f t="shared" ca="1" si="17"/>
        <v>71.593064808839671</v>
      </c>
      <c r="P61" s="310">
        <f t="shared" ca="1" si="18"/>
        <v>3</v>
      </c>
      <c r="Q61" s="304">
        <f t="shared" ca="1" si="19"/>
        <v>790.33000000000141</v>
      </c>
      <c r="R61" s="306">
        <f t="shared" ca="1" si="20"/>
        <v>0.39662980416543253</v>
      </c>
      <c r="S61" s="307">
        <f t="shared" ca="1" si="21"/>
        <v>8.4549650015789179</v>
      </c>
      <c r="T61" s="304">
        <f t="shared" ca="1" si="1"/>
        <v>82.943206665489186</v>
      </c>
      <c r="U61" s="311">
        <f t="shared" ca="1" si="2"/>
        <v>0</v>
      </c>
      <c r="V61" s="306">
        <f t="shared" ca="1" si="3"/>
        <v>1.1762868701412077</v>
      </c>
      <c r="W61" s="304">
        <f t="shared" ca="1" si="4"/>
        <v>36.66493195317144</v>
      </c>
      <c r="Y61" s="314" t="str">
        <f t="shared" ca="1" si="22"/>
        <v/>
      </c>
      <c r="Z61" s="315" t="str">
        <f t="shared" ca="1" si="23"/>
        <v/>
      </c>
      <c r="AA61" s="316" t="str">
        <f t="shared" ca="1" si="24"/>
        <v/>
      </c>
      <c r="AC61" s="310" t="e">
        <f t="shared" ca="1" si="25"/>
        <v>#N/A</v>
      </c>
      <c r="AD61" s="323" t="e">
        <f t="shared" ca="1" si="26"/>
        <v>#N/A</v>
      </c>
      <c r="AE61" s="324">
        <f t="shared" ca="1" si="5"/>
        <v>405.72520063733975</v>
      </c>
      <c r="AG61" s="306">
        <f t="shared" ca="1" si="27"/>
        <v>79.887260791140207</v>
      </c>
      <c r="AH61" s="304">
        <f t="shared" ca="1" si="28"/>
        <v>89.196163042220832</v>
      </c>
    </row>
    <row r="62" spans="1:34" x14ac:dyDescent="0.2">
      <c r="A62" s="347">
        <f t="shared" ca="1" si="6"/>
        <v>0.01</v>
      </c>
      <c r="B62" s="304">
        <f t="shared" ca="1" si="7"/>
        <v>4.2799999999999878</v>
      </c>
      <c r="D62" s="306">
        <f t="shared" ca="1" si="8"/>
        <v>28.115901196134459</v>
      </c>
      <c r="E62" s="307">
        <f t="shared" ca="1" si="9"/>
        <v>74.67537263755986</v>
      </c>
      <c r="F62" s="304">
        <f t="shared" ca="1" si="10"/>
        <v>79.792951935802066</v>
      </c>
      <c r="G62" s="306">
        <f t="shared" ca="1" si="11"/>
        <v>37.947774027542451</v>
      </c>
      <c r="H62" s="307">
        <f t="shared" ca="1" si="12"/>
        <v>113.93103273587776</v>
      </c>
      <c r="I62" s="304">
        <f t="shared" ca="1" si="13"/>
        <v>120.08461089543937</v>
      </c>
      <c r="J62" s="306">
        <f t="shared" ca="1" si="14"/>
        <v>103.59149011985492</v>
      </c>
      <c r="K62" s="307">
        <f t="shared" ca="1" si="15"/>
        <v>406.86077719606664</v>
      </c>
      <c r="L62" s="304">
        <f t="shared" ca="1" si="0"/>
        <v>419.84150443451801</v>
      </c>
      <c r="M62" s="306">
        <f t="shared" ca="1" si="16"/>
        <v>1.2492767474080666</v>
      </c>
      <c r="N62" s="304">
        <f t="shared" ca="1" si="17"/>
        <v>71.578285070313228</v>
      </c>
      <c r="P62" s="310">
        <f t="shared" ca="1" si="18"/>
        <v>3</v>
      </c>
      <c r="Q62" s="304">
        <f t="shared" ca="1" si="19"/>
        <v>789.15000000000146</v>
      </c>
      <c r="R62" s="306">
        <f t="shared" ca="1" si="20"/>
        <v>0.39603761714366292</v>
      </c>
      <c r="S62" s="307">
        <f t="shared" ca="1" si="21"/>
        <v>8.4510046254074815</v>
      </c>
      <c r="T62" s="304">
        <f t="shared" ca="1" si="1"/>
        <v>82.904355375247391</v>
      </c>
      <c r="U62" s="311">
        <f t="shared" ca="1" si="2"/>
        <v>0</v>
      </c>
      <c r="V62" s="306">
        <f t="shared" ca="1" si="3"/>
        <v>1.1761532462041266</v>
      </c>
      <c r="W62" s="304">
        <f t="shared" ca="1" si="4"/>
        <v>37.152495675932016</v>
      </c>
      <c r="Y62" s="314" t="str">
        <f t="shared" ca="1" si="22"/>
        <v/>
      </c>
      <c r="Z62" s="315" t="str">
        <f t="shared" ca="1" si="23"/>
        <v/>
      </c>
      <c r="AA62" s="316" t="str">
        <f t="shared" ca="1" si="24"/>
        <v/>
      </c>
      <c r="AC62" s="310" t="e">
        <f t="shared" ca="1" si="25"/>
        <v>#N/A</v>
      </c>
      <c r="AD62" s="323" t="e">
        <f t="shared" ca="1" si="26"/>
        <v>#N/A</v>
      </c>
      <c r="AE62" s="324">
        <f t="shared" ca="1" si="5"/>
        <v>406.86077719606664</v>
      </c>
      <c r="AG62" s="306">
        <f t="shared" ca="1" si="27"/>
        <v>79.732802420688074</v>
      </c>
      <c r="AH62" s="304">
        <f t="shared" ca="1" si="28"/>
        <v>89.040901218362251</v>
      </c>
    </row>
    <row r="63" spans="1:34" x14ac:dyDescent="0.2">
      <c r="A63" s="347">
        <f t="shared" ca="1" si="6"/>
        <v>0.01</v>
      </c>
      <c r="B63" s="304">
        <f t="shared" ca="1" si="7"/>
        <v>4.2899999999999876</v>
      </c>
      <c r="D63" s="306">
        <f t="shared" ca="1" si="8"/>
        <v>28.088481802152675</v>
      </c>
      <c r="E63" s="307">
        <f t="shared" ca="1" si="9"/>
        <v>74.520367767540122</v>
      </c>
      <c r="F63" s="304">
        <f t="shared" ca="1" si="10"/>
        <v>79.638232163699456</v>
      </c>
      <c r="G63" s="306">
        <f t="shared" ca="1" si="11"/>
        <v>38.228658845563977</v>
      </c>
      <c r="H63" s="307">
        <f t="shared" ca="1" si="12"/>
        <v>114.67623641355317</v>
      </c>
      <c r="I63" s="304">
        <f t="shared" ca="1" si="13"/>
        <v>120.88039359262385</v>
      </c>
      <c r="J63" s="306">
        <f t="shared" ca="1" si="14"/>
        <v>103.97237228422046</v>
      </c>
      <c r="K63" s="307">
        <f t="shared" ca="1" si="15"/>
        <v>408.00381354181377</v>
      </c>
      <c r="L63" s="304">
        <f t="shared" ca="1" si="0"/>
        <v>421.04318788346603</v>
      </c>
      <c r="M63" s="306">
        <f t="shared" ca="1" si="16"/>
        <v>1.2490202918609259</v>
      </c>
      <c r="N63" s="304">
        <f t="shared" ca="1" si="17"/>
        <v>71.563591249829344</v>
      </c>
      <c r="P63" s="310">
        <f t="shared" ca="1" si="18"/>
        <v>3</v>
      </c>
      <c r="Q63" s="304">
        <f t="shared" ca="1" si="19"/>
        <v>787.97000000000151</v>
      </c>
      <c r="R63" s="306">
        <f t="shared" ca="1" si="20"/>
        <v>0.39544543012189326</v>
      </c>
      <c r="S63" s="307">
        <f t="shared" ca="1" si="21"/>
        <v>8.4470501711062624</v>
      </c>
      <c r="T63" s="304">
        <f t="shared" ca="1" si="1"/>
        <v>82.865562178552437</v>
      </c>
      <c r="U63" s="311">
        <f t="shared" ca="1" si="2"/>
        <v>0</v>
      </c>
      <c r="V63" s="306">
        <f t="shared" ca="1" si="3"/>
        <v>1.1760187594871896</v>
      </c>
      <c r="W63" s="304">
        <f t="shared" ca="1" si="4"/>
        <v>37.642230584651166</v>
      </c>
      <c r="Y63" s="314" t="str">
        <f t="shared" ca="1" si="22"/>
        <v/>
      </c>
      <c r="Z63" s="315" t="str">
        <f t="shared" ca="1" si="23"/>
        <v/>
      </c>
      <c r="AA63" s="316" t="str">
        <f t="shared" ca="1" si="24"/>
        <v/>
      </c>
      <c r="AC63" s="310" t="e">
        <f t="shared" ca="1" si="25"/>
        <v>#N/A</v>
      </c>
      <c r="AD63" s="323" t="e">
        <f t="shared" ca="1" si="26"/>
        <v>#N/A</v>
      </c>
      <c r="AE63" s="324">
        <f t="shared" ca="1" si="5"/>
        <v>408.00381354181377</v>
      </c>
      <c r="AG63" s="306">
        <f t="shared" ca="1" si="27"/>
        <v>79.577872206612753</v>
      </c>
      <c r="AH63" s="304">
        <f t="shared" ca="1" si="28"/>
        <v>88.885171641609787</v>
      </c>
    </row>
    <row r="64" spans="1:34" x14ac:dyDescent="0.2">
      <c r="A64" s="347">
        <f t="shared" ca="1" si="6"/>
        <v>0.01</v>
      </c>
      <c r="B64" s="304">
        <f t="shared" ca="1" si="7"/>
        <v>4.2999999999999874</v>
      </c>
      <c r="D64" s="306">
        <f t="shared" ca="1" si="8"/>
        <v>28.060710947237315</v>
      </c>
      <c r="E64" s="307">
        <f t="shared" ca="1" si="9"/>
        <v>74.364983368300102</v>
      </c>
      <c r="F64" s="304">
        <f t="shared" ca="1" si="10"/>
        <v>79.483043790685031</v>
      </c>
      <c r="G64" s="306">
        <f t="shared" ca="1" si="11"/>
        <v>38.509265955036348</v>
      </c>
      <c r="H64" s="307">
        <f t="shared" ca="1" si="12"/>
        <v>115.41988624723616</v>
      </c>
      <c r="I64" s="304">
        <f t="shared" ca="1" si="13"/>
        <v>121.67462227482218</v>
      </c>
      <c r="J64" s="306">
        <f t="shared" ca="1" si="14"/>
        <v>104.35606190822345</v>
      </c>
      <c r="K64" s="307">
        <f t="shared" ca="1" si="15"/>
        <v>409.15429415511773</v>
      </c>
      <c r="L64" s="304">
        <f t="shared" ca="1" si="0"/>
        <v>422.2527964176976</v>
      </c>
      <c r="M64" s="306">
        <f t="shared" ca="1" si="16"/>
        <v>1.2487653141592514</v>
      </c>
      <c r="N64" s="304">
        <f t="shared" ca="1" si="17"/>
        <v>71.548982103653444</v>
      </c>
      <c r="P64" s="310">
        <f t="shared" ca="1" si="18"/>
        <v>3</v>
      </c>
      <c r="Q64" s="304">
        <f t="shared" ca="1" si="19"/>
        <v>786.79000000000144</v>
      </c>
      <c r="R64" s="306">
        <f t="shared" ca="1" si="20"/>
        <v>0.3948532431001236</v>
      </c>
      <c r="S64" s="307">
        <f t="shared" ca="1" si="21"/>
        <v>8.4431016386752606</v>
      </c>
      <c r="T64" s="304">
        <f t="shared" ca="1" si="1"/>
        <v>82.82682707540431</v>
      </c>
      <c r="U64" s="311">
        <f t="shared" ca="1" si="2"/>
        <v>0</v>
      </c>
      <c r="V64" s="306">
        <f t="shared" ca="1" si="3"/>
        <v>1.1758834121085011</v>
      </c>
      <c r="W64" s="304">
        <f t="shared" ca="1" si="4"/>
        <v>38.134112871974217</v>
      </c>
      <c r="Y64" s="314" t="str">
        <f t="shared" ca="1" si="22"/>
        <v/>
      </c>
      <c r="Z64" s="315" t="str">
        <f t="shared" ca="1" si="23"/>
        <v/>
      </c>
      <c r="AA64" s="316" t="str">
        <f t="shared" ca="1" si="24"/>
        <v/>
      </c>
      <c r="AC64" s="310" t="e">
        <f t="shared" ca="1" si="25"/>
        <v>#N/A</v>
      </c>
      <c r="AD64" s="323" t="e">
        <f t="shared" ca="1" si="26"/>
        <v>#N/A</v>
      </c>
      <c r="AE64" s="324">
        <f t="shared" ca="1" si="5"/>
        <v>409.15429415511773</v>
      </c>
      <c r="AG64" s="306">
        <f t="shared" ca="1" si="27"/>
        <v>79.422472694404618</v>
      </c>
      <c r="AH64" s="304">
        <f t="shared" ca="1" si="28"/>
        <v>88.72897679967916</v>
      </c>
    </row>
    <row r="65" spans="1:34" x14ac:dyDescent="0.2">
      <c r="A65" s="347">
        <f t="shared" ca="1" si="6"/>
        <v>0.01</v>
      </c>
      <c r="B65" s="304">
        <f t="shared" ca="1" si="7"/>
        <v>4.3099999999999872</v>
      </c>
      <c r="D65" s="306">
        <f t="shared" ca="1" si="8"/>
        <v>28.03259161317898</v>
      </c>
      <c r="E65" s="307">
        <f t="shared" ca="1" si="9"/>
        <v>74.209221217723439</v>
      </c>
      <c r="F65" s="304">
        <f t="shared" ca="1" si="10"/>
        <v>79.327389382812086</v>
      </c>
      <c r="G65" s="306">
        <f t="shared" ca="1" si="11"/>
        <v>38.789591871168135</v>
      </c>
      <c r="H65" s="307">
        <f t="shared" ca="1" si="12"/>
        <v>116.1619784594134</v>
      </c>
      <c r="I65" s="304">
        <f t="shared" ca="1" si="13"/>
        <v>122.46729227486422</v>
      </c>
      <c r="J65" s="306">
        <f t="shared" ca="1" si="14"/>
        <v>104.74255619735447</v>
      </c>
      <c r="K65" s="307">
        <f t="shared" ca="1" si="15"/>
        <v>410.31220347865099</v>
      </c>
      <c r="L65" s="304">
        <f t="shared" ca="1" si="0"/>
        <v>423.47031466474937</v>
      </c>
      <c r="M65" s="306">
        <f t="shared" ca="1" si="16"/>
        <v>1.248511793047933</v>
      </c>
      <c r="N65" s="304">
        <f t="shared" ca="1" si="17"/>
        <v>71.534456413957443</v>
      </c>
      <c r="P65" s="310">
        <f t="shared" ca="1" si="18"/>
        <v>3</v>
      </c>
      <c r="Q65" s="304">
        <f t="shared" ca="1" si="19"/>
        <v>785.61000000000149</v>
      </c>
      <c r="R65" s="306">
        <f t="shared" ca="1" si="20"/>
        <v>0.39426105607835399</v>
      </c>
      <c r="S65" s="307">
        <f t="shared" ca="1" si="21"/>
        <v>8.4391590281144779</v>
      </c>
      <c r="T65" s="304">
        <f t="shared" ca="1" si="1"/>
        <v>82.788150065803038</v>
      </c>
      <c r="U65" s="311">
        <f t="shared" ca="1" si="2"/>
        <v>0</v>
      </c>
      <c r="V65" s="306">
        <f t="shared" ca="1" si="3"/>
        <v>1.1757472061916152</v>
      </c>
      <c r="W65" s="304">
        <f t="shared" ca="1" si="4"/>
        <v>38.62811871089329</v>
      </c>
      <c r="Y65" s="314" t="str">
        <f t="shared" ca="1" si="22"/>
        <v/>
      </c>
      <c r="Z65" s="315" t="str">
        <f t="shared" ca="1" si="23"/>
        <v/>
      </c>
      <c r="AA65" s="316" t="str">
        <f t="shared" ca="1" si="24"/>
        <v/>
      </c>
      <c r="AC65" s="310" t="e">
        <f t="shared" ca="1" si="25"/>
        <v>#N/A</v>
      </c>
      <c r="AD65" s="323" t="e">
        <f t="shared" ca="1" si="26"/>
        <v>#N/A</v>
      </c>
      <c r="AE65" s="324">
        <f t="shared" ca="1" si="5"/>
        <v>410.31220347865099</v>
      </c>
      <c r="AG65" s="306">
        <f t="shared" ca="1" si="27"/>
        <v>79.26660643747249</v>
      </c>
      <c r="AH65" s="304">
        <f t="shared" ca="1" si="28"/>
        <v>88.572319189372152</v>
      </c>
    </row>
    <row r="66" spans="1:34" x14ac:dyDescent="0.2">
      <c r="A66" s="347">
        <f t="shared" ca="1" si="6"/>
        <v>0.01</v>
      </c>
      <c r="B66" s="304">
        <f t="shared" ca="1" si="7"/>
        <v>4.319999999999987</v>
      </c>
      <c r="D66" s="306">
        <f t="shared" ca="1" si="8"/>
        <v>28.00412673919983</v>
      </c>
      <c r="E66" s="307">
        <f t="shared" ca="1" si="9"/>
        <v>74.053083114095429</v>
      </c>
      <c r="F66" s="304">
        <f t="shared" ca="1" si="10"/>
        <v>79.171271513903903</v>
      </c>
      <c r="G66" s="306">
        <f t="shared" ca="1" si="11"/>
        <v>39.069633138560135</v>
      </c>
      <c r="H66" s="307">
        <f t="shared" ca="1" si="12"/>
        <v>116.90250929055436</v>
      </c>
      <c r="I66" s="304">
        <f t="shared" ca="1" si="13"/>
        <v>123.25839895118639</v>
      </c>
      <c r="J66" s="306">
        <f t="shared" ca="1" si="14"/>
        <v>105.13185232240312</v>
      </c>
      <c r="K66" s="307">
        <f t="shared" ca="1" si="15"/>
        <v>411.47752591740084</v>
      </c>
      <c r="L66" s="304">
        <f t="shared" ca="1" si="0"/>
        <v>424.69572720695561</v>
      </c>
      <c r="M66" s="306">
        <f t="shared" ca="1" si="16"/>
        <v>1.2482597077113804</v>
      </c>
      <c r="N66" s="304">
        <f t="shared" ca="1" si="17"/>
        <v>71.520012988095843</v>
      </c>
      <c r="P66" s="310">
        <f t="shared" ca="1" si="18"/>
        <v>3</v>
      </c>
      <c r="Q66" s="304">
        <f t="shared" ca="1" si="19"/>
        <v>784.43000000000154</v>
      </c>
      <c r="R66" s="306">
        <f t="shared" ca="1" si="20"/>
        <v>0.39366886905658433</v>
      </c>
      <c r="S66" s="307">
        <f t="shared" ca="1" si="21"/>
        <v>8.4352223394239125</v>
      </c>
      <c r="T66" s="304">
        <f t="shared" ca="1" si="1"/>
        <v>82.749531149748591</v>
      </c>
      <c r="U66" s="311">
        <f t="shared" ca="1" si="2"/>
        <v>0</v>
      </c>
      <c r="V66" s="306">
        <f t="shared" ca="1" si="3"/>
        <v>1.1756101438655004</v>
      </c>
      <c r="W66" s="304">
        <f t="shared" ca="1" si="4"/>
        <v>39.124224255918968</v>
      </c>
      <c r="Y66" s="314" t="str">
        <f t="shared" ca="1" si="22"/>
        <v/>
      </c>
      <c r="Z66" s="315" t="str">
        <f t="shared" ca="1" si="23"/>
        <v/>
      </c>
      <c r="AA66" s="316" t="str">
        <f t="shared" ca="1" si="24"/>
        <v/>
      </c>
      <c r="AC66" s="310" t="e">
        <f t="shared" ca="1" si="25"/>
        <v>#N/A</v>
      </c>
      <c r="AD66" s="323" t="e">
        <f t="shared" ca="1" si="26"/>
        <v>#N/A</v>
      </c>
      <c r="AE66" s="324">
        <f t="shared" ca="1" si="5"/>
        <v>411.47752591740084</v>
      </c>
      <c r="AG66" s="306">
        <f t="shared" ca="1" si="27"/>
        <v>79.110275997040489</v>
      </c>
      <c r="AH66" s="304">
        <f t="shared" ca="1" si="28"/>
        <v>88.415201316441312</v>
      </c>
    </row>
    <row r="67" spans="1:34" x14ac:dyDescent="0.2">
      <c r="A67" s="347">
        <f t="shared" ca="1" si="6"/>
        <v>0.01</v>
      </c>
      <c r="B67" s="304">
        <f t="shared" ca="1" si="7"/>
        <v>4.3299999999999867</v>
      </c>
      <c r="D67" s="306">
        <f t="shared" ca="1" si="8"/>
        <v>27.975319223214399</v>
      </c>
      <c r="E67" s="307">
        <f t="shared" ca="1" si="9"/>
        <v>73.896570875637622</v>
      </c>
      <c r="F67" s="304">
        <f t="shared" ca="1" si="10"/>
        <v>79.014692765452708</v>
      </c>
      <c r="G67" s="306">
        <f t="shared" ca="1" si="11"/>
        <v>39.349386330792278</v>
      </c>
      <c r="H67" s="307">
        <f t="shared" ca="1" si="12"/>
        <v>117.64147499931074</v>
      </c>
      <c r="I67" s="304">
        <f t="shared" ca="1" si="13"/>
        <v>124.04793768790917</v>
      </c>
      <c r="J67" s="306">
        <f t="shared" ca="1" si="14"/>
        <v>105.52394741974989</v>
      </c>
      <c r="K67" s="307">
        <f t="shared" ca="1" si="15"/>
        <v>412.65024583885014</v>
      </c>
      <c r="L67" s="304">
        <f t="shared" ca="1" si="0"/>
        <v>425.9290185816289</v>
      </c>
      <c r="M67" s="306">
        <f t="shared" ca="1" si="16"/>
        <v>1.2480090377613315</v>
      </c>
      <c r="N67" s="304">
        <f t="shared" ca="1" si="17"/>
        <v>71.505650657907282</v>
      </c>
      <c r="P67" s="310">
        <f t="shared" ca="1" si="18"/>
        <v>3</v>
      </c>
      <c r="Q67" s="304">
        <f t="shared" ca="1" si="19"/>
        <v>783.25000000000159</v>
      </c>
      <c r="R67" s="306">
        <f t="shared" ca="1" si="20"/>
        <v>0.39307668203481472</v>
      </c>
      <c r="S67" s="307">
        <f t="shared" ca="1" si="21"/>
        <v>8.4312915726035644</v>
      </c>
      <c r="T67" s="304">
        <f t="shared" ca="1" si="1"/>
        <v>82.710970327240972</v>
      </c>
      <c r="U67" s="311">
        <f t="shared" ca="1" si="2"/>
        <v>0</v>
      </c>
      <c r="V67" s="306">
        <f t="shared" ca="1" si="3"/>
        <v>1.1754722272644988</v>
      </c>
      <c r="W67" s="304">
        <f t="shared" ca="1" si="4"/>
        <v>39.622405644250257</v>
      </c>
      <c r="Y67" s="314" t="str">
        <f t="shared" ca="1" si="22"/>
        <v/>
      </c>
      <c r="Z67" s="315" t="str">
        <f t="shared" ca="1" si="23"/>
        <v/>
      </c>
      <c r="AA67" s="316" t="str">
        <f t="shared" ca="1" si="24"/>
        <v/>
      </c>
      <c r="AC67" s="310" t="e">
        <f t="shared" ca="1" si="25"/>
        <v>#N/A</v>
      </c>
      <c r="AD67" s="323" t="e">
        <f t="shared" ca="1" si="26"/>
        <v>#N/A</v>
      </c>
      <c r="AE67" s="324">
        <f t="shared" ca="1" si="5"/>
        <v>412.65024583885014</v>
      </c>
      <c r="AG67" s="306">
        <f t="shared" ca="1" si="27"/>
        <v>78.953483942043064</v>
      </c>
      <c r="AH67" s="304">
        <f t="shared" ca="1" si="28"/>
        <v>88.25762569545418</v>
      </c>
    </row>
    <row r="68" spans="1:34" x14ac:dyDescent="0.2">
      <c r="A68" s="347">
        <f t="shared" ca="1" si="6"/>
        <v>0.01</v>
      </c>
      <c r="B68" s="304">
        <f t="shared" ca="1" si="7"/>
        <v>4.3399999999999865</v>
      </c>
      <c r="D68" s="306">
        <f t="shared" ca="1" si="8"/>
        <v>27.946171923044741</v>
      </c>
      <c r="E68" s="307">
        <f t="shared" ca="1" si="9"/>
        <v>73.739686340054106</v>
      </c>
      <c r="F68" s="304">
        <f t="shared" ca="1" si="10"/>
        <v>78.857655726517365</v>
      </c>
      <c r="G68" s="306">
        <f t="shared" ca="1" si="11"/>
        <v>39.628848050022725</v>
      </c>
      <c r="H68" s="307">
        <f t="shared" ca="1" si="12"/>
        <v>118.37887186271129</v>
      </c>
      <c r="I68" s="304">
        <f t="shared" ca="1" si="13"/>
        <v>124.83590389491322</v>
      </c>
      <c r="J68" s="306">
        <f t="shared" ca="1" si="14"/>
        <v>105.91883859165397</v>
      </c>
      <c r="K68" s="307">
        <f t="shared" ca="1" si="15"/>
        <v>413.83034757316022</v>
      </c>
      <c r="L68" s="304">
        <f t="shared" ref="L68:L131" ca="1" si="29">SQRT(pos_x^2+pos_z^2)</f>
        <v>427.17017328124331</v>
      </c>
      <c r="M68" s="306">
        <f t="shared" ca="1" si="16"/>
        <v>1.247759763225081</v>
      </c>
      <c r="N68" s="304">
        <f t="shared" ca="1" si="17"/>
        <v>71.491368279040046</v>
      </c>
      <c r="P68" s="310">
        <f t="shared" ca="1" si="18"/>
        <v>3</v>
      </c>
      <c r="Q68" s="304">
        <f t="shared" ca="1" si="19"/>
        <v>782.07000000000164</v>
      </c>
      <c r="R68" s="306">
        <f t="shared" ca="1" si="20"/>
        <v>0.39248449501304511</v>
      </c>
      <c r="S68" s="307">
        <f t="shared" ca="1" si="21"/>
        <v>8.4273667276534336</v>
      </c>
      <c r="T68" s="304">
        <f t="shared" ref="T68:T131" ca="1" si="30">m*g</f>
        <v>82.672467598280193</v>
      </c>
      <c r="U68" s="311">
        <f t="shared" ref="U68:U131" ca="1" si="31">IF(pos_xz&lt;L_rampe,Poids*COS(Beta),0)</f>
        <v>0</v>
      </c>
      <c r="V68" s="306">
        <f t="shared" ref="V68:V131" ca="1" si="32">Rho_moyen*(20000-Alt_rampe-pos_z)/(20000+Alt_rampe+pos_z)</f>
        <v>1.1753334585282877</v>
      </c>
      <c r="W68" s="304">
        <f t="shared" ref="W68:W131" ca="1" si="33">1/2*Rho*Sref*Cx*vit_xz^2</f>
        <v>40.122638996942534</v>
      </c>
      <c r="Y68" s="314" t="str">
        <f t="shared" ca="1" si="22"/>
        <v/>
      </c>
      <c r="Z68" s="315" t="str">
        <f t="shared" ca="1" si="23"/>
        <v/>
      </c>
      <c r="AA68" s="316" t="str">
        <f t="shared" ca="1" si="24"/>
        <v/>
      </c>
      <c r="AC68" s="310" t="e">
        <f t="shared" ca="1" si="25"/>
        <v>#N/A</v>
      </c>
      <c r="AD68" s="323" t="e">
        <f t="shared" ca="1" si="26"/>
        <v>#N/A</v>
      </c>
      <c r="AE68" s="324">
        <f t="shared" ref="AE68:AE131" ca="1" si="34">IF(t&lt;T_para, pos_z, NA())</f>
        <v>413.83034757316022</v>
      </c>
      <c r="AG68" s="306">
        <f t="shared" ca="1" si="27"/>
        <v>78.796232849019219</v>
      </c>
      <c r="AH68" s="304">
        <f t="shared" ca="1" si="28"/>
        <v>88.099594849657493</v>
      </c>
    </row>
    <row r="69" spans="1:34" x14ac:dyDescent="0.2">
      <c r="A69" s="347">
        <f t="shared" ref="A69:A132" ca="1" si="35">IF(B68+0.01&lt;=T_ini+ROUNDUP(Temps_fin_propu,0), 0.01, IF(K68&gt;0, 0.1, 0.0001))</f>
        <v>0.01</v>
      </c>
      <c r="B69" s="304">
        <f t="shared" ref="B69:B132" ca="1" si="36">B68+pas</f>
        <v>4.3499999999999863</v>
      </c>
      <c r="D69" s="306">
        <f t="shared" ref="D69:D132" ca="1" si="37">IF(AND(L68&lt;L_rampe,Poussee&lt;Poids*SIN(M68)),0,(-W68+Poussee)/m*COS(M68)-U68/m*SIN(M68))</f>
        <v>27.916687657591901</v>
      </c>
      <c r="E69" s="307">
        <f t="shared" ref="E69:E132" ca="1" si="38">IF(AND(L68&lt;L_rampe,Poussee&lt;Poids*SIN(M68)),0,(-W68+Poussee)/m*SIN(M68)+U68/m*COS(M68)-Poids/m)</f>
        <v>73.582431364088308</v>
      </c>
      <c r="F69" s="304">
        <f t="shared" ref="F69:F132" ca="1" si="39">SQRT(acc_x^2+acc_z^2)</f>
        <v>78.700162993619713</v>
      </c>
      <c r="G69" s="306">
        <f t="shared" ref="G69:G132" ca="1" si="40">G68+acc_x*pas</f>
        <v>39.908014926598646</v>
      </c>
      <c r="H69" s="307">
        <f t="shared" ref="H69:H132" ca="1" si="41">H68+acc_z*pas</f>
        <v>119.11469617635217</v>
      </c>
      <c r="I69" s="304">
        <f t="shared" ref="I69:I132" ca="1" si="42">SQRT(vit_x^2+vit_z^2)</f>
        <v>125.62229300791442</v>
      </c>
      <c r="J69" s="306">
        <f t="shared" ref="J69:J132" ca="1" si="43">J68+0.5*(vit_x+G68)*pas*(K68&gt;=0)</f>
        <v>106.31652290653707</v>
      </c>
      <c r="K69" s="307">
        <f t="shared" ref="K69:K132" ca="1" si="44">K68+0.5*(vit_z+H68)*pas</f>
        <v>415.01781541335555</v>
      </c>
      <c r="L69" s="304">
        <f t="shared" ca="1" si="29"/>
        <v>428.41917575361896</v>
      </c>
      <c r="M69" s="306">
        <f t="shared" ref="M69:M132" ca="1" si="45">IF(AND(L68&gt;L_rampe,G69&gt;0),ATAN2(G69,H69),$M$4)</f>
        <v>1.2475118645341139</v>
      </c>
      <c r="N69" s="304">
        <f t="shared" ref="N69:N132" ca="1" si="46">DEGREES(Beta)</f>
        <v>71.477164730300814</v>
      </c>
      <c r="P69" s="310">
        <f t="shared" ref="P69:P132" ca="1" si="47">MATCH(t-pas/2-T_ini,CdP_t)</f>
        <v>3</v>
      </c>
      <c r="Q69" s="304">
        <f t="shared" ref="Q69:Q132" ca="1" si="48">(INDEX(CdP,2,i_P+1)-INDEX(CdP,2,i_P+0))/(INDEX(CdP,1,i_P+1)-INDEX(CdP,1,i_P+0))*(t-pas/2-T_ini-INDEX(CdP,1,i_P+0))+INDEX(CdP,2,i_P+0)</f>
        <v>780.89000000000158</v>
      </c>
      <c r="R69" s="306">
        <f t="shared" ref="R69:R132" ca="1" si="49">Poussee/(g*ISP)</f>
        <v>0.39189230799127539</v>
      </c>
      <c r="S69" s="307">
        <f t="shared" ref="S69:S132" ca="1" si="50">S68-Débit*pas</f>
        <v>8.4234478045735202</v>
      </c>
      <c r="T69" s="304">
        <f t="shared" ca="1" si="30"/>
        <v>82.63402296286624</v>
      </c>
      <c r="U69" s="311">
        <f t="shared" ca="1" si="31"/>
        <v>0</v>
      </c>
      <c r="V69" s="306">
        <f t="shared" ca="1" si="32"/>
        <v>1.1751938398018422</v>
      </c>
      <c r="W69" s="304">
        <f t="shared" ca="1" si="33"/>
        <v>40.624900420073388</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415.01781541335555</v>
      </c>
      <c r="AG69" s="306">
        <f t="shared" ref="AG69:AG132" ca="1" si="56">IF(AND(L68&lt;L_rampe,Poussee&lt;Poids*SIN(M68)),0,(-W68+Poussee)/m-Poids*SIN(M68)/m)</f>
        <v>78.638525302005121</v>
      </c>
      <c r="AH69" s="304">
        <f t="shared" ref="AH69:AH132" ca="1" si="57">IF(AND(L68&lt;L_rampe,Poussee&lt;Poids*SIN(M68)), g*SIN(M68), (-W68+Poussee)/m)</f>
        <v>87.941111310840981</v>
      </c>
    </row>
    <row r="70" spans="1:34" x14ac:dyDescent="0.2">
      <c r="A70" s="347">
        <f t="shared" ca="1" si="35"/>
        <v>0.01</v>
      </c>
      <c r="B70" s="304">
        <f t="shared" ca="1" si="36"/>
        <v>4.3599999999999861</v>
      </c>
      <c r="D70" s="306">
        <f t="shared" ca="1" si="37"/>
        <v>27.886869207965347</v>
      </c>
      <c r="E70" s="307">
        <f t="shared" ca="1" si="38"/>
        <v>73.424807823090433</v>
      </c>
      <c r="F70" s="304">
        <f t="shared" ca="1" si="39"/>
        <v>78.542217170639688</v>
      </c>
      <c r="G70" s="306">
        <f t="shared" ca="1" si="40"/>
        <v>40.186883618678301</v>
      </c>
      <c r="H70" s="307">
        <f t="shared" ca="1" si="41"/>
        <v>119.84894425458307</v>
      </c>
      <c r="I70" s="304">
        <f t="shared" ca="1" si="42"/>
        <v>126.40710048853805</v>
      </c>
      <c r="J70" s="306">
        <f t="shared" ca="1" si="43"/>
        <v>106.71699739926346</v>
      </c>
      <c r="K70" s="307">
        <f t="shared" ca="1" si="44"/>
        <v>416.21263361551024</v>
      </c>
      <c r="L70" s="304">
        <f t="shared" ca="1" si="29"/>
        <v>429.67601040210911</v>
      </c>
      <c r="M70" s="306">
        <f t="shared" ca="1" si="45"/>
        <v>1.2472653225131272</v>
      </c>
      <c r="N70" s="304">
        <f t="shared" ca="1" si="46"/>
        <v>71.463038913025642</v>
      </c>
      <c r="P70" s="310">
        <f t="shared" ca="1" si="47"/>
        <v>3</v>
      </c>
      <c r="Q70" s="304">
        <f t="shared" ca="1" si="48"/>
        <v>779.71000000000163</v>
      </c>
      <c r="R70" s="306">
        <f t="shared" ca="1" si="49"/>
        <v>0.39130012096950578</v>
      </c>
      <c r="S70" s="307">
        <f t="shared" ca="1" si="50"/>
        <v>8.4195348033638258</v>
      </c>
      <c r="T70" s="304">
        <f t="shared" ca="1" si="30"/>
        <v>82.595636420999128</v>
      </c>
      <c r="U70" s="311">
        <f t="shared" ca="1" si="31"/>
        <v>0</v>
      </c>
      <c r="V70" s="306">
        <f t="shared" ca="1" si="32"/>
        <v>1.1750533732353956</v>
      </c>
      <c r="W70" s="304">
        <f t="shared" ca="1" si="33"/>
        <v>41.129166005906399</v>
      </c>
      <c r="Y70" s="314" t="str">
        <f t="shared" ca="1" si="51"/>
        <v/>
      </c>
      <c r="Z70" s="315" t="str">
        <f t="shared" ca="1" si="52"/>
        <v/>
      </c>
      <c r="AA70" s="316" t="str">
        <f t="shared" ca="1" si="53"/>
        <v/>
      </c>
      <c r="AC70" s="310" t="e">
        <f t="shared" ca="1" si="54"/>
        <v>#N/A</v>
      </c>
      <c r="AD70" s="323" t="e">
        <f t="shared" ca="1" si="55"/>
        <v>#N/A</v>
      </c>
      <c r="AE70" s="324">
        <f t="shared" ca="1" si="34"/>
        <v>416.21263361551024</v>
      </c>
      <c r="AG70" s="306">
        <f t="shared" ca="1" si="56"/>
        <v>78.480363892425686</v>
      </c>
      <c r="AH70" s="304">
        <f t="shared" ca="1" si="57"/>
        <v>87.78217761920105</v>
      </c>
    </row>
    <row r="71" spans="1:34" x14ac:dyDescent="0.2">
      <c r="A71" s="347">
        <f t="shared" ca="1" si="35"/>
        <v>0.01</v>
      </c>
      <c r="B71" s="304">
        <f t="shared" ca="1" si="36"/>
        <v>4.3699999999999859</v>
      </c>
      <c r="D71" s="306">
        <f t="shared" ca="1" si="37"/>
        <v>27.85671931857221</v>
      </c>
      <c r="E71" s="307">
        <f t="shared" ca="1" si="38"/>
        <v>73.266817610594572</v>
      </c>
      <c r="F71" s="304">
        <f t="shared" ca="1" si="39"/>
        <v>78.383820868708895</v>
      </c>
      <c r="G71" s="306">
        <f t="shared" ca="1" si="40"/>
        <v>40.465450811864024</v>
      </c>
      <c r="H71" s="307">
        <f t="shared" ca="1" si="41"/>
        <v>120.58161243068902</v>
      </c>
      <c r="I71" s="304">
        <f t="shared" ca="1" si="42"/>
        <v>127.19032182439152</v>
      </c>
      <c r="J71" s="306">
        <f t="shared" ca="1" si="43"/>
        <v>107.12025907141617</v>
      </c>
      <c r="K71" s="307">
        <f t="shared" ca="1" si="44"/>
        <v>417.4147863989366</v>
      </c>
      <c r="L71" s="304">
        <f t="shared" ca="1" si="29"/>
        <v>430.94066158578863</v>
      </c>
      <c r="M71" s="306">
        <f t="shared" ca="1" si="45"/>
        <v>1.2470201183694221</v>
      </c>
      <c r="N71" s="304">
        <f t="shared" ca="1" si="46"/>
        <v>71.448989750472222</v>
      </c>
      <c r="P71" s="310">
        <f t="shared" ca="1" si="47"/>
        <v>3</v>
      </c>
      <c r="Q71" s="304">
        <f t="shared" ca="1" si="48"/>
        <v>778.53000000000168</v>
      </c>
      <c r="R71" s="306">
        <f t="shared" ca="1" si="49"/>
        <v>0.39070793394773617</v>
      </c>
      <c r="S71" s="307">
        <f t="shared" ca="1" si="50"/>
        <v>8.4156277240243487</v>
      </c>
      <c r="T71" s="304">
        <f t="shared" ca="1" si="30"/>
        <v>82.557307972678871</v>
      </c>
      <c r="U71" s="311">
        <f t="shared" ca="1" si="31"/>
        <v>0</v>
      </c>
      <c r="V71" s="306">
        <f t="shared" ca="1" si="32"/>
        <v>1.1749120609843982</v>
      </c>
      <c r="W71" s="304">
        <f t="shared" ca="1" si="33"/>
        <v>41.635411834052462</v>
      </c>
      <c r="Y71" s="314" t="str">
        <f t="shared" ca="1" si="51"/>
        <v/>
      </c>
      <c r="Z71" s="315" t="str">
        <f t="shared" ca="1" si="52"/>
        <v/>
      </c>
      <c r="AA71" s="316" t="str">
        <f t="shared" ca="1" si="53"/>
        <v/>
      </c>
      <c r="AC71" s="310" t="e">
        <f t="shared" ca="1" si="54"/>
        <v>#N/A</v>
      </c>
      <c r="AD71" s="323" t="e">
        <f t="shared" ca="1" si="55"/>
        <v>#N/A</v>
      </c>
      <c r="AE71" s="324">
        <f t="shared" ca="1" si="34"/>
        <v>417.4147863989366</v>
      </c>
      <c r="AG71" s="306">
        <f t="shared" ca="1" si="56"/>
        <v>78.321751218984929</v>
      </c>
      <c r="AH71" s="304">
        <f t="shared" ca="1" si="57"/>
        <v>87.622796323204113</v>
      </c>
    </row>
    <row r="72" spans="1:34" x14ac:dyDescent="0.2">
      <c r="A72" s="347">
        <f t="shared" ca="1" si="35"/>
        <v>0.01</v>
      </c>
      <c r="B72" s="304">
        <f t="shared" ca="1" si="36"/>
        <v>4.3799999999999857</v>
      </c>
      <c r="D72" s="306">
        <f t="shared" ca="1" si="37"/>
        <v>27.826240698168029</v>
      </c>
      <c r="E72" s="307">
        <f t="shared" ca="1" si="38"/>
        <v>73.108462637905802</v>
      </c>
      <c r="F72" s="304">
        <f t="shared" ca="1" si="39"/>
        <v>78.224976706103604</v>
      </c>
      <c r="G72" s="306">
        <f t="shared" ca="1" si="40"/>
        <v>40.743713218845706</v>
      </c>
      <c r="H72" s="307">
        <f t="shared" ca="1" si="41"/>
        <v>121.31269705706808</v>
      </c>
      <c r="I72" s="304">
        <f t="shared" ca="1" si="42"/>
        <v>127.9719525291363</v>
      </c>
      <c r="J72" s="306">
        <f t="shared" ca="1" si="43"/>
        <v>107.52630489156972</v>
      </c>
      <c r="K72" s="307">
        <f t="shared" ca="1" si="44"/>
        <v>418.62425794637539</v>
      </c>
      <c r="L72" s="304">
        <f t="shared" ca="1" si="29"/>
        <v>432.21311361964513</v>
      </c>
      <c r="M72" s="306">
        <f t="shared" ca="1" si="45"/>
        <v>1.2467762336826547</v>
      </c>
      <c r="N72" s="304">
        <f t="shared" ca="1" si="46"/>
        <v>71.435016187232577</v>
      </c>
      <c r="P72" s="310">
        <f t="shared" ca="1" si="47"/>
        <v>3</v>
      </c>
      <c r="Q72" s="304">
        <f t="shared" ca="1" si="48"/>
        <v>777.35000000000173</v>
      </c>
      <c r="R72" s="306">
        <f t="shared" ca="1" si="49"/>
        <v>0.39011574692596651</v>
      </c>
      <c r="S72" s="307">
        <f t="shared" ca="1" si="50"/>
        <v>8.4117265665550889</v>
      </c>
      <c r="T72" s="304">
        <f t="shared" ca="1" si="30"/>
        <v>82.519037617905425</v>
      </c>
      <c r="U72" s="311">
        <f t="shared" ca="1" si="31"/>
        <v>0</v>
      </c>
      <c r="V72" s="306">
        <f t="shared" ca="1" si="32"/>
        <v>1.1747699052094818</v>
      </c>
      <c r="W72" s="304">
        <f t="shared" ca="1" si="33"/>
        <v>42.143613972629119</v>
      </c>
      <c r="Y72" s="314" t="str">
        <f t="shared" ca="1" si="51"/>
        <v/>
      </c>
      <c r="Z72" s="315" t="str">
        <f t="shared" ca="1" si="52"/>
        <v/>
      </c>
      <c r="AA72" s="316" t="str">
        <f t="shared" ca="1" si="53"/>
        <v/>
      </c>
      <c r="AC72" s="310" t="e">
        <f t="shared" ca="1" si="54"/>
        <v>#N/A</v>
      </c>
      <c r="AD72" s="323" t="e">
        <f t="shared" ca="1" si="55"/>
        <v>#N/A</v>
      </c>
      <c r="AE72" s="324">
        <f t="shared" ca="1" si="34"/>
        <v>418.62425794637539</v>
      </c>
      <c r="AG72" s="306">
        <f t="shared" ca="1" si="56"/>
        <v>78.162689887555317</v>
      </c>
      <c r="AH72" s="304">
        <f t="shared" ca="1" si="57"/>
        <v>87.462969979449952</v>
      </c>
    </row>
    <row r="73" spans="1:34" x14ac:dyDescent="0.2">
      <c r="A73" s="347">
        <f t="shared" ca="1" si="35"/>
        <v>0.01</v>
      </c>
      <c r="B73" s="304">
        <f t="shared" ca="1" si="36"/>
        <v>4.3899999999999855</v>
      </c>
      <c r="D73" s="306">
        <f t="shared" ca="1" si="37"/>
        <v>27.795436020870291</v>
      </c>
      <c r="E73" s="307">
        <f t="shared" ca="1" si="38"/>
        <v>72.949744833695931</v>
      </c>
      <c r="F73" s="304">
        <f t="shared" ca="1" si="39"/>
        <v>78.065687308135836</v>
      </c>
      <c r="G73" s="306">
        <f t="shared" ca="1" si="40"/>
        <v>41.021667579054409</v>
      </c>
      <c r="H73" s="307">
        <f t="shared" ca="1" si="41"/>
        <v>122.04219450540504</v>
      </c>
      <c r="I73" s="304">
        <f t="shared" ca="1" si="42"/>
        <v>128.75198814255864</v>
      </c>
      <c r="J73" s="306">
        <f t="shared" ca="1" si="43"/>
        <v>107.93513179555923</v>
      </c>
      <c r="K73" s="307">
        <f t="shared" ca="1" si="44"/>
        <v>419.84103240418779</v>
      </c>
      <c r="L73" s="304">
        <f t="shared" ca="1" si="29"/>
        <v>433.49335077477139</v>
      </c>
      <c r="M73" s="306">
        <f t="shared" ca="1" si="45"/>
        <v>1.2465336503949274</v>
      </c>
      <c r="N73" s="304">
        <f t="shared" ca="1" si="46"/>
        <v>71.421117188665406</v>
      </c>
      <c r="P73" s="310">
        <f t="shared" ca="1" si="47"/>
        <v>3</v>
      </c>
      <c r="Q73" s="304">
        <f t="shared" ca="1" si="48"/>
        <v>776.17000000000166</v>
      </c>
      <c r="R73" s="306">
        <f t="shared" ca="1" si="49"/>
        <v>0.38952355990419685</v>
      </c>
      <c r="S73" s="307">
        <f t="shared" ca="1" si="50"/>
        <v>8.4078313309560464</v>
      </c>
      <c r="T73" s="304">
        <f t="shared" ca="1" si="30"/>
        <v>82.480825356678821</v>
      </c>
      <c r="U73" s="311">
        <f t="shared" ca="1" si="31"/>
        <v>0</v>
      </c>
      <c r="V73" s="306">
        <f t="shared" ca="1" si="32"/>
        <v>1.1746269080764167</v>
      </c>
      <c r="W73" s="304">
        <f t="shared" ca="1" si="33"/>
        <v>42.653748479417182</v>
      </c>
      <c r="Y73" s="314" t="str">
        <f t="shared" ca="1" si="51"/>
        <v/>
      </c>
      <c r="Z73" s="315" t="str">
        <f t="shared" ca="1" si="52"/>
        <v/>
      </c>
      <c r="AA73" s="316" t="str">
        <f t="shared" ca="1" si="53"/>
        <v/>
      </c>
      <c r="AC73" s="310" t="e">
        <f t="shared" ca="1" si="54"/>
        <v>#N/A</v>
      </c>
      <c r="AD73" s="323" t="e">
        <f t="shared" ca="1" si="55"/>
        <v>#N/A</v>
      </c>
      <c r="AE73" s="324">
        <f t="shared" ca="1" si="34"/>
        <v>419.84103240418779</v>
      </c>
      <c r="AG73" s="306">
        <f t="shared" ca="1" si="56"/>
        <v>78.003182511065944</v>
      </c>
      <c r="AH73" s="304">
        <f t="shared" ca="1" si="57"/>
        <v>87.302701152534539</v>
      </c>
    </row>
    <row r="74" spans="1:34" x14ac:dyDescent="0.2">
      <c r="A74" s="347">
        <f t="shared" ca="1" si="35"/>
        <v>0.01</v>
      </c>
      <c r="B74" s="304">
        <f t="shared" ca="1" si="36"/>
        <v>4.3999999999999853</v>
      </c>
      <c r="D74" s="306">
        <f t="shared" ca="1" si="37"/>
        <v>27.76430792713667</v>
      </c>
      <c r="E74" s="307">
        <f t="shared" ca="1" si="38"/>
        <v>72.79066614360876</v>
      </c>
      <c r="F74" s="304">
        <f t="shared" ca="1" si="39"/>
        <v>77.905955307044238</v>
      </c>
      <c r="G74" s="306">
        <f t="shared" ca="1" si="40"/>
        <v>41.299310658325773</v>
      </c>
      <c r="H74" s="307">
        <f t="shared" ca="1" si="41"/>
        <v>122.77010116684113</v>
      </c>
      <c r="I74" s="304">
        <f t="shared" ca="1" si="42"/>
        <v>129.530424230639</v>
      </c>
      <c r="J74" s="306">
        <f t="shared" ca="1" si="43"/>
        <v>108.34673668674613</v>
      </c>
      <c r="K74" s="307">
        <f t="shared" ca="1" si="44"/>
        <v>421.06509388254904</v>
      </c>
      <c r="L74" s="304">
        <f t="shared" ca="1" si="29"/>
        <v>434.78135727856011</v>
      </c>
      <c r="M74" s="306">
        <f t="shared" ca="1" si="45"/>
        <v>1.2462923508012098</v>
      </c>
      <c r="N74" s="304">
        <f t="shared" ca="1" si="46"/>
        <v>71.407291740347162</v>
      </c>
      <c r="P74" s="310">
        <f t="shared" ca="1" si="47"/>
        <v>3</v>
      </c>
      <c r="Q74" s="304">
        <f t="shared" ca="1" si="48"/>
        <v>774.99000000000171</v>
      </c>
      <c r="R74" s="306">
        <f t="shared" ca="1" si="49"/>
        <v>0.38893137288242718</v>
      </c>
      <c r="S74" s="307">
        <f t="shared" ca="1" si="50"/>
        <v>8.403942017227223</v>
      </c>
      <c r="T74" s="304">
        <f t="shared" ca="1" si="30"/>
        <v>82.442671188999057</v>
      </c>
      <c r="U74" s="311">
        <f t="shared" ca="1" si="31"/>
        <v>0</v>
      </c>
      <c r="V74" s="306">
        <f t="shared" ca="1" si="32"/>
        <v>1.1744830717560721</v>
      </c>
      <c r="W74" s="304">
        <f t="shared" ca="1" si="33"/>
        <v>43.165791403014815</v>
      </c>
      <c r="Y74" s="314" t="str">
        <f t="shared" ca="1" si="51"/>
        <v/>
      </c>
      <c r="Z74" s="315" t="str">
        <f t="shared" ca="1" si="52"/>
        <v/>
      </c>
      <c r="AA74" s="316" t="str">
        <f t="shared" ca="1" si="53"/>
        <v/>
      </c>
      <c r="AC74" s="310" t="e">
        <f t="shared" ca="1" si="54"/>
        <v>#N/A</v>
      </c>
      <c r="AD74" s="323" t="e">
        <f t="shared" ca="1" si="55"/>
        <v>#N/A</v>
      </c>
      <c r="AE74" s="324">
        <f t="shared" ca="1" si="34"/>
        <v>421.06509388254904</v>
      </c>
      <c r="AG74" s="306">
        <f t="shared" ca="1" si="56"/>
        <v>77.843231709389855</v>
      </c>
      <c r="AH74" s="304">
        <f t="shared" ca="1" si="57"/>
        <v>87.141992414913133</v>
      </c>
    </row>
    <row r="75" spans="1:34" x14ac:dyDescent="0.2">
      <c r="A75" s="347">
        <f t="shared" ca="1" si="35"/>
        <v>0.01</v>
      </c>
      <c r="B75" s="304">
        <f t="shared" ca="1" si="36"/>
        <v>4.409999999999985</v>
      </c>
      <c r="D75" s="306">
        <f t="shared" ca="1" si="37"/>
        <v>27.732859024708958</v>
      </c>
      <c r="E75" s="307">
        <f t="shared" ca="1" si="38"/>
        <v>72.631228529873155</v>
      </c>
      <c r="F75" s="304">
        <f t="shared" ca="1" si="39"/>
        <v>77.745783341883183</v>
      </c>
      <c r="G75" s="306">
        <f t="shared" ca="1" si="40"/>
        <v>41.57663924857286</v>
      </c>
      <c r="H75" s="307">
        <f t="shared" ca="1" si="41"/>
        <v>123.49641345213986</v>
      </c>
      <c r="I75" s="304">
        <f t="shared" ca="1" si="42"/>
        <v>130.30725638562052</v>
      </c>
      <c r="J75" s="306">
        <f t="shared" ca="1" si="43"/>
        <v>108.76111643628062</v>
      </c>
      <c r="K75" s="307">
        <f t="shared" ca="1" si="44"/>
        <v>422.29642645564394</v>
      </c>
      <c r="L75" s="304">
        <f t="shared" ca="1" si="29"/>
        <v>436.07711731490025</v>
      </c>
      <c r="M75" s="306">
        <f t="shared" ca="1" si="45"/>
        <v>1.2460523175400764</v>
      </c>
      <c r="N75" s="304">
        <f t="shared" ca="1" si="46"/>
        <v>71.393538847541464</v>
      </c>
      <c r="P75" s="310">
        <f t="shared" ca="1" si="47"/>
        <v>3</v>
      </c>
      <c r="Q75" s="304">
        <f t="shared" ca="1" si="48"/>
        <v>773.81000000000176</v>
      </c>
      <c r="R75" s="306">
        <f t="shared" ca="1" si="49"/>
        <v>0.38833918586065758</v>
      </c>
      <c r="S75" s="307">
        <f t="shared" ca="1" si="50"/>
        <v>8.4000586253686169</v>
      </c>
      <c r="T75" s="304">
        <f t="shared" ca="1" si="30"/>
        <v>82.404575114866134</v>
      </c>
      <c r="U75" s="311">
        <f t="shared" ca="1" si="31"/>
        <v>0</v>
      </c>
      <c r="V75" s="306">
        <f t="shared" ca="1" si="32"/>
        <v>1.1743383984243789</v>
      </c>
      <c r="W75" s="304">
        <f t="shared" ca="1" si="33"/>
        <v>43.679718783989259</v>
      </c>
      <c r="Y75" s="314" t="str">
        <f t="shared" ca="1" si="51"/>
        <v/>
      </c>
      <c r="Z75" s="315" t="str">
        <f t="shared" ca="1" si="52"/>
        <v/>
      </c>
      <c r="AA75" s="316" t="str">
        <f t="shared" ca="1" si="53"/>
        <v/>
      </c>
      <c r="AC75" s="310" t="e">
        <f t="shared" ca="1" si="54"/>
        <v>#N/A</v>
      </c>
      <c r="AD75" s="323" t="e">
        <f t="shared" ca="1" si="55"/>
        <v>#N/A</v>
      </c>
      <c r="AE75" s="324">
        <f t="shared" ca="1" si="34"/>
        <v>422.29642645564394</v>
      </c>
      <c r="AG75" s="306">
        <f t="shared" ca="1" si="56"/>
        <v>77.68284010923027</v>
      </c>
      <c r="AH75" s="304">
        <f t="shared" ca="1" si="57"/>
        <v>86.98084634676276</v>
      </c>
    </row>
    <row r="76" spans="1:34" x14ac:dyDescent="0.2">
      <c r="A76" s="347">
        <f t="shared" ca="1" si="35"/>
        <v>0.01</v>
      </c>
      <c r="B76" s="304">
        <f t="shared" ca="1" si="36"/>
        <v>4.4199999999999848</v>
      </c>
      <c r="D76" s="306">
        <f t="shared" ca="1" si="37"/>
        <v>27.701091889524299</v>
      </c>
      <c r="E76" s="307">
        <f t="shared" ca="1" si="38"/>
        <v>72.471433970924849</v>
      </c>
      <c r="F76" s="304">
        <f t="shared" ca="1" si="39"/>
        <v>77.585174058411383</v>
      </c>
      <c r="G76" s="306">
        <f t="shared" ca="1" si="40"/>
        <v>41.853650167468103</v>
      </c>
      <c r="H76" s="307">
        <f t="shared" ca="1" si="41"/>
        <v>124.22112779184911</v>
      </c>
      <c r="I76" s="304">
        <f t="shared" ca="1" si="42"/>
        <v>131.0824802260764</v>
      </c>
      <c r="J76" s="306">
        <f t="shared" ca="1" si="43"/>
        <v>109.17826788336082</v>
      </c>
      <c r="K76" s="307">
        <f t="shared" ca="1" si="44"/>
        <v>423.5350141618639</v>
      </c>
      <c r="L76" s="304">
        <f t="shared" ca="1" si="29"/>
        <v>437.38061502437569</v>
      </c>
      <c r="M76" s="306">
        <f t="shared" ca="1" si="45"/>
        <v>1.2458135335847453</v>
      </c>
      <c r="N76" s="304">
        <f t="shared" ca="1" si="46"/>
        <v>71.379857534685542</v>
      </c>
      <c r="P76" s="310">
        <f t="shared" ca="1" si="47"/>
        <v>3</v>
      </c>
      <c r="Q76" s="304">
        <f t="shared" ca="1" si="48"/>
        <v>772.63000000000181</v>
      </c>
      <c r="R76" s="306">
        <f t="shared" ca="1" si="49"/>
        <v>0.38774699883888797</v>
      </c>
      <c r="S76" s="307">
        <f t="shared" ca="1" si="50"/>
        <v>8.3961811553802281</v>
      </c>
      <c r="T76" s="304">
        <f t="shared" ca="1" si="30"/>
        <v>82.366537134280037</v>
      </c>
      <c r="U76" s="311">
        <f t="shared" ca="1" si="31"/>
        <v>0</v>
      </c>
      <c r="V76" s="306">
        <f t="shared" ca="1" si="32"/>
        <v>1.174192890262286</v>
      </c>
      <c r="W76" s="304">
        <f t="shared" ca="1" si="33"/>
        <v>44.195506656025699</v>
      </c>
      <c r="Y76" s="314" t="str">
        <f t="shared" ca="1" si="51"/>
        <v/>
      </c>
      <c r="Z76" s="315" t="str">
        <f t="shared" ca="1" si="52"/>
        <v/>
      </c>
      <c r="AA76" s="316" t="str">
        <f t="shared" ca="1" si="53"/>
        <v/>
      </c>
      <c r="AC76" s="310" t="e">
        <f t="shared" ca="1" si="54"/>
        <v>#N/A</v>
      </c>
      <c r="AD76" s="323" t="e">
        <f t="shared" ca="1" si="55"/>
        <v>#N/A</v>
      </c>
      <c r="AE76" s="324">
        <f t="shared" ca="1" si="34"/>
        <v>423.5350141618639</v>
      </c>
      <c r="AG76" s="306">
        <f t="shared" ca="1" si="56"/>
        <v>77.522010344005949</v>
      </c>
      <c r="AH76" s="304">
        <f t="shared" ca="1" si="57"/>
        <v>86.819265535844835</v>
      </c>
    </row>
    <row r="77" spans="1:34" x14ac:dyDescent="0.2">
      <c r="A77" s="347">
        <f t="shared" ca="1" si="35"/>
        <v>0.01</v>
      </c>
      <c r="B77" s="304">
        <f t="shared" ca="1" si="36"/>
        <v>4.4299999999999846</v>
      </c>
      <c r="D77" s="306">
        <f t="shared" ca="1" si="37"/>
        <v>27.669009066594963</v>
      </c>
      <c r="E77" s="307">
        <f t="shared" ca="1" si="38"/>
        <v>72.311284461035783</v>
      </c>
      <c r="F77" s="304">
        <f t="shared" ca="1" si="39"/>
        <v>77.424130108979256</v>
      </c>
      <c r="G77" s="306">
        <f t="shared" ca="1" si="40"/>
        <v>42.130340258134055</v>
      </c>
      <c r="H77" s="307">
        <f t="shared" ca="1" si="41"/>
        <v>124.94424063645947</v>
      </c>
      <c r="I77" s="304">
        <f t="shared" ca="1" si="42"/>
        <v>131.85609139697581</v>
      </c>
      <c r="J77" s="306">
        <f t="shared" ca="1" si="43"/>
        <v>109.59818783548883</v>
      </c>
      <c r="K77" s="307">
        <f t="shared" ca="1" si="44"/>
        <v>424.78084100400542</v>
      </c>
      <c r="L77" s="304">
        <f t="shared" ca="1" si="29"/>
        <v>438.69183450446536</v>
      </c>
      <c r="M77" s="306">
        <f t="shared" ca="1" si="45"/>
        <v>1.2455759822344099</v>
      </c>
      <c r="N77" s="304">
        <f t="shared" ca="1" si="46"/>
        <v>71.366246844893695</v>
      </c>
      <c r="P77" s="310">
        <f t="shared" ca="1" si="47"/>
        <v>3</v>
      </c>
      <c r="Q77" s="304">
        <f t="shared" ca="1" si="48"/>
        <v>771.45000000000186</v>
      </c>
      <c r="R77" s="306">
        <f t="shared" ca="1" si="49"/>
        <v>0.38715481181711831</v>
      </c>
      <c r="S77" s="307">
        <f t="shared" ca="1" si="50"/>
        <v>8.3923096072620567</v>
      </c>
      <c r="T77" s="304">
        <f t="shared" ca="1" si="30"/>
        <v>82.328557247240781</v>
      </c>
      <c r="U77" s="311">
        <f t="shared" ca="1" si="31"/>
        <v>0</v>
      </c>
      <c r="V77" s="306">
        <f t="shared" ca="1" si="32"/>
        <v>1.1740465494557222</v>
      </c>
      <c r="W77" s="304">
        <f t="shared" ca="1" si="33"/>
        <v>44.713131047073212</v>
      </c>
      <c r="Y77" s="314" t="str">
        <f t="shared" ca="1" si="51"/>
        <v/>
      </c>
      <c r="Z77" s="315" t="str">
        <f t="shared" ca="1" si="52"/>
        <v/>
      </c>
      <c r="AA77" s="316" t="str">
        <f t="shared" ca="1" si="53"/>
        <v/>
      </c>
      <c r="AC77" s="310" t="e">
        <f t="shared" ca="1" si="54"/>
        <v>#N/A</v>
      </c>
      <c r="AD77" s="323" t="e">
        <f t="shared" ca="1" si="55"/>
        <v>#N/A</v>
      </c>
      <c r="AE77" s="324">
        <f t="shared" ca="1" si="34"/>
        <v>424.78084100400542</v>
      </c>
      <c r="AG77" s="306">
        <f t="shared" ca="1" si="56"/>
        <v>77.360745053735698</v>
      </c>
      <c r="AH77" s="304">
        <f t="shared" ca="1" si="57"/>
        <v>86.65725257736753</v>
      </c>
    </row>
    <row r="78" spans="1:34" x14ac:dyDescent="0.2">
      <c r="A78" s="347">
        <f t="shared" ca="1" si="35"/>
        <v>0.01</v>
      </c>
      <c r="B78" s="304">
        <f t="shared" ca="1" si="36"/>
        <v>4.4399999999999844</v>
      </c>
      <c r="D78" s="306">
        <f t="shared" ca="1" si="37"/>
        <v>27.636613070857926</v>
      </c>
      <c r="E78" s="307">
        <f t="shared" ca="1" si="38"/>
        <v>72.150782009951129</v>
      </c>
      <c r="F78" s="304">
        <f t="shared" ca="1" si="39"/>
        <v>77.26265415241572</v>
      </c>
      <c r="G78" s="306">
        <f t="shared" ca="1" si="40"/>
        <v>42.406706388842636</v>
      </c>
      <c r="H78" s="307">
        <f t="shared" ca="1" si="41"/>
        <v>125.66574845655899</v>
      </c>
      <c r="I78" s="304">
        <f t="shared" ca="1" si="42"/>
        <v>132.628085569749</v>
      </c>
      <c r="J78" s="306">
        <f t="shared" ca="1" si="43"/>
        <v>110.02087306872372</v>
      </c>
      <c r="K78" s="307">
        <f t="shared" ca="1" si="44"/>
        <v>426.0338909494705</v>
      </c>
      <c r="L78" s="304">
        <f t="shared" ca="1" si="29"/>
        <v>440.01075980974548</v>
      </c>
      <c r="M78" s="306">
        <f t="shared" ca="1" si="45"/>
        <v>1.2453396471058509</v>
      </c>
      <c r="N78" s="304">
        <f t="shared" ca="1" si="46"/>
        <v>71.352705839476585</v>
      </c>
      <c r="P78" s="310">
        <f t="shared" ca="1" si="47"/>
        <v>3</v>
      </c>
      <c r="Q78" s="304">
        <f t="shared" ca="1" si="48"/>
        <v>770.2700000000018</v>
      </c>
      <c r="R78" s="306">
        <f t="shared" ca="1" si="49"/>
        <v>0.38656262479534864</v>
      </c>
      <c r="S78" s="307">
        <f t="shared" ca="1" si="50"/>
        <v>8.3884439810141025</v>
      </c>
      <c r="T78" s="304">
        <f t="shared" ca="1" si="30"/>
        <v>82.290635453748351</v>
      </c>
      <c r="U78" s="311">
        <f t="shared" ca="1" si="31"/>
        <v>0</v>
      </c>
      <c r="V78" s="306">
        <f t="shared" ca="1" si="32"/>
        <v>1.1738993781955542</v>
      </c>
      <c r="W78" s="304">
        <f t="shared" ca="1" si="33"/>
        <v>45.232567980488128</v>
      </c>
      <c r="Y78" s="314" t="str">
        <f t="shared" ca="1" si="51"/>
        <v/>
      </c>
      <c r="Z78" s="315" t="str">
        <f t="shared" ca="1" si="52"/>
        <v/>
      </c>
      <c r="AA78" s="316" t="str">
        <f t="shared" ca="1" si="53"/>
        <v/>
      </c>
      <c r="AC78" s="310" t="e">
        <f t="shared" ca="1" si="54"/>
        <v>#N/A</v>
      </c>
      <c r="AD78" s="323" t="e">
        <f t="shared" ca="1" si="55"/>
        <v>#N/A</v>
      </c>
      <c r="AE78" s="324">
        <f t="shared" ca="1" si="34"/>
        <v>426.0338909494705</v>
      </c>
      <c r="AG78" s="306">
        <f t="shared" ca="1" si="56"/>
        <v>77.199046884922069</v>
      </c>
      <c r="AH78" s="304">
        <f t="shared" ca="1" si="57"/>
        <v>86.494810073848043</v>
      </c>
    </row>
    <row r="79" spans="1:34" x14ac:dyDescent="0.2">
      <c r="A79" s="347">
        <f t="shared" ca="1" si="35"/>
        <v>0.01</v>
      </c>
      <c r="B79" s="304">
        <f t="shared" ca="1" si="36"/>
        <v>4.4499999999999842</v>
      </c>
      <c r="D79" s="306">
        <f t="shared" ca="1" si="37"/>
        <v>27.603906387995192</v>
      </c>
      <c r="E79" s="307">
        <f t="shared" ca="1" si="38"/>
        <v>71.989928642533684</v>
      </c>
      <c r="F79" s="304">
        <f t="shared" ca="1" si="39"/>
        <v>77.100748853913814</v>
      </c>
      <c r="G79" s="306">
        <f t="shared" ca="1" si="40"/>
        <v>42.682745452722585</v>
      </c>
      <c r="H79" s="307">
        <f t="shared" ca="1" si="41"/>
        <v>126.38564774298432</v>
      </c>
      <c r="I79" s="304">
        <f t="shared" ca="1" si="42"/>
        <v>133.39845844235094</v>
      </c>
      <c r="J79" s="306">
        <f t="shared" ca="1" si="43"/>
        <v>110.44632032793155</v>
      </c>
      <c r="K79" s="307">
        <f t="shared" ca="1" si="44"/>
        <v>427.29414793046823</v>
      </c>
      <c r="L79" s="304">
        <f t="shared" ca="1" si="29"/>
        <v>441.33737495209368</v>
      </c>
      <c r="M79" s="306">
        <f t="shared" ca="1" si="45"/>
        <v>1.2451045121253161</v>
      </c>
      <c r="N79" s="304">
        <f t="shared" ca="1" si="46"/>
        <v>71.339233597476053</v>
      </c>
      <c r="P79" s="310">
        <f t="shared" ca="1" si="47"/>
        <v>3</v>
      </c>
      <c r="Q79" s="304">
        <f t="shared" ca="1" si="48"/>
        <v>769.09000000000185</v>
      </c>
      <c r="R79" s="306">
        <f t="shared" ca="1" si="49"/>
        <v>0.38597043777357903</v>
      </c>
      <c r="S79" s="307">
        <f t="shared" ca="1" si="50"/>
        <v>8.3845842766363674</v>
      </c>
      <c r="T79" s="304">
        <f t="shared" ca="1" si="30"/>
        <v>82.252771753802762</v>
      </c>
      <c r="U79" s="311">
        <f t="shared" ca="1" si="31"/>
        <v>0</v>
      </c>
      <c r="V79" s="306">
        <f t="shared" ca="1" si="32"/>
        <v>1.1737513786775471</v>
      </c>
      <c r="W79" s="304">
        <f t="shared" ca="1" si="33"/>
        <v>45.753793476174103</v>
      </c>
      <c r="Y79" s="314" t="str">
        <f t="shared" ca="1" si="51"/>
        <v/>
      </c>
      <c r="Z79" s="315" t="str">
        <f t="shared" ca="1" si="52"/>
        <v/>
      </c>
      <c r="AA79" s="316" t="str">
        <f t="shared" ca="1" si="53"/>
        <v/>
      </c>
      <c r="AC79" s="310" t="e">
        <f t="shared" ca="1" si="54"/>
        <v>#N/A</v>
      </c>
      <c r="AD79" s="323" t="e">
        <f t="shared" ca="1" si="55"/>
        <v>#N/A</v>
      </c>
      <c r="AE79" s="324">
        <f t="shared" ca="1" si="34"/>
        <v>427.29414793046823</v>
      </c>
      <c r="AG79" s="306">
        <f t="shared" ca="1" si="56"/>
        <v>77.036918490434147</v>
      </c>
      <c r="AH79" s="304">
        <f t="shared" ca="1" si="57"/>
        <v>86.331940634974757</v>
      </c>
    </row>
    <row r="80" spans="1:34" x14ac:dyDescent="0.2">
      <c r="A80" s="347">
        <f t="shared" ca="1" si="35"/>
        <v>0.01</v>
      </c>
      <c r="B80" s="304">
        <f t="shared" ca="1" si="36"/>
        <v>4.459999999999984</v>
      </c>
      <c r="D80" s="306">
        <f t="shared" ca="1" si="37"/>
        <v>27.570891475226439</v>
      </c>
      <c r="E80" s="307">
        <f t="shared" ca="1" si="38"/>
        <v>71.828726398415156</v>
      </c>
      <c r="F80" s="304">
        <f t="shared" ca="1" si="39"/>
        <v>76.938416884915796</v>
      </c>
      <c r="G80" s="306">
        <f t="shared" ca="1" si="40"/>
        <v>42.95845436747485</v>
      </c>
      <c r="H80" s="307">
        <f t="shared" ca="1" si="41"/>
        <v>127.10393500696847</v>
      </c>
      <c r="I80" s="304">
        <f t="shared" ca="1" si="42"/>
        <v>134.16720573932398</v>
      </c>
      <c r="J80" s="306">
        <f t="shared" ca="1" si="43"/>
        <v>110.87452632703253</v>
      </c>
      <c r="K80" s="307">
        <f t="shared" ca="1" si="44"/>
        <v>428.561595844218</v>
      </c>
      <c r="L80" s="304">
        <f t="shared" ca="1" si="29"/>
        <v>442.67166390089471</v>
      </c>
      <c r="M80" s="306">
        <f t="shared" ca="1" si="45"/>
        <v>1.2448705615206601</v>
      </c>
      <c r="N80" s="304">
        <f t="shared" ca="1" si="46"/>
        <v>71.325829215214725</v>
      </c>
      <c r="P80" s="310">
        <f t="shared" ca="1" si="47"/>
        <v>3</v>
      </c>
      <c r="Q80" s="304">
        <f t="shared" ca="1" si="48"/>
        <v>767.9100000000019</v>
      </c>
      <c r="R80" s="306">
        <f t="shared" ca="1" si="49"/>
        <v>0.38537825075180937</v>
      </c>
      <c r="S80" s="307">
        <f t="shared" ca="1" si="50"/>
        <v>8.3807304941288496</v>
      </c>
      <c r="T80" s="304">
        <f t="shared" ca="1" si="30"/>
        <v>82.214966147404013</v>
      </c>
      <c r="U80" s="311">
        <f t="shared" ca="1" si="31"/>
        <v>0</v>
      </c>
      <c r="V80" s="306">
        <f t="shared" ca="1" si="32"/>
        <v>1.1736025531023229</v>
      </c>
      <c r="W80" s="304">
        <f t="shared" ca="1" si="33"/>
        <v>46.276783551719475</v>
      </c>
      <c r="Y80" s="314" t="str">
        <f t="shared" ca="1" si="51"/>
        <v/>
      </c>
      <c r="Z80" s="315" t="str">
        <f t="shared" ca="1" si="52"/>
        <v/>
      </c>
      <c r="AA80" s="316" t="str">
        <f t="shared" ca="1" si="53"/>
        <v/>
      </c>
      <c r="AC80" s="310" t="e">
        <f t="shared" ca="1" si="54"/>
        <v>#N/A</v>
      </c>
      <c r="AD80" s="323" t="e">
        <f t="shared" ca="1" si="55"/>
        <v>#N/A</v>
      </c>
      <c r="AE80" s="324">
        <f t="shared" ca="1" si="34"/>
        <v>428.561595844218</v>
      </c>
      <c r="AG80" s="306">
        <f t="shared" ca="1" si="56"/>
        <v>76.874362529389813</v>
      </c>
      <c r="AH80" s="304">
        <f t="shared" ca="1" si="57"/>
        <v>86.168646877469314</v>
      </c>
    </row>
    <row r="81" spans="1:34" x14ac:dyDescent="0.2">
      <c r="A81" s="347">
        <f t="shared" ca="1" si="35"/>
        <v>0.01</v>
      </c>
      <c r="B81" s="304">
        <f t="shared" ca="1" si="36"/>
        <v>4.4699999999999838</v>
      </c>
      <c r="D81" s="306">
        <f t="shared" ca="1" si="37"/>
        <v>27.537570762074591</v>
      </c>
      <c r="E81" s="307">
        <f t="shared" ca="1" si="38"/>
        <v>71.667177331654187</v>
      </c>
      <c r="F81" s="304">
        <f t="shared" ca="1" si="39"/>
        <v>76.775660922997162</v>
      </c>
      <c r="G81" s="306">
        <f t="shared" ca="1" si="40"/>
        <v>43.233830075095597</v>
      </c>
      <c r="H81" s="307">
        <f t="shared" ca="1" si="41"/>
        <v>127.82060678028502</v>
      </c>
      <c r="I81" s="304">
        <f t="shared" ca="1" si="42"/>
        <v>134.93432321185921</v>
      </c>
      <c r="J81" s="306">
        <f t="shared" ca="1" si="43"/>
        <v>111.30548774924537</v>
      </c>
      <c r="K81" s="307">
        <f t="shared" ca="1" si="44"/>
        <v>429.83621855315425</v>
      </c>
      <c r="L81" s="304">
        <f t="shared" ca="1" si="29"/>
        <v>444.01361058324824</v>
      </c>
      <c r="M81" s="306">
        <f t="shared" ca="1" si="45"/>
        <v>1.2446377798137334</v>
      </c>
      <c r="N81" s="304">
        <f t="shared" ca="1" si="46"/>
        <v>71.312491805859977</v>
      </c>
      <c r="P81" s="310">
        <f t="shared" ca="1" si="47"/>
        <v>3</v>
      </c>
      <c r="Q81" s="304">
        <f t="shared" ca="1" si="48"/>
        <v>766.73000000000195</v>
      </c>
      <c r="R81" s="306">
        <f t="shared" ca="1" si="49"/>
        <v>0.38478606373003976</v>
      </c>
      <c r="S81" s="307">
        <f t="shared" ca="1" si="50"/>
        <v>8.3768826334915492</v>
      </c>
      <c r="T81" s="304">
        <f t="shared" ca="1" si="30"/>
        <v>82.177218634552105</v>
      </c>
      <c r="U81" s="311">
        <f t="shared" ca="1" si="31"/>
        <v>0</v>
      </c>
      <c r="V81" s="306">
        <f t="shared" ca="1" si="32"/>
        <v>1.1734529036753183</v>
      </c>
      <c r="W81" s="304">
        <f t="shared" ca="1" si="33"/>
        <v>46.801514223531122</v>
      </c>
      <c r="Y81" s="314" t="str">
        <f t="shared" ca="1" si="51"/>
        <v/>
      </c>
      <c r="Z81" s="315" t="str">
        <f t="shared" ca="1" si="52"/>
        <v/>
      </c>
      <c r="AA81" s="316" t="str">
        <f t="shared" ca="1" si="53"/>
        <v/>
      </c>
      <c r="AC81" s="310" t="e">
        <f t="shared" ca="1" si="54"/>
        <v>#N/A</v>
      </c>
      <c r="AD81" s="323" t="e">
        <f t="shared" ca="1" si="55"/>
        <v>#N/A</v>
      </c>
      <c r="AE81" s="324">
        <f t="shared" ca="1" si="34"/>
        <v>429.83621855315425</v>
      </c>
      <c r="AG81" s="306">
        <f t="shared" ca="1" si="56"/>
        <v>76.711381667036932</v>
      </c>
      <c r="AH81" s="304">
        <f t="shared" ca="1" si="57"/>
        <v>86.004931424948467</v>
      </c>
    </row>
    <row r="82" spans="1:34" x14ac:dyDescent="0.2">
      <c r="A82" s="347">
        <f t="shared" ca="1" si="35"/>
        <v>0.01</v>
      </c>
      <c r="B82" s="304">
        <f t="shared" ca="1" si="36"/>
        <v>4.4799999999999836</v>
      </c>
      <c r="D82" s="306">
        <f t="shared" ca="1" si="37"/>
        <v>27.503946651105579</v>
      </c>
      <c r="E82" s="307">
        <f t="shared" ca="1" si="38"/>
        <v>71.505283510401128</v>
      </c>
      <c r="F82" s="304">
        <f t="shared" ca="1" si="39"/>
        <v>76.612483651750281</v>
      </c>
      <c r="G82" s="306">
        <f t="shared" ca="1" si="40"/>
        <v>43.50886954160665</v>
      </c>
      <c r="H82" s="307">
        <f t="shared" ca="1" si="41"/>
        <v>128.53565961538902</v>
      </c>
      <c r="I82" s="304">
        <f t="shared" ca="1" si="42"/>
        <v>135.69980663785668</v>
      </c>
      <c r="J82" s="306">
        <f t="shared" ca="1" si="43"/>
        <v>111.73920124732888</v>
      </c>
      <c r="K82" s="307">
        <f t="shared" ca="1" si="44"/>
        <v>431.11799988513263</v>
      </c>
      <c r="L82" s="304">
        <f t="shared" ca="1" si="29"/>
        <v>445.36319888417847</v>
      </c>
      <c r="M82" s="306">
        <f t="shared" ca="1" si="45"/>
        <v>1.2444061518130087</v>
      </c>
      <c r="N82" s="304">
        <f t="shared" ca="1" si="46"/>
        <v>71.299220499001393</v>
      </c>
      <c r="P82" s="310">
        <f t="shared" ca="1" si="47"/>
        <v>3</v>
      </c>
      <c r="Q82" s="304">
        <f t="shared" ca="1" si="48"/>
        <v>765.550000000002</v>
      </c>
      <c r="R82" s="306">
        <f t="shared" ca="1" si="49"/>
        <v>0.38419387670827015</v>
      </c>
      <c r="S82" s="307">
        <f t="shared" ca="1" si="50"/>
        <v>8.373040694724466</v>
      </c>
      <c r="T82" s="304">
        <f t="shared" ca="1" si="30"/>
        <v>82.139529215247009</v>
      </c>
      <c r="U82" s="311">
        <f t="shared" ca="1" si="31"/>
        <v>0</v>
      </c>
      <c r="V82" s="306">
        <f t="shared" ca="1" si="32"/>
        <v>1.1733024326067467</v>
      </c>
      <c r="W82" s="304">
        <f t="shared" ca="1" si="33"/>
        <v>47.327961507965455</v>
      </c>
      <c r="Y82" s="314" t="str">
        <f t="shared" ca="1" si="51"/>
        <v/>
      </c>
      <c r="Z82" s="315" t="str">
        <f t="shared" ca="1" si="52"/>
        <v/>
      </c>
      <c r="AA82" s="316" t="str">
        <f t="shared" ca="1" si="53"/>
        <v/>
      </c>
      <c r="AC82" s="310" t="e">
        <f t="shared" ca="1" si="54"/>
        <v>#N/A</v>
      </c>
      <c r="AD82" s="323" t="e">
        <f t="shared" ca="1" si="55"/>
        <v>#N/A</v>
      </c>
      <c r="AE82" s="324">
        <f t="shared" ca="1" si="34"/>
        <v>431.11799988513263</v>
      </c>
      <c r="AG82" s="306">
        <f t="shared" ca="1" si="56"/>
        <v>76.547978574634271</v>
      </c>
      <c r="AH82" s="304">
        <f t="shared" ca="1" si="57"/>
        <v>85.840796907786071</v>
      </c>
    </row>
    <row r="83" spans="1:34" x14ac:dyDescent="0.2">
      <c r="A83" s="347">
        <f t="shared" ca="1" si="35"/>
        <v>0.01</v>
      </c>
      <c r="B83" s="304">
        <f t="shared" ca="1" si="36"/>
        <v>4.4899999999999833</v>
      </c>
      <c r="D83" s="306">
        <f t="shared" ca="1" si="37"/>
        <v>27.470021518643406</v>
      </c>
      <c r="E83" s="307">
        <f t="shared" ca="1" si="38"/>
        <v>71.343047016568747</v>
      </c>
      <c r="F83" s="304">
        <f t="shared" ca="1" si="39"/>
        <v>76.448887760667063</v>
      </c>
      <c r="G83" s="306">
        <f t="shared" ca="1" si="40"/>
        <v>43.783569756793085</v>
      </c>
      <c r="H83" s="307">
        <f t="shared" ca="1" si="41"/>
        <v>129.24909008555471</v>
      </c>
      <c r="I83" s="304">
        <f t="shared" ca="1" si="42"/>
        <v>136.46365182198446</v>
      </c>
      <c r="J83" s="306">
        <f t="shared" ca="1" si="43"/>
        <v>112.17566344382088</v>
      </c>
      <c r="K83" s="307">
        <f t="shared" ca="1" si="44"/>
        <v>432.40692363363735</v>
      </c>
      <c r="L83" s="304">
        <f t="shared" ca="1" si="29"/>
        <v>446.7204126468452</v>
      </c>
      <c r="M83" s="306">
        <f t="shared" ca="1" si="45"/>
        <v>1.2441756626064424</v>
      </c>
      <c r="N83" s="304">
        <f t="shared" ca="1" si="46"/>
        <v>71.286014440241829</v>
      </c>
      <c r="P83" s="310">
        <f t="shared" ca="1" si="47"/>
        <v>3</v>
      </c>
      <c r="Q83" s="304">
        <f t="shared" ca="1" si="48"/>
        <v>764.37000000000194</v>
      </c>
      <c r="R83" s="306">
        <f t="shared" ca="1" si="49"/>
        <v>0.38360168968650044</v>
      </c>
      <c r="S83" s="307">
        <f t="shared" ca="1" si="50"/>
        <v>8.3692046778276001</v>
      </c>
      <c r="T83" s="304">
        <f t="shared" ca="1" si="30"/>
        <v>82.101897889488768</v>
      </c>
      <c r="U83" s="311">
        <f t="shared" ca="1" si="31"/>
        <v>0</v>
      </c>
      <c r="V83" s="306">
        <f t="shared" ca="1" si="32"/>
        <v>1.1731511421115526</v>
      </c>
      <c r="W83" s="304">
        <f t="shared" ca="1" si="33"/>
        <v>47.856101422455779</v>
      </c>
      <c r="Y83" s="314" t="str">
        <f t="shared" ca="1" si="51"/>
        <v/>
      </c>
      <c r="Z83" s="315" t="str">
        <f t="shared" ca="1" si="52"/>
        <v/>
      </c>
      <c r="AA83" s="316" t="str">
        <f t="shared" ca="1" si="53"/>
        <v/>
      </c>
      <c r="AC83" s="310" t="e">
        <f t="shared" ca="1" si="54"/>
        <v>#N/A</v>
      </c>
      <c r="AD83" s="323" t="e">
        <f t="shared" ca="1" si="55"/>
        <v>#N/A</v>
      </c>
      <c r="AE83" s="324">
        <f t="shared" ca="1" si="34"/>
        <v>432.40692363363735</v>
      </c>
      <c r="AG83" s="306">
        <f t="shared" ca="1" si="56"/>
        <v>76.384155929331342</v>
      </c>
      <c r="AH83" s="304">
        <f t="shared" ca="1" si="57"/>
        <v>85.676245962974761</v>
      </c>
    </row>
    <row r="84" spans="1:34" x14ac:dyDescent="0.2">
      <c r="A84" s="347">
        <f t="shared" ca="1" si="35"/>
        <v>0.01</v>
      </c>
      <c r="B84" s="304">
        <f t="shared" ca="1" si="36"/>
        <v>4.4999999999999831</v>
      </c>
      <c r="D84" s="306">
        <f t="shared" ca="1" si="37"/>
        <v>27.435797715460939</v>
      </c>
      <c r="E84" s="307">
        <f t="shared" ca="1" si="38"/>
        <v>71.180469945509472</v>
      </c>
      <c r="F84" s="304">
        <f t="shared" ca="1" si="39"/>
        <v>76.28487594502117</v>
      </c>
      <c r="G84" s="306">
        <f t="shared" ca="1" si="40"/>
        <v>44.057927733947693</v>
      </c>
      <c r="H84" s="307">
        <f t="shared" ca="1" si="41"/>
        <v>129.9608947850098</v>
      </c>
      <c r="I84" s="304">
        <f t="shared" ca="1" si="42"/>
        <v>137.22585459573625</v>
      </c>
      <c r="J84" s="306">
        <f t="shared" ca="1" si="43"/>
        <v>112.61487093127458</v>
      </c>
      <c r="K84" s="307">
        <f t="shared" ca="1" si="44"/>
        <v>433.70297355799016</v>
      </c>
      <c r="L84" s="304">
        <f t="shared" ca="1" si="29"/>
        <v>448.08523567275716</v>
      </c>
      <c r="M84" s="306">
        <f t="shared" ca="1" si="45"/>
        <v>1.2439462975545523</v>
      </c>
      <c r="N84" s="304">
        <f t="shared" ca="1" si="46"/>
        <v>71.272872790800733</v>
      </c>
      <c r="P84" s="310">
        <f t="shared" ca="1" si="47"/>
        <v>3</v>
      </c>
      <c r="Q84" s="304">
        <f t="shared" ca="1" si="48"/>
        <v>763.19000000000199</v>
      </c>
      <c r="R84" s="306">
        <f t="shared" ca="1" si="49"/>
        <v>0.38300950266473083</v>
      </c>
      <c r="S84" s="307">
        <f t="shared" ca="1" si="50"/>
        <v>8.3653745828009534</v>
      </c>
      <c r="T84" s="304">
        <f t="shared" ca="1" si="30"/>
        <v>82.064324657277353</v>
      </c>
      <c r="U84" s="311">
        <f t="shared" ca="1" si="31"/>
        <v>0</v>
      </c>
      <c r="V84" s="306">
        <f t="shared" ca="1" si="32"/>
        <v>1.1729990344093735</v>
      </c>
      <c r="W84" s="304">
        <f t="shared" ca="1" si="33"/>
        <v>48.385909986636378</v>
      </c>
      <c r="Y84" s="314" t="str">
        <f t="shared" ca="1" si="51"/>
        <v/>
      </c>
      <c r="Z84" s="315" t="str">
        <f t="shared" ca="1" si="52"/>
        <v/>
      </c>
      <c r="AA84" s="316" t="str">
        <f t="shared" ca="1" si="53"/>
        <v/>
      </c>
      <c r="AC84" s="310" t="e">
        <f t="shared" ca="1" si="54"/>
        <v>#N/A</v>
      </c>
      <c r="AD84" s="323" t="e">
        <f t="shared" ca="1" si="55"/>
        <v>#N/A</v>
      </c>
      <c r="AE84" s="324">
        <f t="shared" ca="1" si="34"/>
        <v>433.70297355799016</v>
      </c>
      <c r="AG84" s="306">
        <f t="shared" ca="1" si="56"/>
        <v>76.219916414048114</v>
      </c>
      <c r="AH84" s="304">
        <f t="shared" ca="1" si="57"/>
        <v>85.511281233987859</v>
      </c>
    </row>
    <row r="85" spans="1:34" x14ac:dyDescent="0.2">
      <c r="A85" s="347">
        <f t="shared" ca="1" si="35"/>
        <v>0.01</v>
      </c>
      <c r="B85" s="304">
        <f t="shared" ca="1" si="36"/>
        <v>4.5099999999999829</v>
      </c>
      <c r="D85" s="306">
        <f t="shared" ca="1" si="37"/>
        <v>27.401277567448062</v>
      </c>
      <c r="E85" s="307">
        <f t="shared" ca="1" si="38"/>
        <v>71.017554405697979</v>
      </c>
      <c r="F85" s="304">
        <f t="shared" ca="1" si="39"/>
        <v>76.120450905749408</v>
      </c>
      <c r="G85" s="306">
        <f t="shared" ca="1" si="40"/>
        <v>44.331940509622171</v>
      </c>
      <c r="H85" s="307">
        <f t="shared" ca="1" si="41"/>
        <v>130.67107032906677</v>
      </c>
      <c r="I85" s="304">
        <f t="shared" ca="1" si="42"/>
        <v>137.98641081748809</v>
      </c>
      <c r="J85" s="306">
        <f t="shared" ca="1" si="43"/>
        <v>113.05682027249243</v>
      </c>
      <c r="K85" s="307">
        <f t="shared" ca="1" si="44"/>
        <v>435.00613338356055</v>
      </c>
      <c r="L85" s="304">
        <f t="shared" ca="1" si="29"/>
        <v>449.45765172198674</v>
      </c>
      <c r="M85" s="306">
        <f t="shared" ca="1" si="45"/>
        <v>1.243718042283714</v>
      </c>
      <c r="N85" s="304">
        <f t="shared" ca="1" si="46"/>
        <v>71.259794727130071</v>
      </c>
      <c r="P85" s="310">
        <f t="shared" ca="1" si="47"/>
        <v>3</v>
      </c>
      <c r="Q85" s="304">
        <f t="shared" ca="1" si="48"/>
        <v>762.01000000000204</v>
      </c>
      <c r="R85" s="306">
        <f t="shared" ca="1" si="49"/>
        <v>0.38241731564296122</v>
      </c>
      <c r="S85" s="307">
        <f t="shared" ca="1" si="50"/>
        <v>8.3615504096445239</v>
      </c>
      <c r="T85" s="304">
        <f t="shared" ca="1" si="30"/>
        <v>82.026809518612779</v>
      </c>
      <c r="U85" s="311">
        <f t="shared" ca="1" si="31"/>
        <v>0</v>
      </c>
      <c r="V85" s="306">
        <f t="shared" ca="1" si="32"/>
        <v>1.1728461117244959</v>
      </c>
      <c r="W85" s="304">
        <f t="shared" ca="1" si="33"/>
        <v>48.917363223463163</v>
      </c>
      <c r="Y85" s="314" t="str">
        <f t="shared" ca="1" si="51"/>
        <v/>
      </c>
      <c r="Z85" s="315" t="str">
        <f t="shared" ca="1" si="52"/>
        <v/>
      </c>
      <c r="AA85" s="316" t="str">
        <f t="shared" ca="1" si="53"/>
        <v/>
      </c>
      <c r="AC85" s="310" t="e">
        <f t="shared" ca="1" si="54"/>
        <v>#N/A</v>
      </c>
      <c r="AD85" s="323" t="e">
        <f t="shared" ca="1" si="55"/>
        <v>#N/A</v>
      </c>
      <c r="AE85" s="324">
        <f t="shared" ca="1" si="34"/>
        <v>435.00613338356055</v>
      </c>
      <c r="AG85" s="306">
        <f t="shared" ca="1" si="56"/>
        <v>76.055262717353671</v>
      </c>
      <c r="AH85" s="304">
        <f t="shared" ca="1" si="57"/>
        <v>85.345905370640949</v>
      </c>
    </row>
    <row r="86" spans="1:34" x14ac:dyDescent="0.2">
      <c r="A86" s="347">
        <f t="shared" ca="1" si="35"/>
        <v>0.01</v>
      </c>
      <c r="B86" s="304">
        <f t="shared" ca="1" si="36"/>
        <v>4.5199999999999827</v>
      </c>
      <c r="D86" s="306">
        <f t="shared" ca="1" si="37"/>
        <v>27.366463376257357</v>
      </c>
      <c r="E86" s="307">
        <f t="shared" ca="1" si="38"/>
        <v>70.854302518419843</v>
      </c>
      <c r="F86" s="304">
        <f t="shared" ca="1" si="39"/>
        <v>75.955615349332732</v>
      </c>
      <c r="G86" s="306">
        <f t="shared" ca="1" si="40"/>
        <v>44.605605143384743</v>
      </c>
      <c r="H86" s="307">
        <f t="shared" ca="1" si="41"/>
        <v>131.37961335425098</v>
      </c>
      <c r="I86" s="304">
        <f t="shared" ca="1" si="42"/>
        <v>138.74531637255376</v>
      </c>
      <c r="J86" s="306">
        <f t="shared" ca="1" si="43"/>
        <v>113.50150800075747</v>
      </c>
      <c r="K86" s="307">
        <f t="shared" ca="1" si="44"/>
        <v>436.31638680197716</v>
      </c>
      <c r="L86" s="304">
        <f t="shared" ca="1" si="29"/>
        <v>450.83764451338641</v>
      </c>
      <c r="M86" s="306">
        <f t="shared" ca="1" si="45"/>
        <v>1.2434908826796596</v>
      </c>
      <c r="N86" s="304">
        <f t="shared" ca="1" si="46"/>
        <v>71.2467794405419</v>
      </c>
      <c r="P86" s="310">
        <f t="shared" ca="1" si="47"/>
        <v>3</v>
      </c>
      <c r="Q86" s="304">
        <f t="shared" ca="1" si="48"/>
        <v>760.83000000000209</v>
      </c>
      <c r="R86" s="306">
        <f t="shared" ca="1" si="49"/>
        <v>0.38182512862119156</v>
      </c>
      <c r="S86" s="307">
        <f t="shared" ca="1" si="50"/>
        <v>8.3577321583583117</v>
      </c>
      <c r="T86" s="304">
        <f t="shared" ca="1" si="30"/>
        <v>81.989352473495046</v>
      </c>
      <c r="U86" s="311">
        <f t="shared" ca="1" si="31"/>
        <v>0</v>
      </c>
      <c r="V86" s="306">
        <f t="shared" ca="1" si="32"/>
        <v>1.1726923762858166</v>
      </c>
      <c r="W86" s="304">
        <f t="shared" ca="1" si="33"/>
        <v>49.450437160330807</v>
      </c>
      <c r="Y86" s="314" t="str">
        <f t="shared" ca="1" si="51"/>
        <v/>
      </c>
      <c r="Z86" s="315" t="str">
        <f t="shared" ca="1" si="52"/>
        <v/>
      </c>
      <c r="AA86" s="316" t="str">
        <f t="shared" ca="1" si="53"/>
        <v/>
      </c>
      <c r="AC86" s="310" t="e">
        <f t="shared" ca="1" si="54"/>
        <v>#N/A</v>
      </c>
      <c r="AD86" s="323" t="e">
        <f t="shared" ca="1" si="55"/>
        <v>#N/A</v>
      </c>
      <c r="AE86" s="324">
        <f t="shared" ca="1" si="34"/>
        <v>436.31638680197716</v>
      </c>
      <c r="AG86" s="306">
        <f t="shared" ca="1" si="56"/>
        <v>75.89019753334459</v>
      </c>
      <c r="AH86" s="304">
        <f t="shared" ca="1" si="57"/>
        <v>85.180121028953636</v>
      </c>
    </row>
    <row r="87" spans="1:34" x14ac:dyDescent="0.2">
      <c r="A87" s="347">
        <f t="shared" ca="1" si="35"/>
        <v>0.01</v>
      </c>
      <c r="B87" s="304">
        <f t="shared" ca="1" si="36"/>
        <v>4.5299999999999825</v>
      </c>
      <c r="D87" s="306">
        <f t="shared" ca="1" si="37"/>
        <v>27.33135741992853</v>
      </c>
      <c r="E87" s="307">
        <f t="shared" ca="1" si="38"/>
        <v>70.690716417465353</v>
      </c>
      <c r="F87" s="304">
        <f t="shared" ca="1" si="39"/>
        <v>75.790371987676551</v>
      </c>
      <c r="G87" s="306">
        <f t="shared" ca="1" si="40"/>
        <v>44.878918717584028</v>
      </c>
      <c r="H87" s="307">
        <f t="shared" ca="1" si="41"/>
        <v>132.08652051842563</v>
      </c>
      <c r="I87" s="304">
        <f t="shared" ca="1" si="42"/>
        <v>139.50256717323876</v>
      </c>
      <c r="J87" s="306">
        <f t="shared" ca="1" si="43"/>
        <v>113.94893062006231</v>
      </c>
      <c r="K87" s="307">
        <f t="shared" ca="1" si="44"/>
        <v>437.63371747134056</v>
      </c>
      <c r="L87" s="304">
        <f t="shared" ca="1" si="29"/>
        <v>452.22519772480717</v>
      </c>
      <c r="M87" s="306">
        <f t="shared" ca="1" si="45"/>
        <v>1.2432648048811763</v>
      </c>
      <c r="N87" s="304">
        <f t="shared" ca="1" si="46"/>
        <v>71.233826136847199</v>
      </c>
      <c r="P87" s="310">
        <f t="shared" ca="1" si="47"/>
        <v>3</v>
      </c>
      <c r="Q87" s="304">
        <f t="shared" ca="1" si="48"/>
        <v>759.65000000000202</v>
      </c>
      <c r="R87" s="306">
        <f t="shared" ca="1" si="49"/>
        <v>0.38123294159942189</v>
      </c>
      <c r="S87" s="307">
        <f t="shared" ca="1" si="50"/>
        <v>8.3539198289423169</v>
      </c>
      <c r="T87" s="304">
        <f t="shared" ca="1" si="30"/>
        <v>81.951953521924139</v>
      </c>
      <c r="U87" s="311">
        <f t="shared" ca="1" si="31"/>
        <v>0</v>
      </c>
      <c r="V87" s="306">
        <f t="shared" ca="1" si="32"/>
        <v>1.1725378303267957</v>
      </c>
      <c r="W87" s="304">
        <f t="shared" ca="1" si="33"/>
        <v>49.985107830185882</v>
      </c>
      <c r="Y87" s="314" t="str">
        <f t="shared" ca="1" si="51"/>
        <v/>
      </c>
      <c r="Z87" s="315" t="str">
        <f t="shared" ca="1" si="52"/>
        <v/>
      </c>
      <c r="AA87" s="316" t="str">
        <f t="shared" ca="1" si="53"/>
        <v/>
      </c>
      <c r="AC87" s="310" t="e">
        <f t="shared" ca="1" si="54"/>
        <v>#N/A</v>
      </c>
      <c r="AD87" s="323" t="e">
        <f t="shared" ca="1" si="55"/>
        <v>#N/A</v>
      </c>
      <c r="AE87" s="324">
        <f t="shared" ca="1" si="34"/>
        <v>437.63371747134056</v>
      </c>
      <c r="AG87" s="306">
        <f t="shared" ca="1" si="56"/>
        <v>75.724723561522765</v>
      </c>
      <c r="AH87" s="304">
        <f t="shared" ca="1" si="57"/>
        <v>85.013930871011127</v>
      </c>
    </row>
    <row r="88" spans="1:34" x14ac:dyDescent="0.2">
      <c r="A88" s="347">
        <f t="shared" ca="1" si="35"/>
        <v>0.01</v>
      </c>
      <c r="B88" s="304">
        <f t="shared" ca="1" si="36"/>
        <v>4.5399999999999823</v>
      </c>
      <c r="D88" s="306">
        <f t="shared" ca="1" si="37"/>
        <v>27.29596195349237</v>
      </c>
      <c r="E88" s="307">
        <f t="shared" ca="1" si="38"/>
        <v>70.526798248828811</v>
      </c>
      <c r="F88" s="304">
        <f t="shared" ca="1" si="39"/>
        <v>75.624723537990576</v>
      </c>
      <c r="G88" s="306">
        <f t="shared" ca="1" si="40"/>
        <v>45.151878337118951</v>
      </c>
      <c r="H88" s="307">
        <f t="shared" ca="1" si="41"/>
        <v>132.79178850091392</v>
      </c>
      <c r="I88" s="304">
        <f t="shared" ca="1" si="42"/>
        <v>140.25815915889331</v>
      </c>
      <c r="J88" s="306">
        <f t="shared" ca="1" si="43"/>
        <v>114.39908460533583</v>
      </c>
      <c r="K88" s="307">
        <f t="shared" ca="1" si="44"/>
        <v>438.95810901643728</v>
      </c>
      <c r="L88" s="304">
        <f t="shared" ca="1" si="29"/>
        <v>453.62029499331845</v>
      </c>
      <c r="M88" s="306">
        <f t="shared" ca="1" si="45"/>
        <v>1.2430397952739962</v>
      </c>
      <c r="N88" s="304">
        <f t="shared" ca="1" si="46"/>
        <v>71.220934036005872</v>
      </c>
      <c r="P88" s="310">
        <f t="shared" ca="1" si="47"/>
        <v>3</v>
      </c>
      <c r="Q88" s="304">
        <f t="shared" ca="1" si="48"/>
        <v>758.47000000000207</v>
      </c>
      <c r="R88" s="306">
        <f t="shared" ca="1" si="49"/>
        <v>0.38064075457765223</v>
      </c>
      <c r="S88" s="307">
        <f t="shared" ca="1" si="50"/>
        <v>8.3501134213965411</v>
      </c>
      <c r="T88" s="304">
        <f t="shared" ca="1" si="30"/>
        <v>81.914612663900073</v>
      </c>
      <c r="U88" s="311">
        <f t="shared" ca="1" si="31"/>
        <v>0</v>
      </c>
      <c r="V88" s="306">
        <f t="shared" ca="1" si="32"/>
        <v>1.1723824760854202</v>
      </c>
      <c r="W88" s="304">
        <f t="shared" ca="1" si="33"/>
        <v>50.521351272636736</v>
      </c>
      <c r="Y88" s="314" t="str">
        <f t="shared" ca="1" si="51"/>
        <v/>
      </c>
      <c r="Z88" s="315" t="str">
        <f t="shared" ca="1" si="52"/>
        <v/>
      </c>
      <c r="AA88" s="316" t="str">
        <f t="shared" ca="1" si="53"/>
        <v/>
      </c>
      <c r="AC88" s="310" t="e">
        <f t="shared" ca="1" si="54"/>
        <v>#N/A</v>
      </c>
      <c r="AD88" s="323" t="e">
        <f t="shared" ca="1" si="55"/>
        <v>#N/A</v>
      </c>
      <c r="AE88" s="324">
        <f t="shared" ca="1" si="34"/>
        <v>438.95810901643728</v>
      </c>
      <c r="AG88" s="306">
        <f t="shared" ca="1" si="56"/>
        <v>75.558843506672687</v>
      </c>
      <c r="AH88" s="304">
        <f t="shared" ca="1" si="57"/>
        <v>84.847337564825963</v>
      </c>
    </row>
    <row r="89" spans="1:34" x14ac:dyDescent="0.2">
      <c r="A89" s="347">
        <f t="shared" ca="1" si="35"/>
        <v>0.01</v>
      </c>
      <c r="B89" s="304">
        <f t="shared" ca="1" si="36"/>
        <v>4.5499999999999821</v>
      </c>
      <c r="D89" s="306">
        <f t="shared" ca="1" si="37"/>
        <v>27.260279209554671</v>
      </c>
      <c r="E89" s="307">
        <f t="shared" ca="1" si="38"/>
        <v>70.362550170412817</v>
      </c>
      <c r="F89" s="304">
        <f t="shared" ca="1" si="39"/>
        <v>75.458672722668126</v>
      </c>
      <c r="G89" s="306">
        <f t="shared" ca="1" si="40"/>
        <v>45.424481129214499</v>
      </c>
      <c r="H89" s="307">
        <f t="shared" ca="1" si="41"/>
        <v>133.49541400261805</v>
      </c>
      <c r="I89" s="304">
        <f t="shared" ca="1" si="42"/>
        <v>141.01208829596402</v>
      </c>
      <c r="J89" s="306">
        <f t="shared" ca="1" si="43"/>
        <v>114.8519664026675</v>
      </c>
      <c r="K89" s="307">
        <f t="shared" ca="1" si="44"/>
        <v>440.28954502895493</v>
      </c>
      <c r="L89" s="304">
        <f t="shared" ca="1" si="29"/>
        <v>455.02291991542978</v>
      </c>
      <c r="M89" s="306">
        <f t="shared" ca="1" si="45"/>
        <v>1.2428158404848688</v>
      </c>
      <c r="N89" s="304">
        <f t="shared" ca="1" si="46"/>
        <v>71.208102371787135</v>
      </c>
      <c r="P89" s="310">
        <f t="shared" ca="1" si="47"/>
        <v>3</v>
      </c>
      <c r="Q89" s="304">
        <f t="shared" ca="1" si="48"/>
        <v>757.29000000000212</v>
      </c>
      <c r="R89" s="306">
        <f t="shared" ca="1" si="49"/>
        <v>0.38004856755588262</v>
      </c>
      <c r="S89" s="307">
        <f t="shared" ca="1" si="50"/>
        <v>8.3463129357209827</v>
      </c>
      <c r="T89" s="304">
        <f t="shared" ca="1" si="30"/>
        <v>81.877329899422847</v>
      </c>
      <c r="U89" s="311">
        <f t="shared" ca="1" si="31"/>
        <v>0</v>
      </c>
      <c r="V89" s="306">
        <f t="shared" ca="1" si="32"/>
        <v>1.1722263158041575</v>
      </c>
      <c r="W89" s="304">
        <f t="shared" ca="1" si="33"/>
        <v>51.059143535059221</v>
      </c>
      <c r="Y89" s="314" t="str">
        <f t="shared" ca="1" si="51"/>
        <v/>
      </c>
      <c r="Z89" s="315" t="str">
        <f t="shared" ca="1" si="52"/>
        <v/>
      </c>
      <c r="AA89" s="316" t="str">
        <f t="shared" ca="1" si="53"/>
        <v/>
      </c>
      <c r="AC89" s="310" t="e">
        <f t="shared" ca="1" si="54"/>
        <v>#N/A</v>
      </c>
      <c r="AD89" s="323" t="e">
        <f t="shared" ca="1" si="55"/>
        <v>#N/A</v>
      </c>
      <c r="AE89" s="324">
        <f t="shared" ca="1" si="34"/>
        <v>440.28954502895493</v>
      </c>
      <c r="AG89" s="306">
        <f t="shared" ca="1" si="56"/>
        <v>75.392560078738356</v>
      </c>
      <c r="AH89" s="304">
        <f t="shared" ca="1" si="57"/>
        <v>84.68034378419965</v>
      </c>
    </row>
    <row r="90" spans="1:34" x14ac:dyDescent="0.2">
      <c r="A90" s="347">
        <f t="shared" ca="1" si="35"/>
        <v>0.01</v>
      </c>
      <c r="B90" s="304">
        <f t="shared" ca="1" si="36"/>
        <v>4.5599999999999818</v>
      </c>
      <c r="D90" s="306">
        <f t="shared" ca="1" si="37"/>
        <v>27.224311398861261</v>
      </c>
      <c r="E90" s="307">
        <f t="shared" ca="1" si="38"/>
        <v>70.197974351737486</v>
      </c>
      <c r="F90" s="304">
        <f t="shared" ca="1" si="39"/>
        <v>75.292222269165094</v>
      </c>
      <c r="G90" s="306">
        <f t="shared" ca="1" si="40"/>
        <v>45.696724243203114</v>
      </c>
      <c r="H90" s="307">
        <f t="shared" ca="1" si="41"/>
        <v>134.19739374613542</v>
      </c>
      <c r="I90" s="304">
        <f t="shared" ca="1" si="42"/>
        <v>141.76435057804431</v>
      </c>
      <c r="J90" s="306">
        <f t="shared" ca="1" si="43"/>
        <v>115.30757242952959</v>
      </c>
      <c r="K90" s="307">
        <f t="shared" ca="1" si="44"/>
        <v>441.62800906769871</v>
      </c>
      <c r="L90" s="304">
        <f t="shared" ca="1" si="29"/>
        <v>456.4330560473141</v>
      </c>
      <c r="M90" s="306">
        <f t="shared" ca="1" si="45"/>
        <v>1.2425929273758123</v>
      </c>
      <c r="N90" s="304">
        <f t="shared" ca="1" si="46"/>
        <v>71.195330391440052</v>
      </c>
      <c r="P90" s="310">
        <f t="shared" ca="1" si="47"/>
        <v>3</v>
      </c>
      <c r="Q90" s="304">
        <f t="shared" ca="1" si="48"/>
        <v>756.11000000000217</v>
      </c>
      <c r="R90" s="306">
        <f t="shared" ca="1" si="49"/>
        <v>0.37945638053411301</v>
      </c>
      <c r="S90" s="307">
        <f t="shared" ca="1" si="50"/>
        <v>8.3425183719156415</v>
      </c>
      <c r="T90" s="304">
        <f t="shared" ca="1" si="30"/>
        <v>81.840105228492448</v>
      </c>
      <c r="U90" s="311">
        <f t="shared" ca="1" si="31"/>
        <v>0</v>
      </c>
      <c r="V90" s="306">
        <f t="shared" ca="1" si="32"/>
        <v>1.1720693517299159</v>
      </c>
      <c r="W90" s="304">
        <f t="shared" ca="1" si="33"/>
        <v>51.598460673698654</v>
      </c>
      <c r="Y90" s="314" t="str">
        <f t="shared" ca="1" si="51"/>
        <v/>
      </c>
      <c r="Z90" s="315" t="str">
        <f t="shared" ca="1" si="52"/>
        <v/>
      </c>
      <c r="AA90" s="316" t="str">
        <f t="shared" ca="1" si="53"/>
        <v/>
      </c>
      <c r="AC90" s="310" t="e">
        <f t="shared" ca="1" si="54"/>
        <v>#N/A</v>
      </c>
      <c r="AD90" s="323" t="e">
        <f t="shared" ca="1" si="55"/>
        <v>#N/A</v>
      </c>
      <c r="AE90" s="324">
        <f t="shared" ca="1" si="34"/>
        <v>441.62800906769871</v>
      </c>
      <c r="AG90" s="306">
        <f t="shared" ca="1" si="56"/>
        <v>75.225875992699571</v>
      </c>
      <c r="AH90" s="304">
        <f t="shared" ca="1" si="57"/>
        <v>84.512952208584281</v>
      </c>
    </row>
    <row r="91" spans="1:34" x14ac:dyDescent="0.2">
      <c r="A91" s="347">
        <f t="shared" ca="1" si="35"/>
        <v>0.01</v>
      </c>
      <c r="B91" s="304">
        <f t="shared" ca="1" si="36"/>
        <v>4.5699999999999816</v>
      </c>
      <c r="D91" s="306">
        <f t="shared" ca="1" si="37"/>
        <v>27.188060710844482</v>
      </c>
      <c r="E91" s="307">
        <f t="shared" ca="1" si="38"/>
        <v>70.033072973654441</v>
      </c>
      <c r="F91" s="304">
        <f t="shared" ca="1" si="39"/>
        <v>75.125374909878303</v>
      </c>
      <c r="G91" s="306">
        <f t="shared" ca="1" si="40"/>
        <v>45.968604850311557</v>
      </c>
      <c r="H91" s="307">
        <f t="shared" ca="1" si="41"/>
        <v>134.89772447587197</v>
      </c>
      <c r="I91" s="304">
        <f t="shared" ca="1" si="42"/>
        <v>142.51494202592357</v>
      </c>
      <c r="J91" s="306">
        <f t="shared" ca="1" si="43"/>
        <v>115.76589907499717</v>
      </c>
      <c r="K91" s="307">
        <f t="shared" ca="1" si="44"/>
        <v>442.97348465880873</v>
      </c>
      <c r="L91" s="304">
        <f t="shared" ca="1" si="29"/>
        <v>457.85068690503272</v>
      </c>
      <c r="M91" s="306">
        <f t="shared" ca="1" si="45"/>
        <v>1.2423710430385353</v>
      </c>
      <c r="N91" s="304">
        <f t="shared" ca="1" si="46"/>
        <v>71.18261735537402</v>
      </c>
      <c r="P91" s="310">
        <f t="shared" ca="1" si="47"/>
        <v>3</v>
      </c>
      <c r="Q91" s="304">
        <f t="shared" ca="1" si="48"/>
        <v>754.93000000000222</v>
      </c>
      <c r="R91" s="306">
        <f t="shared" ca="1" si="49"/>
        <v>0.37886419351234335</v>
      </c>
      <c r="S91" s="307">
        <f t="shared" ca="1" si="50"/>
        <v>8.3387297299805176</v>
      </c>
      <c r="T91" s="304">
        <f t="shared" ca="1" si="30"/>
        <v>81.802938651108889</v>
      </c>
      <c r="U91" s="311">
        <f t="shared" ca="1" si="31"/>
        <v>0</v>
      </c>
      <c r="V91" s="306">
        <f t="shared" ca="1" si="32"/>
        <v>1.1719115861140006</v>
      </c>
      <c r="W91" s="304">
        <f t="shared" ca="1" si="33"/>
        <v>52.139278754767716</v>
      </c>
      <c r="Y91" s="314" t="str">
        <f t="shared" ca="1" si="51"/>
        <v/>
      </c>
      <c r="Z91" s="315" t="str">
        <f t="shared" ca="1" si="52"/>
        <v/>
      </c>
      <c r="AA91" s="316" t="str">
        <f t="shared" ca="1" si="53"/>
        <v/>
      </c>
      <c r="AC91" s="310" t="e">
        <f t="shared" ca="1" si="54"/>
        <v>#N/A</v>
      </c>
      <c r="AD91" s="323" t="e">
        <f t="shared" ca="1" si="55"/>
        <v>#N/A</v>
      </c>
      <c r="AE91" s="324">
        <f t="shared" ca="1" si="34"/>
        <v>442.97348465880873</v>
      </c>
      <c r="AG91" s="306">
        <f t="shared" ca="1" si="56"/>
        <v>75.058793968448043</v>
      </c>
      <c r="AH91" s="304">
        <f t="shared" ca="1" si="57"/>
        <v>84.345165522944313</v>
      </c>
    </row>
    <row r="92" spans="1:34" x14ac:dyDescent="0.2">
      <c r="A92" s="347">
        <f t="shared" ca="1" si="35"/>
        <v>0.01</v>
      </c>
      <c r="B92" s="304">
        <f t="shared" ca="1" si="36"/>
        <v>4.5799999999999814</v>
      </c>
      <c r="D92" s="306">
        <f t="shared" ca="1" si="37"/>
        <v>27.151529314152004</v>
      </c>
      <c r="E92" s="307">
        <f t="shared" ca="1" si="38"/>
        <v>69.867848228065483</v>
      </c>
      <c r="F92" s="304">
        <f t="shared" ca="1" si="39"/>
        <v>74.958133382023647</v>
      </c>
      <c r="G92" s="306">
        <f t="shared" ca="1" si="40"/>
        <v>46.240120143453076</v>
      </c>
      <c r="H92" s="307">
        <f t="shared" ca="1" si="41"/>
        <v>135.59640295815262</v>
      </c>
      <c r="I92" s="304">
        <f t="shared" ca="1" si="42"/>
        <v>143.26385868763509</v>
      </c>
      <c r="J92" s="306">
        <f t="shared" ca="1" si="43"/>
        <v>116.22694269996599</v>
      </c>
      <c r="K92" s="307">
        <f t="shared" ca="1" si="44"/>
        <v>444.32595529597887</v>
      </c>
      <c r="L92" s="304">
        <f t="shared" ca="1" si="29"/>
        <v>459.2757959647617</v>
      </c>
      <c r="M92" s="306">
        <f t="shared" ca="1" si="45"/>
        <v>1.2421501747890229</v>
      </c>
      <c r="N92" s="304">
        <f t="shared" ca="1" si="46"/>
        <v>71.16996253684853</v>
      </c>
      <c r="P92" s="310">
        <f t="shared" ca="1" si="47"/>
        <v>3</v>
      </c>
      <c r="Q92" s="304">
        <f t="shared" ca="1" si="48"/>
        <v>753.75000000000216</v>
      </c>
      <c r="R92" s="306">
        <f t="shared" ca="1" si="49"/>
        <v>0.37827200649057369</v>
      </c>
      <c r="S92" s="307">
        <f t="shared" ca="1" si="50"/>
        <v>8.3349470099156111</v>
      </c>
      <c r="T92" s="304">
        <f t="shared" ca="1" si="30"/>
        <v>81.765830167272142</v>
      </c>
      <c r="U92" s="311">
        <f t="shared" ca="1" si="31"/>
        <v>0</v>
      </c>
      <c r="V92" s="306">
        <f t="shared" ca="1" si="32"/>
        <v>1.1717530212120713</v>
      </c>
      <c r="W92" s="304">
        <f t="shared" ca="1" si="33"/>
        <v>52.681573855540393</v>
      </c>
      <c r="Y92" s="314" t="str">
        <f t="shared" ca="1" si="51"/>
        <v/>
      </c>
      <c r="Z92" s="315" t="str">
        <f t="shared" ca="1" si="52"/>
        <v/>
      </c>
      <c r="AA92" s="316" t="str">
        <f t="shared" ca="1" si="53"/>
        <v/>
      </c>
      <c r="AC92" s="310" t="e">
        <f t="shared" ca="1" si="54"/>
        <v>#N/A</v>
      </c>
      <c r="AD92" s="323" t="e">
        <f t="shared" ca="1" si="55"/>
        <v>#N/A</v>
      </c>
      <c r="AE92" s="324">
        <f t="shared" ca="1" si="34"/>
        <v>444.32595529597887</v>
      </c>
      <c r="AG92" s="306">
        <f t="shared" ca="1" si="56"/>
        <v>74.891316730663021</v>
      </c>
      <c r="AH92" s="304">
        <f t="shared" ca="1" si="57"/>
        <v>84.176986417618281</v>
      </c>
    </row>
    <row r="93" spans="1:34" x14ac:dyDescent="0.2">
      <c r="A93" s="347">
        <f t="shared" ca="1" si="35"/>
        <v>0.01</v>
      </c>
      <c r="B93" s="304">
        <f t="shared" ca="1" si="36"/>
        <v>4.5899999999999812</v>
      </c>
      <c r="D93" s="306">
        <f t="shared" ca="1" si="37"/>
        <v>27.114719357158545</v>
      </c>
      <c r="E93" s="307">
        <f t="shared" ca="1" si="38"/>
        <v>69.70230231764549</v>
      </c>
      <c r="F93" s="304">
        <f t="shared" ca="1" si="39"/>
        <v>74.790500427513635</v>
      </c>
      <c r="G93" s="306">
        <f t="shared" ca="1" si="40"/>
        <v>46.511267337024663</v>
      </c>
      <c r="H93" s="307">
        <f t="shared" ca="1" si="41"/>
        <v>136.29342598132908</v>
      </c>
      <c r="I93" s="304">
        <f t="shared" ca="1" si="42"/>
        <v>144.01109663850283</v>
      </c>
      <c r="J93" s="306">
        <f t="shared" ca="1" si="43"/>
        <v>116.69069963736838</v>
      </c>
      <c r="K93" s="307">
        <f t="shared" ca="1" si="44"/>
        <v>445.68540444067628</v>
      </c>
      <c r="L93" s="304">
        <f t="shared" ca="1" si="29"/>
        <v>460.70836666302006</v>
      </c>
      <c r="M93" s="306">
        <f t="shared" ca="1" si="45"/>
        <v>1.2419303101622843</v>
      </c>
      <c r="N93" s="304">
        <f t="shared" ca="1" si="46"/>
        <v>71.15736522167218</v>
      </c>
      <c r="P93" s="310">
        <f t="shared" ca="1" si="47"/>
        <v>3</v>
      </c>
      <c r="Q93" s="304">
        <f t="shared" ca="1" si="48"/>
        <v>752.57000000000221</v>
      </c>
      <c r="R93" s="306">
        <f t="shared" ca="1" si="49"/>
        <v>0.37767981946880408</v>
      </c>
      <c r="S93" s="307">
        <f t="shared" ca="1" si="50"/>
        <v>8.3311702117209236</v>
      </c>
      <c r="T93" s="304">
        <f t="shared" ca="1" si="30"/>
        <v>81.728779776982265</v>
      </c>
      <c r="U93" s="311">
        <f t="shared" ca="1" si="31"/>
        <v>0</v>
      </c>
      <c r="V93" s="306">
        <f t="shared" ca="1" si="32"/>
        <v>1.1715936592841003</v>
      </c>
      <c r="W93" s="304">
        <f t="shared" ca="1" si="33"/>
        <v>53.225322065441681</v>
      </c>
      <c r="Y93" s="314" t="str">
        <f t="shared" ca="1" si="51"/>
        <v/>
      </c>
      <c r="Z93" s="315" t="str">
        <f t="shared" ca="1" si="52"/>
        <v/>
      </c>
      <c r="AA93" s="316" t="str">
        <f t="shared" ca="1" si="53"/>
        <v/>
      </c>
      <c r="AC93" s="310" t="e">
        <f t="shared" ca="1" si="54"/>
        <v>#N/A</v>
      </c>
      <c r="AD93" s="323" t="e">
        <f t="shared" ca="1" si="55"/>
        <v>#N/A</v>
      </c>
      <c r="AE93" s="324">
        <f t="shared" ca="1" si="34"/>
        <v>445.68540444067628</v>
      </c>
      <c r="AG93" s="306">
        <f t="shared" ca="1" si="56"/>
        <v>74.723447008686534</v>
      </c>
      <c r="AH93" s="304">
        <f t="shared" ca="1" si="57"/>
        <v>84.008417588180535</v>
      </c>
    </row>
    <row r="94" spans="1:34" x14ac:dyDescent="0.2">
      <c r="A94" s="347">
        <f t="shared" ca="1" si="35"/>
        <v>0.01</v>
      </c>
      <c r="B94" s="304">
        <f t="shared" ca="1" si="36"/>
        <v>4.599999999999981</v>
      </c>
      <c r="D94" s="306">
        <f t="shared" ca="1" si="37"/>
        <v>27.077632968460932</v>
      </c>
      <c r="E94" s="307">
        <f t="shared" ca="1" si="38"/>
        <v>69.536437455570081</v>
      </c>
      <c r="F94" s="304">
        <f t="shared" ca="1" si="39"/>
        <v>74.622478792834883</v>
      </c>
      <c r="G94" s="306">
        <f t="shared" ca="1" si="40"/>
        <v>46.782043666709271</v>
      </c>
      <c r="H94" s="307">
        <f t="shared" ca="1" si="41"/>
        <v>136.98879035588479</v>
      </c>
      <c r="I94" s="304">
        <f t="shared" ca="1" si="42"/>
        <v>144.75665198118685</v>
      </c>
      <c r="J94" s="306">
        <f t="shared" ca="1" si="43"/>
        <v>117.15716619238705</v>
      </c>
      <c r="K94" s="307">
        <f t="shared" ca="1" si="44"/>
        <v>447.05181552236235</v>
      </c>
      <c r="L94" s="304">
        <f t="shared" ca="1" si="29"/>
        <v>462.14838239689959</v>
      </c>
      <c r="M94" s="306">
        <f t="shared" ca="1" si="45"/>
        <v>1.2417114369072499</v>
      </c>
      <c r="N94" s="304">
        <f t="shared" ca="1" si="46"/>
        <v>71.144824707910431</v>
      </c>
      <c r="P94" s="310">
        <f t="shared" ca="1" si="47"/>
        <v>3</v>
      </c>
      <c r="Q94" s="304">
        <f t="shared" ca="1" si="48"/>
        <v>751.39000000000226</v>
      </c>
      <c r="R94" s="306">
        <f t="shared" ca="1" si="49"/>
        <v>0.37708763244703442</v>
      </c>
      <c r="S94" s="307">
        <f t="shared" ca="1" si="50"/>
        <v>8.3273993353964535</v>
      </c>
      <c r="T94" s="304">
        <f t="shared" ca="1" si="30"/>
        <v>81.691787480239213</v>
      </c>
      <c r="U94" s="311">
        <f t="shared" ca="1" si="31"/>
        <v>0</v>
      </c>
      <c r="V94" s="306">
        <f t="shared" ca="1" si="32"/>
        <v>1.1714335025943299</v>
      </c>
      <c r="W94" s="304">
        <f t="shared" ca="1" si="33"/>
        <v>53.770499487133272</v>
      </c>
      <c r="Y94" s="314" t="str">
        <f t="shared" ca="1" si="51"/>
        <v/>
      </c>
      <c r="Z94" s="315" t="str">
        <f t="shared" ca="1" si="52"/>
        <v/>
      </c>
      <c r="AA94" s="316" t="str">
        <f t="shared" ca="1" si="53"/>
        <v/>
      </c>
      <c r="AC94" s="310" t="e">
        <f t="shared" ca="1" si="54"/>
        <v>#N/A</v>
      </c>
      <c r="AD94" s="323" t="e">
        <f t="shared" ca="1" si="55"/>
        <v>#N/A</v>
      </c>
      <c r="AE94" s="324">
        <f t="shared" ca="1" si="34"/>
        <v>447.05181552236235</v>
      </c>
      <c r="AG94" s="306">
        <f t="shared" ca="1" si="56"/>
        <v>74.555187536398449</v>
      </c>
      <c r="AH94" s="304">
        <f t="shared" ca="1" si="57"/>
        <v>83.839461735303246</v>
      </c>
    </row>
    <row r="95" spans="1:34" x14ac:dyDescent="0.2">
      <c r="A95" s="347">
        <f t="shared" ca="1" si="35"/>
        <v>0.01</v>
      </c>
      <c r="B95" s="304">
        <f t="shared" ca="1" si="36"/>
        <v>4.6099999999999808</v>
      </c>
      <c r="D95" s="306">
        <f t="shared" ca="1" si="37"/>
        <v>27.04027225735749</v>
      </c>
      <c r="E95" s="307">
        <f t="shared" ca="1" si="38"/>
        <v>69.370255865246861</v>
      </c>
      <c r="F95" s="304">
        <f t="shared" ca="1" si="39"/>
        <v>74.454071228924974</v>
      </c>
      <c r="G95" s="306">
        <f t="shared" ca="1" si="40"/>
        <v>47.052446389282842</v>
      </c>
      <c r="H95" s="307">
        <f t="shared" ca="1" si="41"/>
        <v>137.68249291453725</v>
      </c>
      <c r="I95" s="304">
        <f t="shared" ca="1" si="42"/>
        <v>145.50052084572735</v>
      </c>
      <c r="J95" s="306">
        <f t="shared" ca="1" si="43"/>
        <v>117.62633864266701</v>
      </c>
      <c r="K95" s="307">
        <f t="shared" ca="1" si="44"/>
        <v>448.42517193871447</v>
      </c>
      <c r="L95" s="304">
        <f t="shared" ca="1" si="29"/>
        <v>463.59582652429583</v>
      </c>
      <c r="M95" s="306">
        <f t="shared" ca="1" si="45"/>
        <v>1.2414935429818217</v>
      </c>
      <c r="N95" s="304">
        <f t="shared" ca="1" si="46"/>
        <v>71.132340305601844</v>
      </c>
      <c r="P95" s="310">
        <f t="shared" ca="1" si="47"/>
        <v>3</v>
      </c>
      <c r="Q95" s="304">
        <f t="shared" ca="1" si="48"/>
        <v>750.21000000000231</v>
      </c>
      <c r="R95" s="306">
        <f t="shared" ca="1" si="49"/>
        <v>0.37649544542526481</v>
      </c>
      <c r="S95" s="307">
        <f t="shared" ca="1" si="50"/>
        <v>8.3236343809422007</v>
      </c>
      <c r="T95" s="304">
        <f t="shared" ca="1" si="30"/>
        <v>81.654853277042989</v>
      </c>
      <c r="U95" s="311">
        <f t="shared" ca="1" si="31"/>
        <v>0</v>
      </c>
      <c r="V95" s="306">
        <f t="shared" ca="1" si="32"/>
        <v>1.1712725534112276</v>
      </c>
      <c r="W95" s="304">
        <f t="shared" ca="1" si="33"/>
        <v>54.317082237594491</v>
      </c>
      <c r="Y95" s="314" t="str">
        <f t="shared" ca="1" si="51"/>
        <v/>
      </c>
      <c r="Z95" s="315" t="str">
        <f t="shared" ca="1" si="52"/>
        <v/>
      </c>
      <c r="AA95" s="316" t="str">
        <f t="shared" ca="1" si="53"/>
        <v/>
      </c>
      <c r="AC95" s="310" t="e">
        <f t="shared" ca="1" si="54"/>
        <v>#N/A</v>
      </c>
      <c r="AD95" s="323" t="e">
        <f t="shared" ca="1" si="55"/>
        <v>#N/A</v>
      </c>
      <c r="AE95" s="324">
        <f t="shared" ca="1" si="34"/>
        <v>448.42517193871447</v>
      </c>
      <c r="AG95" s="306">
        <f t="shared" ca="1" si="56"/>
        <v>74.386541052090934</v>
      </c>
      <c r="AH95" s="304">
        <f t="shared" ca="1" si="57"/>
        <v>83.670121564618142</v>
      </c>
    </row>
    <row r="96" spans="1:34" x14ac:dyDescent="0.2">
      <c r="A96" s="347">
        <f t="shared" ca="1" si="35"/>
        <v>0.01</v>
      </c>
      <c r="B96" s="304">
        <f t="shared" ca="1" si="36"/>
        <v>4.6199999999999806</v>
      </c>
      <c r="D96" s="306">
        <f t="shared" ca="1" si="37"/>
        <v>27.002639314311789</v>
      </c>
      <c r="E96" s="307">
        <f t="shared" ca="1" si="38"/>
        <v>69.203759780051342</v>
      </c>
      <c r="F96" s="304">
        <f t="shared" ca="1" si="39"/>
        <v>74.285280491049292</v>
      </c>
      <c r="G96" s="306">
        <f t="shared" ca="1" si="40"/>
        <v>47.322472782425962</v>
      </c>
      <c r="H96" s="307">
        <f t="shared" ca="1" si="41"/>
        <v>138.37453051233777</v>
      </c>
      <c r="I96" s="304">
        <f t="shared" ca="1" si="42"/>
        <v>146.24269938958778</v>
      </c>
      <c r="J96" s="306">
        <f t="shared" ca="1" si="43"/>
        <v>118.09821323852555</v>
      </c>
      <c r="K96" s="307">
        <f t="shared" ca="1" si="44"/>
        <v>449.80545705584882</v>
      </c>
      <c r="L96" s="304">
        <f t="shared" ca="1" si="29"/>
        <v>465.05068236414115</v>
      </c>
      <c r="M96" s="306">
        <f t="shared" ca="1" si="45"/>
        <v>1.2412766165480609</v>
      </c>
      <c r="N96" s="304">
        <f t="shared" ca="1" si="46"/>
        <v>71.119911336482531</v>
      </c>
      <c r="P96" s="310">
        <f t="shared" ca="1" si="47"/>
        <v>3</v>
      </c>
      <c r="Q96" s="304">
        <f t="shared" ca="1" si="48"/>
        <v>749.03000000000225</v>
      </c>
      <c r="R96" s="306">
        <f t="shared" ca="1" si="49"/>
        <v>0.37590325840349514</v>
      </c>
      <c r="S96" s="307">
        <f t="shared" ca="1" si="50"/>
        <v>8.3198753483581651</v>
      </c>
      <c r="T96" s="304">
        <f t="shared" ca="1" si="30"/>
        <v>81.617977167393605</v>
      </c>
      <c r="U96" s="311">
        <f t="shared" ca="1" si="31"/>
        <v>0</v>
      </c>
      <c r="V96" s="306">
        <f t="shared" ca="1" si="32"/>
        <v>1.171110814007446</v>
      </c>
      <c r="W96" s="304">
        <f t="shared" ca="1" si="33"/>
        <v>54.865046449199468</v>
      </c>
      <c r="Y96" s="314" t="str">
        <f t="shared" ca="1" si="51"/>
        <v/>
      </c>
      <c r="Z96" s="315" t="str">
        <f t="shared" ca="1" si="52"/>
        <v/>
      </c>
      <c r="AA96" s="316" t="str">
        <f t="shared" ca="1" si="53"/>
        <v/>
      </c>
      <c r="AC96" s="310" t="e">
        <f t="shared" ca="1" si="54"/>
        <v>#N/A</v>
      </c>
      <c r="AD96" s="323" t="e">
        <f t="shared" ca="1" si="55"/>
        <v>#N/A</v>
      </c>
      <c r="AE96" s="324">
        <f t="shared" ca="1" si="34"/>
        <v>449.80545705584882</v>
      </c>
      <c r="AG96" s="306">
        <f t="shared" ca="1" si="56"/>
        <v>74.2175102983431</v>
      </c>
      <c r="AH96" s="304">
        <f t="shared" ca="1" si="57"/>
        <v>83.500399786578726</v>
      </c>
    </row>
    <row r="97" spans="1:34" x14ac:dyDescent="0.2">
      <c r="A97" s="347">
        <f t="shared" ca="1" si="35"/>
        <v>0.01</v>
      </c>
      <c r="B97" s="304">
        <f t="shared" ca="1" si="36"/>
        <v>4.6299999999999804</v>
      </c>
      <c r="D97" s="306">
        <f t="shared" ca="1" si="37"/>
        <v>26.964736211401867</v>
      </c>
      <c r="E97" s="307">
        <f t="shared" ca="1" si="38"/>
        <v>69.036951443066286</v>
      </c>
      <c r="F97" s="304">
        <f t="shared" ca="1" si="39"/>
        <v>74.116109338677376</v>
      </c>
      <c r="G97" s="306">
        <f t="shared" ca="1" si="40"/>
        <v>47.592120144539983</v>
      </c>
      <c r="H97" s="307">
        <f t="shared" ca="1" si="41"/>
        <v>139.06490002676844</v>
      </c>
      <c r="I97" s="304">
        <f t="shared" ca="1" si="42"/>
        <v>146.98318379769651</v>
      </c>
      <c r="J97" s="306">
        <f t="shared" ca="1" si="43"/>
        <v>118.57278620316038</v>
      </c>
      <c r="K97" s="307">
        <f t="shared" ca="1" si="44"/>
        <v>451.19265420854435</v>
      </c>
      <c r="L97" s="304">
        <f t="shared" ca="1" si="29"/>
        <v>466.51293319663864</v>
      </c>
      <c r="M97" s="306">
        <f t="shared" ca="1" si="45"/>
        <v>1.2410606459675193</v>
      </c>
      <c r="N97" s="304">
        <f t="shared" ca="1" si="46"/>
        <v>71.107537133718509</v>
      </c>
      <c r="P97" s="310">
        <f t="shared" ca="1" si="47"/>
        <v>3</v>
      </c>
      <c r="Q97" s="304">
        <f t="shared" ca="1" si="48"/>
        <v>747.8500000000023</v>
      </c>
      <c r="R97" s="306">
        <f t="shared" ca="1" si="49"/>
        <v>0.37531107138172548</v>
      </c>
      <c r="S97" s="307">
        <f t="shared" ca="1" si="50"/>
        <v>8.3161222376443487</v>
      </c>
      <c r="T97" s="304">
        <f t="shared" ca="1" si="30"/>
        <v>81.581159151291061</v>
      </c>
      <c r="U97" s="311">
        <f t="shared" ca="1" si="31"/>
        <v>0</v>
      </c>
      <c r="V97" s="306">
        <f t="shared" ca="1" si="32"/>
        <v>1.170948286659778</v>
      </c>
      <c r="W97" s="304">
        <f t="shared" ca="1" si="33"/>
        <v>55.414368270789403</v>
      </c>
      <c r="Y97" s="314" t="str">
        <f t="shared" ca="1" si="51"/>
        <v/>
      </c>
      <c r="Z97" s="315" t="str">
        <f t="shared" ca="1" si="52"/>
        <v/>
      </c>
      <c r="AA97" s="316" t="str">
        <f t="shared" ca="1" si="53"/>
        <v/>
      </c>
      <c r="AC97" s="310" t="e">
        <f t="shared" ca="1" si="54"/>
        <v>#N/A</v>
      </c>
      <c r="AD97" s="323" t="e">
        <f t="shared" ca="1" si="55"/>
        <v>#N/A</v>
      </c>
      <c r="AE97" s="324">
        <f t="shared" ca="1" si="34"/>
        <v>451.19265420854435</v>
      </c>
      <c r="AG97" s="306">
        <f t="shared" ca="1" si="56"/>
        <v>74.048098021894972</v>
      </c>
      <c r="AH97" s="304">
        <f t="shared" ca="1" si="57"/>
        <v>83.330299116322266</v>
      </c>
    </row>
    <row r="98" spans="1:34" x14ac:dyDescent="0.2">
      <c r="A98" s="347">
        <f t="shared" ca="1" si="35"/>
        <v>0.01</v>
      </c>
      <c r="B98" s="304">
        <f t="shared" ca="1" si="36"/>
        <v>4.6399999999999801</v>
      </c>
      <c r="D98" s="306">
        <f t="shared" ca="1" si="37"/>
        <v>26.926565002754813</v>
      </c>
      <c r="E98" s="307">
        <f t="shared" ca="1" si="38"/>
        <v>68.869833106825183</v>
      </c>
      <c r="F98" s="304">
        <f t="shared" ca="1" si="39"/>
        <v>73.94656053535914</v>
      </c>
      <c r="G98" s="306">
        <f t="shared" ca="1" si="40"/>
        <v>47.861385794567532</v>
      </c>
      <c r="H98" s="307">
        <f t="shared" ca="1" si="41"/>
        <v>139.75359835783669</v>
      </c>
      <c r="I98" s="304">
        <f t="shared" ca="1" si="42"/>
        <v>147.72197028248698</v>
      </c>
      <c r="J98" s="306">
        <f t="shared" ca="1" si="43"/>
        <v>119.05005373285591</v>
      </c>
      <c r="K98" s="307">
        <f t="shared" ca="1" si="44"/>
        <v>452.58674670046736</v>
      </c>
      <c r="L98" s="304">
        <f t="shared" ca="1" si="29"/>
        <v>467.9825622634981</v>
      </c>
      <c r="M98" s="306">
        <f t="shared" ca="1" si="45"/>
        <v>1.2408456197966999</v>
      </c>
      <c r="N98" s="304">
        <f t="shared" ca="1" si="46"/>
        <v>71.095217041645697</v>
      </c>
      <c r="P98" s="310">
        <f t="shared" ca="1" si="47"/>
        <v>3</v>
      </c>
      <c r="Q98" s="304">
        <f t="shared" ca="1" si="48"/>
        <v>746.67000000000235</v>
      </c>
      <c r="R98" s="306">
        <f t="shared" ca="1" si="49"/>
        <v>0.37471888435995587</v>
      </c>
      <c r="S98" s="307">
        <f t="shared" ca="1" si="50"/>
        <v>8.3123750488007495</v>
      </c>
      <c r="T98" s="304">
        <f t="shared" ca="1" si="30"/>
        <v>81.544399228735358</v>
      </c>
      <c r="U98" s="311">
        <f t="shared" ca="1" si="31"/>
        <v>0</v>
      </c>
      <c r="V98" s="306">
        <f t="shared" ca="1" si="32"/>
        <v>1.170784973649114</v>
      </c>
      <c r="W98" s="304">
        <f t="shared" ca="1" si="33"/>
        <v>55.965023868740445</v>
      </c>
      <c r="Y98" s="314" t="str">
        <f t="shared" ca="1" si="51"/>
        <v/>
      </c>
      <c r="Z98" s="315" t="str">
        <f t="shared" ca="1" si="52"/>
        <v/>
      </c>
      <c r="AA98" s="316" t="str">
        <f t="shared" ca="1" si="53"/>
        <v/>
      </c>
      <c r="AC98" s="310" t="e">
        <f t="shared" ca="1" si="54"/>
        <v>#N/A</v>
      </c>
      <c r="AD98" s="323" t="e">
        <f t="shared" ca="1" si="55"/>
        <v>#N/A</v>
      </c>
      <c r="AE98" s="324">
        <f t="shared" ca="1" si="34"/>
        <v>452.58674670046736</v>
      </c>
      <c r="AG98" s="306">
        <f t="shared" ca="1" si="56"/>
        <v>73.878306973521433</v>
      </c>
      <c r="AH98" s="304">
        <f t="shared" ca="1" si="57"/>
        <v>83.159822273532086</v>
      </c>
    </row>
    <row r="99" spans="1:34" x14ac:dyDescent="0.2">
      <c r="A99" s="347">
        <f t="shared" ca="1" si="35"/>
        <v>0.01</v>
      </c>
      <c r="B99" s="304">
        <f t="shared" ca="1" si="36"/>
        <v>4.6499999999999799</v>
      </c>
      <c r="D99" s="306">
        <f t="shared" ca="1" si="37"/>
        <v>26.888127724967834</v>
      </c>
      <c r="E99" s="307">
        <f t="shared" ca="1" si="38"/>
        <v>68.702407033059274</v>
      </c>
      <c r="F99" s="304">
        <f t="shared" ca="1" si="39"/>
        <v>73.776636848600901</v>
      </c>
      <c r="G99" s="306">
        <f t="shared" ca="1" si="40"/>
        <v>48.130267071817208</v>
      </c>
      <c r="H99" s="307">
        <f t="shared" ca="1" si="41"/>
        <v>140.44062242816727</v>
      </c>
      <c r="I99" s="304">
        <f t="shared" ca="1" si="42"/>
        <v>148.45905508393716</v>
      </c>
      <c r="J99" s="306">
        <f t="shared" ca="1" si="43"/>
        <v>119.53001199718784</v>
      </c>
      <c r="K99" s="307">
        <f t="shared" ca="1" si="44"/>
        <v>453.98771780439739</v>
      </c>
      <c r="L99" s="304">
        <f t="shared" ca="1" si="29"/>
        <v>469.45955276817301</v>
      </c>
      <c r="M99" s="306">
        <f t="shared" ca="1" si="45"/>
        <v>1.240631526782648</v>
      </c>
      <c r="N99" s="304">
        <f t="shared" ca="1" si="46"/>
        <v>71.082950415517288</v>
      </c>
      <c r="P99" s="310">
        <f t="shared" ca="1" si="47"/>
        <v>3</v>
      </c>
      <c r="Q99" s="304">
        <f t="shared" ca="1" si="48"/>
        <v>745.4900000000024</v>
      </c>
      <c r="R99" s="306">
        <f t="shared" ca="1" si="49"/>
        <v>0.37412669733818621</v>
      </c>
      <c r="S99" s="307">
        <f t="shared" ca="1" si="50"/>
        <v>8.3086337818273677</v>
      </c>
      <c r="T99" s="304">
        <f t="shared" ca="1" si="30"/>
        <v>81.507697399726482</v>
      </c>
      <c r="U99" s="311">
        <f t="shared" ca="1" si="31"/>
        <v>0</v>
      </c>
      <c r="V99" s="306">
        <f t="shared" ca="1" si="32"/>
        <v>1.1706208772603992</v>
      </c>
      <c r="W99" s="304">
        <f t="shared" ca="1" si="33"/>
        <v>56.51698942802706</v>
      </c>
      <c r="Y99" s="314" t="str">
        <f t="shared" ca="1" si="51"/>
        <v/>
      </c>
      <c r="Z99" s="315" t="str">
        <f t="shared" ca="1" si="52"/>
        <v/>
      </c>
      <c r="AA99" s="316" t="str">
        <f t="shared" ca="1" si="53"/>
        <v/>
      </c>
      <c r="AC99" s="310" t="e">
        <f t="shared" ca="1" si="54"/>
        <v>#N/A</v>
      </c>
      <c r="AD99" s="323" t="e">
        <f t="shared" ca="1" si="55"/>
        <v>#N/A</v>
      </c>
      <c r="AE99" s="324">
        <f t="shared" ca="1" si="34"/>
        <v>453.98771780439739</v>
      </c>
      <c r="AG99" s="306">
        <f t="shared" ca="1" si="56"/>
        <v>73.708139907905945</v>
      </c>
      <c r="AH99" s="304">
        <f t="shared" ca="1" si="57"/>
        <v>82.988971982299915</v>
      </c>
    </row>
    <row r="100" spans="1:34" x14ac:dyDescent="0.2">
      <c r="A100" s="347">
        <f t="shared" ca="1" si="35"/>
        <v>0.01</v>
      </c>
      <c r="B100" s="304">
        <f t="shared" ca="1" si="36"/>
        <v>4.6599999999999797</v>
      </c>
      <c r="D100" s="306">
        <f t="shared" ca="1" si="37"/>
        <v>26.849426397515817</v>
      </c>
      <c r="E100" s="307">
        <f t="shared" ca="1" si="38"/>
        <v>68.534675492448244</v>
      </c>
      <c r="F100" s="304">
        <f t="shared" ca="1" si="39"/>
        <v>73.606341049741118</v>
      </c>
      <c r="G100" s="306">
        <f t="shared" ca="1" si="40"/>
        <v>48.398761335792365</v>
      </c>
      <c r="H100" s="307">
        <f t="shared" ca="1" si="41"/>
        <v>141.12596918309177</v>
      </c>
      <c r="I100" s="304">
        <f t="shared" ca="1" si="42"/>
        <v>149.19443446960733</v>
      </c>
      <c r="J100" s="306">
        <f t="shared" ca="1" si="43"/>
        <v>120.01265713922589</v>
      </c>
      <c r="K100" s="307">
        <f t="shared" ca="1" si="44"/>
        <v>455.39555076245369</v>
      </c>
      <c r="L100" s="304">
        <f t="shared" ca="1" si="29"/>
        <v>470.94388787609921</v>
      </c>
      <c r="M100" s="306">
        <f t="shared" ca="1" si="45"/>
        <v>1.2404183558586661</v>
      </c>
      <c r="N100" s="304">
        <f t="shared" ca="1" si="46"/>
        <v>71.07073662125822</v>
      </c>
      <c r="P100" s="310">
        <f t="shared" ca="1" si="47"/>
        <v>3</v>
      </c>
      <c r="Q100" s="304">
        <f t="shared" ca="1" si="48"/>
        <v>744.31000000000245</v>
      </c>
      <c r="R100" s="306">
        <f t="shared" ca="1" si="49"/>
        <v>0.3735345103164166</v>
      </c>
      <c r="S100" s="307">
        <f t="shared" ca="1" si="50"/>
        <v>8.3048984367242031</v>
      </c>
      <c r="T100" s="304">
        <f t="shared" ca="1" si="30"/>
        <v>81.471053664264431</v>
      </c>
      <c r="U100" s="311">
        <f t="shared" ca="1" si="31"/>
        <v>0</v>
      </c>
      <c r="V100" s="306">
        <f t="shared" ca="1" si="32"/>
        <v>1.1704559997825894</v>
      </c>
      <c r="W100" s="304">
        <f t="shared" ca="1" si="33"/>
        <v>57.070241153280655</v>
      </c>
      <c r="Y100" s="314" t="str">
        <f t="shared" ca="1" si="51"/>
        <v/>
      </c>
      <c r="Z100" s="315" t="str">
        <f t="shared" ca="1" si="52"/>
        <v/>
      </c>
      <c r="AA100" s="316" t="str">
        <f t="shared" ca="1" si="53"/>
        <v/>
      </c>
      <c r="AC100" s="310" t="e">
        <f t="shared" ca="1" si="54"/>
        <v>#N/A</v>
      </c>
      <c r="AD100" s="323" t="e">
        <f t="shared" ca="1" si="55"/>
        <v>#N/A</v>
      </c>
      <c r="AE100" s="324">
        <f t="shared" ca="1" si="34"/>
        <v>455.39555076245369</v>
      </c>
      <c r="AG100" s="306">
        <f t="shared" ca="1" si="56"/>
        <v>73.537599583514051</v>
      </c>
      <c r="AH100" s="304">
        <f t="shared" ca="1" si="57"/>
        <v>82.817750970988342</v>
      </c>
    </row>
    <row r="101" spans="1:34" x14ac:dyDescent="0.2">
      <c r="A101" s="347">
        <f t="shared" ca="1" si="35"/>
        <v>0.01</v>
      </c>
      <c r="B101" s="304">
        <f t="shared" ca="1" si="36"/>
        <v>4.6699999999999795</v>
      </c>
      <c r="D101" s="306">
        <f t="shared" ca="1" si="37"/>
        <v>26.810463023146024</v>
      </c>
      <c r="E101" s="307">
        <f t="shared" ca="1" si="38"/>
        <v>68.366640764374282</v>
      </c>
      <c r="F101" s="304">
        <f t="shared" ca="1" si="39"/>
        <v>73.435675913826003</v>
      </c>
      <c r="G101" s="306">
        <f t="shared" ca="1" si="40"/>
        <v>48.666865966023828</v>
      </c>
      <c r="H101" s="307">
        <f t="shared" ca="1" si="41"/>
        <v>141.80963559073552</v>
      </c>
      <c r="I101" s="304">
        <f t="shared" ca="1" si="42"/>
        <v>149.92810473467651</v>
      </c>
      <c r="J101" s="306">
        <f t="shared" ca="1" si="43"/>
        <v>120.49798527573498</v>
      </c>
      <c r="K101" s="307">
        <f t="shared" ca="1" si="44"/>
        <v>456.81022878632285</v>
      </c>
      <c r="L101" s="304">
        <f t="shared" ca="1" si="29"/>
        <v>472.43555071493495</v>
      </c>
      <c r="M101" s="306">
        <f t="shared" ca="1" si="45"/>
        <v>1.24020609614015</v>
      </c>
      <c r="N101" s="304">
        <f t="shared" ca="1" si="46"/>
        <v>71.05857503522661</v>
      </c>
      <c r="P101" s="310">
        <f t="shared" ca="1" si="47"/>
        <v>3</v>
      </c>
      <c r="Q101" s="304">
        <f t="shared" ca="1" si="48"/>
        <v>743.13000000000238</v>
      </c>
      <c r="R101" s="306">
        <f t="shared" ca="1" si="49"/>
        <v>0.37294232329464694</v>
      </c>
      <c r="S101" s="307">
        <f t="shared" ca="1" si="50"/>
        <v>8.3011690134912559</v>
      </c>
      <c r="T101" s="304">
        <f t="shared" ca="1" si="30"/>
        <v>81.434468022349222</v>
      </c>
      <c r="U101" s="311">
        <f t="shared" ca="1" si="31"/>
        <v>0</v>
      </c>
      <c r="V101" s="306">
        <f t="shared" ca="1" si="32"/>
        <v>1.1702903435086083</v>
      </c>
      <c r="W101" s="304">
        <f t="shared" ca="1" si="33"/>
        <v>57.624755269843334</v>
      </c>
      <c r="Y101" s="314" t="str">
        <f t="shared" ca="1" si="51"/>
        <v/>
      </c>
      <c r="Z101" s="315" t="str">
        <f t="shared" ca="1" si="52"/>
        <v/>
      </c>
      <c r="AA101" s="316" t="str">
        <f t="shared" ca="1" si="53"/>
        <v/>
      </c>
      <c r="AC101" s="310" t="e">
        <f t="shared" ca="1" si="54"/>
        <v>#N/A</v>
      </c>
      <c r="AD101" s="323" t="e">
        <f t="shared" ca="1" si="55"/>
        <v>#N/A</v>
      </c>
      <c r="AE101" s="324">
        <f t="shared" ca="1" si="34"/>
        <v>456.81022878632285</v>
      </c>
      <c r="AG101" s="306">
        <f t="shared" ca="1" si="56"/>
        <v>73.366688762466751</v>
      </c>
      <c r="AH101" s="304">
        <f t="shared" ca="1" si="57"/>
        <v>82.646161972093466</v>
      </c>
    </row>
    <row r="102" spans="1:34" x14ac:dyDescent="0.2">
      <c r="A102" s="347">
        <f t="shared" ca="1" si="35"/>
        <v>0.01</v>
      </c>
      <c r="B102" s="304">
        <f t="shared" ca="1" si="36"/>
        <v>4.6799999999999793</v>
      </c>
      <c r="D102" s="306">
        <f t="shared" ca="1" si="37"/>
        <v>26.771239588260414</v>
      </c>
      <c r="E102" s="307">
        <f t="shared" ca="1" si="38"/>
        <v>68.198305136679764</v>
      </c>
      <c r="F102" s="304">
        <f t="shared" ca="1" si="39"/>
        <v>73.264644219485049</v>
      </c>
      <c r="G102" s="306">
        <f t="shared" ca="1" si="40"/>
        <v>48.934578361906432</v>
      </c>
      <c r="H102" s="307">
        <f t="shared" ca="1" si="41"/>
        <v>142.49161864210231</v>
      </c>
      <c r="I102" s="304">
        <f t="shared" ca="1" si="42"/>
        <v>150.66006220197801</v>
      </c>
      <c r="J102" s="306">
        <f t="shared" ca="1" si="43"/>
        <v>120.98599249737462</v>
      </c>
      <c r="K102" s="307">
        <f t="shared" ca="1" si="44"/>
        <v>458.23173505748701</v>
      </c>
      <c r="L102" s="304">
        <f t="shared" ca="1" si="29"/>
        <v>473.93452437480198</v>
      </c>
      <c r="M102" s="306">
        <f t="shared" ca="1" si="45"/>
        <v>1.2399947369205397</v>
      </c>
      <c r="N102" s="304">
        <f t="shared" ca="1" si="46"/>
        <v>71.046465043981769</v>
      </c>
      <c r="P102" s="310">
        <f t="shared" ca="1" si="47"/>
        <v>3</v>
      </c>
      <c r="Q102" s="304">
        <f t="shared" ca="1" si="48"/>
        <v>741.95000000000243</v>
      </c>
      <c r="R102" s="306">
        <f t="shared" ca="1" si="49"/>
        <v>0.37235013627287727</v>
      </c>
      <c r="S102" s="307">
        <f t="shared" ca="1" si="50"/>
        <v>8.2974455121285278</v>
      </c>
      <c r="T102" s="304">
        <f t="shared" ca="1" si="30"/>
        <v>81.397940473980867</v>
      </c>
      <c r="U102" s="311">
        <f t="shared" ca="1" si="31"/>
        <v>0</v>
      </c>
      <c r="V102" s="306">
        <f t="shared" ca="1" si="32"/>
        <v>1.1701239107353043</v>
      </c>
      <c r="W102" s="304">
        <f t="shared" ca="1" si="33"/>
        <v>58.180508024817044</v>
      </c>
      <c r="Y102" s="314" t="str">
        <f t="shared" ca="1" si="51"/>
        <v/>
      </c>
      <c r="Z102" s="315" t="str">
        <f t="shared" ca="1" si="52"/>
        <v/>
      </c>
      <c r="AA102" s="316" t="str">
        <f t="shared" ca="1" si="53"/>
        <v/>
      </c>
      <c r="AC102" s="310" t="e">
        <f t="shared" ca="1" si="54"/>
        <v>#N/A</v>
      </c>
      <c r="AD102" s="323" t="e">
        <f t="shared" ca="1" si="55"/>
        <v>#N/A</v>
      </c>
      <c r="AE102" s="324">
        <f t="shared" ca="1" si="34"/>
        <v>458.23173505748701</v>
      </c>
      <c r="AG102" s="306">
        <f t="shared" ca="1" si="56"/>
        <v>73.195410210413755</v>
      </c>
      <c r="AH102" s="304">
        <f t="shared" ca="1" si="57"/>
        <v>82.474207722107764</v>
      </c>
    </row>
    <row r="103" spans="1:34" x14ac:dyDescent="0.2">
      <c r="A103" s="347">
        <f t="shared" ca="1" si="35"/>
        <v>0.01</v>
      </c>
      <c r="B103" s="304">
        <f t="shared" ca="1" si="36"/>
        <v>4.6899999999999791</v>
      </c>
      <c r="D103" s="306">
        <f t="shared" ca="1" si="37"/>
        <v>26.731758063285845</v>
      </c>
      <c r="E103" s="307">
        <f t="shared" ca="1" si="38"/>
        <v>68.029670905427892</v>
      </c>
      <c r="F103" s="304">
        <f t="shared" ca="1" si="39"/>
        <v>73.093248748806275</v>
      </c>
      <c r="G103" s="306">
        <f t="shared" ca="1" si="40"/>
        <v>49.201895942539288</v>
      </c>
      <c r="H103" s="307">
        <f t="shared" ca="1" si="41"/>
        <v>143.1719153511566</v>
      </c>
      <c r="I103" s="304">
        <f t="shared" ca="1" si="42"/>
        <v>151.3903032220334</v>
      </c>
      <c r="J103" s="306">
        <f t="shared" ca="1" si="43"/>
        <v>121.47667486889685</v>
      </c>
      <c r="K103" s="307">
        <f t="shared" ca="1" si="44"/>
        <v>459.66005272745332</v>
      </c>
      <c r="L103" s="304">
        <f t="shared" ca="1" si="29"/>
        <v>475.44079190852864</v>
      </c>
      <c r="M103" s="306">
        <f t="shared" ca="1" si="45"/>
        <v>1.239784267667384</v>
      </c>
      <c r="N103" s="304">
        <f t="shared" ca="1" si="46"/>
        <v>71.03440604405867</v>
      </c>
      <c r="P103" s="310">
        <f t="shared" ca="1" si="47"/>
        <v>3</v>
      </c>
      <c r="Q103" s="304">
        <f t="shared" ca="1" si="48"/>
        <v>740.77000000000248</v>
      </c>
      <c r="R103" s="306">
        <f t="shared" ca="1" si="49"/>
        <v>0.37175794925110767</v>
      </c>
      <c r="S103" s="307">
        <f t="shared" ca="1" si="50"/>
        <v>8.2937279326360169</v>
      </c>
      <c r="T103" s="304">
        <f t="shared" ca="1" si="30"/>
        <v>81.361471019159325</v>
      </c>
      <c r="U103" s="311">
        <f t="shared" ca="1" si="31"/>
        <v>0</v>
      </c>
      <c r="V103" s="306">
        <f t="shared" ca="1" si="32"/>
        <v>1.1699567037634073</v>
      </c>
      <c r="W103" s="304">
        <f t="shared" ca="1" si="33"/>
        <v>58.737475688107857</v>
      </c>
      <c r="Y103" s="314" t="str">
        <f t="shared" ca="1" si="51"/>
        <v/>
      </c>
      <c r="Z103" s="315" t="str">
        <f t="shared" ca="1" si="52"/>
        <v/>
      </c>
      <c r="AA103" s="316" t="str">
        <f t="shared" ca="1" si="53"/>
        <v/>
      </c>
      <c r="AC103" s="310" t="e">
        <f t="shared" ca="1" si="54"/>
        <v>#N/A</v>
      </c>
      <c r="AD103" s="323" t="e">
        <f t="shared" ca="1" si="55"/>
        <v>#N/A</v>
      </c>
      <c r="AE103" s="324">
        <f t="shared" ca="1" si="34"/>
        <v>459.66005272745332</v>
      </c>
      <c r="AG103" s="306">
        <f t="shared" ca="1" si="56"/>
        <v>73.023766696406554</v>
      </c>
      <c r="AH103" s="304">
        <f t="shared" ca="1" si="57"/>
        <v>82.301890961382938</v>
      </c>
    </row>
    <row r="104" spans="1:34" x14ac:dyDescent="0.2">
      <c r="A104" s="347">
        <f t="shared" ca="1" si="35"/>
        <v>0.01</v>
      </c>
      <c r="B104" s="304">
        <f t="shared" ca="1" si="36"/>
        <v>4.6999999999999789</v>
      </c>
      <c r="D104" s="306">
        <f t="shared" ca="1" si="37"/>
        <v>26.692020403032707</v>
      </c>
      <c r="E104" s="307">
        <f t="shared" ca="1" si="38"/>
        <v>67.860740374666861</v>
      </c>
      <c r="F104" s="304">
        <f t="shared" ca="1" si="39"/>
        <v>72.921492287211564</v>
      </c>
      <c r="G104" s="306">
        <f t="shared" ca="1" si="40"/>
        <v>49.468816146569615</v>
      </c>
      <c r="H104" s="307">
        <f t="shared" ca="1" si="41"/>
        <v>143.85052275490327</v>
      </c>
      <c r="I104" s="304">
        <f t="shared" ca="1" si="42"/>
        <v>152.11882417308533</v>
      </c>
      <c r="J104" s="306">
        <f t="shared" ca="1" si="43"/>
        <v>121.97002842934239</v>
      </c>
      <c r="K104" s="307">
        <f t="shared" ca="1" si="44"/>
        <v>461.0951649179836</v>
      </c>
      <c r="L104" s="304">
        <f t="shared" ca="1" si="29"/>
        <v>476.95433633189361</v>
      </c>
      <c r="M104" s="306">
        <f t="shared" ca="1" si="45"/>
        <v>1.2395746780185115</v>
      </c>
      <c r="N104" s="304">
        <f t="shared" ca="1" si="46"/>
        <v>71.022397441748652</v>
      </c>
      <c r="P104" s="310">
        <f t="shared" ca="1" si="47"/>
        <v>3</v>
      </c>
      <c r="Q104" s="304">
        <f t="shared" ca="1" si="48"/>
        <v>739.59000000000253</v>
      </c>
      <c r="R104" s="306">
        <f t="shared" ca="1" si="49"/>
        <v>0.37116576222933806</v>
      </c>
      <c r="S104" s="307">
        <f t="shared" ca="1" si="50"/>
        <v>8.2900162750137234</v>
      </c>
      <c r="T104" s="304">
        <f t="shared" ca="1" si="30"/>
        <v>81.325059657884637</v>
      </c>
      <c r="U104" s="311">
        <f t="shared" ca="1" si="31"/>
        <v>0</v>
      </c>
      <c r="V104" s="306">
        <f t="shared" ca="1" si="32"/>
        <v>1.1697887248974834</v>
      </c>
      <c r="W104" s="304">
        <f t="shared" ca="1" si="33"/>
        <v>59.295634553464893</v>
      </c>
      <c r="Y104" s="314" t="str">
        <f t="shared" ca="1" si="51"/>
        <v/>
      </c>
      <c r="Z104" s="315" t="str">
        <f t="shared" ca="1" si="52"/>
        <v/>
      </c>
      <c r="AA104" s="316" t="str">
        <f t="shared" ca="1" si="53"/>
        <v/>
      </c>
      <c r="AC104" s="310" t="e">
        <f t="shared" ca="1" si="54"/>
        <v>#N/A</v>
      </c>
      <c r="AD104" s="323" t="e">
        <f t="shared" ca="1" si="55"/>
        <v>#N/A</v>
      </c>
      <c r="AE104" s="324">
        <f t="shared" ca="1" si="34"/>
        <v>461.0951649179836</v>
      </c>
      <c r="AG104" s="306">
        <f t="shared" ca="1" si="56"/>
        <v>72.851760992771403</v>
      </c>
      <c r="AH104" s="304">
        <f t="shared" ca="1" si="57"/>
        <v>82.129214433993084</v>
      </c>
    </row>
    <row r="105" spans="1:34" x14ac:dyDescent="0.2">
      <c r="A105" s="347">
        <f t="shared" ca="1" si="35"/>
        <v>0.01</v>
      </c>
      <c r="B105" s="304">
        <f t="shared" ca="1" si="36"/>
        <v>4.7099999999999786</v>
      </c>
      <c r="D105" s="306">
        <f t="shared" ca="1" si="37"/>
        <v>26.643783651068091</v>
      </c>
      <c r="E105" s="307">
        <f t="shared" ca="1" si="38"/>
        <v>67.667540497812539</v>
      </c>
      <c r="F105" s="304">
        <f t="shared" ca="1" si="39"/>
        <v>72.724048596513256</v>
      </c>
      <c r="G105" s="306">
        <f t="shared" ca="1" si="40"/>
        <v>49.735253983080298</v>
      </c>
      <c r="H105" s="307">
        <f t="shared" ca="1" si="41"/>
        <v>144.52719815988138</v>
      </c>
      <c r="I105" s="304">
        <f t="shared" ca="1" si="42"/>
        <v>152.84536792689246</v>
      </c>
      <c r="J105" s="306">
        <f t="shared" ca="1" si="43"/>
        <v>122.46604877999064</v>
      </c>
      <c r="K105" s="307">
        <f t="shared" ca="1" si="44"/>
        <v>462.53705352255753</v>
      </c>
      <c r="L105" s="304">
        <f t="shared" ca="1" si="29"/>
        <v>478.47513935952026</v>
      </c>
      <c r="M105" s="306">
        <f t="shared" ca="1" si="45"/>
        <v>1.2393659574320917</v>
      </c>
      <c r="N105" s="304">
        <f t="shared" ca="1" si="46"/>
        <v>71.01043863304929</v>
      </c>
      <c r="P105" s="310">
        <f t="shared" ca="1" si="47"/>
        <v>4</v>
      </c>
      <c r="Q105" s="304">
        <f t="shared" ca="1" si="48"/>
        <v>738.20000000000346</v>
      </c>
      <c r="R105" s="306">
        <f t="shared" ca="1" si="49"/>
        <v>0.37046818599183018</v>
      </c>
      <c r="S105" s="307">
        <f t="shared" ca="1" si="50"/>
        <v>8.2863115931538047</v>
      </c>
      <c r="T105" s="304">
        <f t="shared" ca="1" si="30"/>
        <v>81.288716728838835</v>
      </c>
      <c r="U105" s="311">
        <f t="shared" ca="1" si="31"/>
        <v>0</v>
      </c>
      <c r="V105" s="306">
        <f t="shared" ca="1" si="32"/>
        <v>1.1696199765861786</v>
      </c>
      <c r="W105" s="304">
        <f t="shared" ca="1" si="33"/>
        <v>59.854762376802185</v>
      </c>
      <c r="Y105" s="314" t="str">
        <f t="shared" ca="1" si="51"/>
        <v/>
      </c>
      <c r="Z105" s="315" t="str">
        <f t="shared" ca="1" si="52"/>
        <v/>
      </c>
      <c r="AA105" s="316" t="str">
        <f t="shared" ca="1" si="53"/>
        <v/>
      </c>
      <c r="AC105" s="310" t="e">
        <f t="shared" ca="1" si="54"/>
        <v>#N/A</v>
      </c>
      <c r="AD105" s="323" t="e">
        <f t="shared" ca="1" si="55"/>
        <v>#N/A</v>
      </c>
      <c r="AE105" s="324">
        <f t="shared" ca="1" si="34"/>
        <v>462.53705352255753</v>
      </c>
      <c r="AG105" s="306">
        <f t="shared" ca="1" si="56"/>
        <v>72.654042450770177</v>
      </c>
      <c r="AH105" s="304">
        <f t="shared" ca="1" si="57"/>
        <v>81.930827463385882</v>
      </c>
    </row>
    <row r="106" spans="1:34" x14ac:dyDescent="0.2">
      <c r="A106" s="347">
        <f t="shared" ca="1" si="35"/>
        <v>0.01</v>
      </c>
      <c r="B106" s="304">
        <f t="shared" ca="1" si="36"/>
        <v>4.7199999999999784</v>
      </c>
      <c r="D106" s="306">
        <f t="shared" ca="1" si="37"/>
        <v>26.587028136978148</v>
      </c>
      <c r="E106" s="307">
        <f t="shared" ca="1" si="38"/>
        <v>67.450059541318495</v>
      </c>
      <c r="F106" s="304">
        <f t="shared" ca="1" si="39"/>
        <v>72.500900665328828</v>
      </c>
      <c r="G106" s="306">
        <f t="shared" ca="1" si="40"/>
        <v>50.001124264450077</v>
      </c>
      <c r="H106" s="307">
        <f t="shared" ca="1" si="41"/>
        <v>145.20169875529456</v>
      </c>
      <c r="I106" s="304">
        <f t="shared" ca="1" si="42"/>
        <v>153.56967717987914</v>
      </c>
      <c r="J106" s="306">
        <f t="shared" ca="1" si="43"/>
        <v>122.9647306712283</v>
      </c>
      <c r="K106" s="307">
        <f t="shared" ca="1" si="44"/>
        <v>463.98569800713341</v>
      </c>
      <c r="L106" s="304">
        <f t="shared" ca="1" si="29"/>
        <v>480.00318013968877</v>
      </c>
      <c r="M106" s="306">
        <f t="shared" ca="1" si="45"/>
        <v>1.2391580951947365</v>
      </c>
      <c r="N106" s="304">
        <f t="shared" ca="1" si="46"/>
        <v>70.998529004128699</v>
      </c>
      <c r="P106" s="310">
        <f t="shared" ca="1" si="47"/>
        <v>4</v>
      </c>
      <c r="Q106" s="304">
        <f t="shared" ca="1" si="48"/>
        <v>736.60000000000343</v>
      </c>
      <c r="R106" s="306">
        <f t="shared" ca="1" si="49"/>
        <v>0.36966522053858319</v>
      </c>
      <c r="S106" s="307">
        <f t="shared" ca="1" si="50"/>
        <v>8.2826149409484184</v>
      </c>
      <c r="T106" s="304">
        <f t="shared" ca="1" si="30"/>
        <v>81.252452570703994</v>
      </c>
      <c r="U106" s="311">
        <f t="shared" ca="1" si="31"/>
        <v>0</v>
      </c>
      <c r="V106" s="306">
        <f t="shared" ca="1" si="32"/>
        <v>1.1694504615624228</v>
      </c>
      <c r="W106" s="304">
        <f t="shared" ca="1" si="33"/>
        <v>60.414633144619295</v>
      </c>
      <c r="Y106" s="314" t="str">
        <f t="shared" ca="1" si="51"/>
        <v/>
      </c>
      <c r="Z106" s="315" t="str">
        <f t="shared" ca="1" si="52"/>
        <v/>
      </c>
      <c r="AA106" s="316" t="str">
        <f t="shared" ca="1" si="53"/>
        <v/>
      </c>
      <c r="AC106" s="310" t="e">
        <f t="shared" ca="1" si="54"/>
        <v>#N/A</v>
      </c>
      <c r="AD106" s="323" t="e">
        <f t="shared" ca="1" si="55"/>
        <v>#N/A</v>
      </c>
      <c r="AE106" s="324">
        <f t="shared" ca="1" si="34"/>
        <v>463.98569800713341</v>
      </c>
      <c r="AG106" s="306">
        <f t="shared" ca="1" si="56"/>
        <v>72.430593536645929</v>
      </c>
      <c r="AH106" s="304">
        <f t="shared" ca="1" si="57"/>
        <v>81.706712487313709</v>
      </c>
    </row>
    <row r="107" spans="1:34" x14ac:dyDescent="0.2">
      <c r="A107" s="347">
        <f t="shared" ca="1" si="35"/>
        <v>0.01</v>
      </c>
      <c r="B107" s="304">
        <f t="shared" ca="1" si="36"/>
        <v>4.7299999999999782</v>
      </c>
      <c r="D107" s="306">
        <f t="shared" ca="1" si="37"/>
        <v>26.529996757786758</v>
      </c>
      <c r="E107" s="307">
        <f t="shared" ca="1" si="38"/>
        <v>67.232279626139132</v>
      </c>
      <c r="F107" s="304">
        <f t="shared" ca="1" si="39"/>
        <v>72.277383403769804</v>
      </c>
      <c r="G107" s="306">
        <f t="shared" ca="1" si="40"/>
        <v>50.266424232027944</v>
      </c>
      <c r="H107" s="307">
        <f t="shared" ca="1" si="41"/>
        <v>145.87402155155596</v>
      </c>
      <c r="I107" s="304">
        <f t="shared" ca="1" si="42"/>
        <v>154.29174821972177</v>
      </c>
      <c r="J107" s="306">
        <f t="shared" ca="1" si="43"/>
        <v>123.46606841371069</v>
      </c>
      <c r="K107" s="307">
        <f t="shared" ca="1" si="44"/>
        <v>465.44107660866769</v>
      </c>
      <c r="L107" s="304">
        <f t="shared" ca="1" si="29"/>
        <v>481.53843651797388</v>
      </c>
      <c r="M107" s="306">
        <f t="shared" ca="1" si="45"/>
        <v>1.2389510807697011</v>
      </c>
      <c r="N107" s="304">
        <f t="shared" ca="1" si="46"/>
        <v>70.986667951275834</v>
      </c>
      <c r="P107" s="310">
        <f t="shared" ca="1" si="47"/>
        <v>4</v>
      </c>
      <c r="Q107" s="304">
        <f t="shared" ca="1" si="48"/>
        <v>735.00000000000352</v>
      </c>
      <c r="R107" s="306">
        <f t="shared" ca="1" si="49"/>
        <v>0.36886225508533627</v>
      </c>
      <c r="S107" s="307">
        <f t="shared" ca="1" si="50"/>
        <v>8.2789263183975645</v>
      </c>
      <c r="T107" s="304">
        <f t="shared" ca="1" si="30"/>
        <v>81.216267183480113</v>
      </c>
      <c r="U107" s="311">
        <f t="shared" ca="1" si="31"/>
        <v>0</v>
      </c>
      <c r="V107" s="306">
        <f t="shared" ca="1" si="32"/>
        <v>1.1692801827029959</v>
      </c>
      <c r="W107" s="304">
        <f t="shared" ca="1" si="33"/>
        <v>60.975217670230371</v>
      </c>
      <c r="Y107" s="314" t="str">
        <f t="shared" ca="1" si="51"/>
        <v/>
      </c>
      <c r="Z107" s="315" t="str">
        <f t="shared" ca="1" si="52"/>
        <v/>
      </c>
      <c r="AA107" s="316" t="str">
        <f t="shared" ca="1" si="53"/>
        <v/>
      </c>
      <c r="AC107" s="310" t="e">
        <f t="shared" ca="1" si="54"/>
        <v>#N/A</v>
      </c>
      <c r="AD107" s="323" t="e">
        <f t="shared" ca="1" si="55"/>
        <v>#N/A</v>
      </c>
      <c r="AE107" s="324">
        <f t="shared" ca="1" si="34"/>
        <v>465.44107660866769</v>
      </c>
      <c r="AG107" s="306">
        <f t="shared" ca="1" si="56"/>
        <v>72.206773375836718</v>
      </c>
      <c r="AH107" s="304">
        <f t="shared" ca="1" si="57"/>
        <v>81.482228602072425</v>
      </c>
    </row>
    <row r="108" spans="1:34" x14ac:dyDescent="0.2">
      <c r="A108" s="347">
        <f t="shared" ca="1" si="35"/>
        <v>0.01</v>
      </c>
      <c r="B108" s="304">
        <f t="shared" ca="1" si="36"/>
        <v>4.739999999999978</v>
      </c>
      <c r="D108" s="306">
        <f t="shared" ca="1" si="37"/>
        <v>26.472691876249023</v>
      </c>
      <c r="E108" s="307">
        <f t="shared" ca="1" si="38"/>
        <v>67.014203915088274</v>
      </c>
      <c r="F108" s="304">
        <f t="shared" ca="1" si="39"/>
        <v>72.053500550270655</v>
      </c>
      <c r="G108" s="306">
        <f t="shared" ca="1" si="40"/>
        <v>50.531151150790436</v>
      </c>
      <c r="H108" s="307">
        <f t="shared" ca="1" si="41"/>
        <v>146.54416359070683</v>
      </c>
      <c r="I108" s="304">
        <f t="shared" ca="1" si="42"/>
        <v>155.01157737125274</v>
      </c>
      <c r="J108" s="306">
        <f t="shared" ca="1" si="43"/>
        <v>123.97005629062478</v>
      </c>
      <c r="K108" s="307">
        <f t="shared" ca="1" si="44"/>
        <v>466.90316753437901</v>
      </c>
      <c r="L108" s="304">
        <f t="shared" ca="1" si="29"/>
        <v>483.08088630201161</v>
      </c>
      <c r="M108" s="306">
        <f t="shared" ca="1" si="45"/>
        <v>1.2387449037929135</v>
      </c>
      <c r="N108" s="304">
        <f t="shared" ca="1" si="46"/>
        <v>70.974854880673149</v>
      </c>
      <c r="P108" s="310">
        <f t="shared" ca="1" si="47"/>
        <v>4</v>
      </c>
      <c r="Q108" s="304">
        <f t="shared" ca="1" si="48"/>
        <v>733.4000000000035</v>
      </c>
      <c r="R108" s="306">
        <f t="shared" ca="1" si="49"/>
        <v>0.36805928963208923</v>
      </c>
      <c r="S108" s="307">
        <f t="shared" ca="1" si="50"/>
        <v>8.275245725501243</v>
      </c>
      <c r="T108" s="304">
        <f t="shared" ca="1" si="30"/>
        <v>81.180160567167192</v>
      </c>
      <c r="U108" s="311">
        <f t="shared" ca="1" si="31"/>
        <v>0</v>
      </c>
      <c r="V108" s="306">
        <f t="shared" ca="1" si="32"/>
        <v>1.1691091428881257</v>
      </c>
      <c r="W108" s="304">
        <f t="shared" ca="1" si="33"/>
        <v>61.536486836764652</v>
      </c>
      <c r="Y108" s="314" t="str">
        <f t="shared" ca="1" si="51"/>
        <v/>
      </c>
      <c r="Z108" s="315" t="str">
        <f t="shared" ca="1" si="52"/>
        <v/>
      </c>
      <c r="AA108" s="316" t="str">
        <f t="shared" ca="1" si="53"/>
        <v/>
      </c>
      <c r="AC108" s="310" t="e">
        <f t="shared" ca="1" si="54"/>
        <v>#N/A</v>
      </c>
      <c r="AD108" s="323" t="e">
        <f t="shared" ca="1" si="55"/>
        <v>#N/A</v>
      </c>
      <c r="AE108" s="324">
        <f t="shared" ca="1" si="34"/>
        <v>466.90316753437901</v>
      </c>
      <c r="AG108" s="306">
        <f t="shared" ca="1" si="56"/>
        <v>71.982585684161833</v>
      </c>
      <c r="AH108" s="304">
        <f t="shared" ca="1" si="57"/>
        <v>81.25737949479965</v>
      </c>
    </row>
    <row r="109" spans="1:34" x14ac:dyDescent="0.2">
      <c r="A109" s="347">
        <f t="shared" ca="1" si="35"/>
        <v>0.01</v>
      </c>
      <c r="B109" s="304">
        <f t="shared" ca="1" si="36"/>
        <v>4.7499999999999778</v>
      </c>
      <c r="D109" s="306">
        <f t="shared" ca="1" si="37"/>
        <v>26.415115837283938</v>
      </c>
      <c r="E109" s="307">
        <f t="shared" ca="1" si="38"/>
        <v>66.795835576058437</v>
      </c>
      <c r="F109" s="304">
        <f t="shared" ca="1" si="39"/>
        <v>71.829255843291051</v>
      </c>
      <c r="G109" s="306">
        <f t="shared" ca="1" si="40"/>
        <v>50.795302309163276</v>
      </c>
      <c r="H109" s="307">
        <f t="shared" ca="1" si="41"/>
        <v>147.21212194646742</v>
      </c>
      <c r="I109" s="304">
        <f t="shared" ca="1" si="42"/>
        <v>155.72916099645849</v>
      </c>
      <c r="J109" s="306">
        <f t="shared" ca="1" si="43"/>
        <v>124.47668855792455</v>
      </c>
      <c r="K109" s="307">
        <f t="shared" ca="1" si="44"/>
        <v>468.37194896206489</v>
      </c>
      <c r="L109" s="304">
        <f t="shared" ca="1" si="29"/>
        <v>484.63050726184139</v>
      </c>
      <c r="M109" s="306">
        <f t="shared" ca="1" si="45"/>
        <v>1.2385395540691158</v>
      </c>
      <c r="N109" s="304">
        <f t="shared" ca="1" si="46"/>
        <v>70.963089208175361</v>
      </c>
      <c r="P109" s="310">
        <f t="shared" ca="1" si="47"/>
        <v>4</v>
      </c>
      <c r="Q109" s="304">
        <f t="shared" ca="1" si="48"/>
        <v>731.80000000000359</v>
      </c>
      <c r="R109" s="306">
        <f t="shared" ca="1" si="49"/>
        <v>0.3672563241788423</v>
      </c>
      <c r="S109" s="307">
        <f t="shared" ca="1" si="50"/>
        <v>8.2715731622594539</v>
      </c>
      <c r="T109" s="304">
        <f t="shared" ca="1" si="30"/>
        <v>81.144132721765246</v>
      </c>
      <c r="U109" s="311">
        <f t="shared" ca="1" si="31"/>
        <v>0</v>
      </c>
      <c r="V109" s="306">
        <f t="shared" ca="1" si="32"/>
        <v>1.1689373450014306</v>
      </c>
      <c r="W109" s="304">
        <f t="shared" ca="1" si="33"/>
        <v>62.098411598444649</v>
      </c>
      <c r="Y109" s="314" t="str">
        <f t="shared" ca="1" si="51"/>
        <v/>
      </c>
      <c r="Z109" s="315" t="str">
        <f t="shared" ca="1" si="52"/>
        <v/>
      </c>
      <c r="AA109" s="316" t="str">
        <f t="shared" ca="1" si="53"/>
        <v/>
      </c>
      <c r="AC109" s="310" t="e">
        <f t="shared" ca="1" si="54"/>
        <v>#N/A</v>
      </c>
      <c r="AD109" s="323" t="e">
        <f t="shared" ca="1" si="55"/>
        <v>#N/A</v>
      </c>
      <c r="AE109" s="324">
        <f t="shared" ca="1" si="34"/>
        <v>468.37194896206489</v>
      </c>
      <c r="AG109" s="306">
        <f t="shared" ca="1" si="56"/>
        <v>71.758034177246827</v>
      </c>
      <c r="AH109" s="304">
        <f t="shared" ca="1" si="57"/>
        <v>81.032168852889711</v>
      </c>
    </row>
    <row r="110" spans="1:34" x14ac:dyDescent="0.2">
      <c r="A110" s="347">
        <f t="shared" ca="1" si="35"/>
        <v>0.01</v>
      </c>
      <c r="B110" s="304">
        <f t="shared" ca="1" si="36"/>
        <v>4.7599999999999776</v>
      </c>
      <c r="D110" s="306">
        <f t="shared" ca="1" si="37"/>
        <v>26.357270968335218</v>
      </c>
      <c r="E110" s="307">
        <f t="shared" ca="1" si="38"/>
        <v>66.577177781727485</v>
      </c>
      <c r="F110" s="304">
        <f t="shared" ca="1" si="39"/>
        <v>71.604653021140976</v>
      </c>
      <c r="G110" s="306">
        <f t="shared" ca="1" si="40"/>
        <v>51.058875018846628</v>
      </c>
      <c r="H110" s="307">
        <f t="shared" ca="1" si="41"/>
        <v>147.87789372428469</v>
      </c>
      <c r="I110" s="304">
        <f t="shared" ca="1" si="42"/>
        <v>156.44449549447575</v>
      </c>
      <c r="J110" s="306">
        <f t="shared" ca="1" si="43"/>
        <v>124.9859594445646</v>
      </c>
      <c r="K110" s="307">
        <f t="shared" ca="1" si="44"/>
        <v>469.84739904041868</v>
      </c>
      <c r="L110" s="304">
        <f t="shared" ca="1" si="29"/>
        <v>486.18727713024822</v>
      </c>
      <c r="M110" s="306">
        <f t="shared" ca="1" si="45"/>
        <v>1.2383350215681119</v>
      </c>
      <c r="N110" s="304">
        <f t="shared" ca="1" si="46"/>
        <v>70.951370359094582</v>
      </c>
      <c r="P110" s="310">
        <f t="shared" ca="1" si="47"/>
        <v>4</v>
      </c>
      <c r="Q110" s="304">
        <f t="shared" ca="1" si="48"/>
        <v>730.20000000000357</v>
      </c>
      <c r="R110" s="306">
        <f t="shared" ca="1" si="49"/>
        <v>0.36645335872559531</v>
      </c>
      <c r="S110" s="307">
        <f t="shared" ca="1" si="50"/>
        <v>8.2679086286721972</v>
      </c>
      <c r="T110" s="304">
        <f t="shared" ca="1" si="30"/>
        <v>81.108183647274259</v>
      </c>
      <c r="U110" s="311">
        <f t="shared" ca="1" si="31"/>
        <v>0</v>
      </c>
      <c r="V110" s="306">
        <f t="shared" ca="1" si="32"/>
        <v>1.1687647919298612</v>
      </c>
      <c r="W110" s="304">
        <f t="shared" ca="1" si="33"/>
        <v>62.660962981854063</v>
      </c>
      <c r="Y110" s="314" t="str">
        <f t="shared" ca="1" si="51"/>
        <v/>
      </c>
      <c r="Z110" s="315" t="str">
        <f t="shared" ca="1" si="52"/>
        <v/>
      </c>
      <c r="AA110" s="316" t="str">
        <f t="shared" ca="1" si="53"/>
        <v/>
      </c>
      <c r="AC110" s="310" t="e">
        <f t="shared" ca="1" si="54"/>
        <v>#N/A</v>
      </c>
      <c r="AD110" s="323" t="e">
        <f t="shared" ca="1" si="55"/>
        <v>#N/A</v>
      </c>
      <c r="AE110" s="324">
        <f t="shared" ca="1" si="34"/>
        <v>469.84739904041868</v>
      </c>
      <c r="AG110" s="306">
        <f t="shared" ca="1" si="56"/>
        <v>71.533122570343551</v>
      </c>
      <c r="AH110" s="304">
        <f t="shared" ca="1" si="57"/>
        <v>80.806600363803753</v>
      </c>
    </row>
    <row r="111" spans="1:34" x14ac:dyDescent="0.2">
      <c r="A111" s="347">
        <f t="shared" ca="1" si="35"/>
        <v>0.01</v>
      </c>
      <c r="B111" s="304">
        <f t="shared" ca="1" si="36"/>
        <v>4.7699999999999774</v>
      </c>
      <c r="D111" s="306">
        <f t="shared" ca="1" si="37"/>
        <v>26.299159579720328</v>
      </c>
      <c r="E111" s="307">
        <f t="shared" ca="1" si="38"/>
        <v>66.358233709269356</v>
      </c>
      <c r="F111" s="304">
        <f t="shared" ca="1" si="39"/>
        <v>71.379695821806408</v>
      </c>
      <c r="G111" s="306">
        <f t="shared" ca="1" si="40"/>
        <v>51.321866614643831</v>
      </c>
      <c r="H111" s="307">
        <f t="shared" ca="1" si="41"/>
        <v>148.54147606137738</v>
      </c>
      <c r="I111" s="304">
        <f t="shared" ca="1" si="42"/>
        <v>157.1575773015862</v>
      </c>
      <c r="J111" s="306">
        <f t="shared" ca="1" si="43"/>
        <v>125.49786315273205</v>
      </c>
      <c r="K111" s="307">
        <f t="shared" ca="1" si="44"/>
        <v>471.32949588934702</v>
      </c>
      <c r="L111" s="304">
        <f t="shared" ca="1" si="29"/>
        <v>487.75117360310662</v>
      </c>
      <c r="M111" s="306">
        <f t="shared" ca="1" si="45"/>
        <v>1.2381312964211193</v>
      </c>
      <c r="N111" s="304">
        <f t="shared" ca="1" si="46"/>
        <v>70.93969776799122</v>
      </c>
      <c r="P111" s="310">
        <f t="shared" ca="1" si="47"/>
        <v>4</v>
      </c>
      <c r="Q111" s="304">
        <f t="shared" ca="1" si="48"/>
        <v>728.60000000000366</v>
      </c>
      <c r="R111" s="306">
        <f t="shared" ca="1" si="49"/>
        <v>0.36565039327234838</v>
      </c>
      <c r="S111" s="307">
        <f t="shared" ca="1" si="50"/>
        <v>8.2642521247394729</v>
      </c>
      <c r="T111" s="304">
        <f t="shared" ca="1" si="30"/>
        <v>81.072313343694233</v>
      </c>
      <c r="U111" s="311">
        <f t="shared" ca="1" si="31"/>
        <v>0</v>
      </c>
      <c r="V111" s="306">
        <f t="shared" ca="1" si="32"/>
        <v>1.1685914865636464</v>
      </c>
      <c r="W111" s="304">
        <f t="shared" ca="1" si="33"/>
        <v>63.224112087195884</v>
      </c>
      <c r="Y111" s="314" t="str">
        <f t="shared" ca="1" si="51"/>
        <v/>
      </c>
      <c r="Z111" s="315" t="str">
        <f t="shared" ca="1" si="52"/>
        <v/>
      </c>
      <c r="AA111" s="316" t="str">
        <f t="shared" ca="1" si="53"/>
        <v/>
      </c>
      <c r="AC111" s="310" t="e">
        <f t="shared" ca="1" si="54"/>
        <v>#N/A</v>
      </c>
      <c r="AD111" s="323" t="e">
        <f t="shared" ca="1" si="55"/>
        <v>#N/A</v>
      </c>
      <c r="AE111" s="324">
        <f t="shared" ca="1" si="34"/>
        <v>471.32949588934702</v>
      </c>
      <c r="AG111" s="306">
        <f t="shared" ca="1" si="56"/>
        <v>71.307854578150668</v>
      </c>
      <c r="AH111" s="304">
        <f t="shared" ca="1" si="57"/>
        <v>80.580677714880707</v>
      </c>
    </row>
    <row r="112" spans="1:34" x14ac:dyDescent="0.2">
      <c r="A112" s="347">
        <f t="shared" ca="1" si="35"/>
        <v>0.01</v>
      </c>
      <c r="B112" s="304">
        <f t="shared" ca="1" si="36"/>
        <v>4.7799999999999772</v>
      </c>
      <c r="D112" s="306">
        <f t="shared" ca="1" si="37"/>
        <v>26.240783964968156</v>
      </c>
      <c r="E112" s="307">
        <f t="shared" ca="1" si="38"/>
        <v>66.139006540068181</v>
      </c>
      <c r="F112" s="304">
        <f t="shared" ca="1" si="39"/>
        <v>71.154387982775262</v>
      </c>
      <c r="G112" s="306">
        <f t="shared" ca="1" si="40"/>
        <v>51.584274454293514</v>
      </c>
      <c r="H112" s="307">
        <f t="shared" ca="1" si="41"/>
        <v>149.20286612677808</v>
      </c>
      <c r="I112" s="304">
        <f t="shared" ca="1" si="42"/>
        <v>157.86840289120914</v>
      </c>
      <c r="J112" s="306">
        <f t="shared" ca="1" si="43"/>
        <v>126.01239385807673</v>
      </c>
      <c r="K112" s="307">
        <f t="shared" ca="1" si="44"/>
        <v>472.81821760028777</v>
      </c>
      <c r="L112" s="304">
        <f t="shared" ca="1" si="29"/>
        <v>489.32217433972488</v>
      </c>
      <c r="M112" s="306">
        <f t="shared" ca="1" si="45"/>
        <v>1.2379283689172207</v>
      </c>
      <c r="N112" s="304">
        <f t="shared" ca="1" si="46"/>
        <v>70.928070878470706</v>
      </c>
      <c r="P112" s="310">
        <f t="shared" ca="1" si="47"/>
        <v>4</v>
      </c>
      <c r="Q112" s="304">
        <f t="shared" ca="1" si="48"/>
        <v>727.00000000000364</v>
      </c>
      <c r="R112" s="306">
        <f t="shared" ca="1" si="49"/>
        <v>0.36484742781910134</v>
      </c>
      <c r="S112" s="307">
        <f t="shared" ca="1" si="50"/>
        <v>8.2606036504612828</v>
      </c>
      <c r="T112" s="304">
        <f t="shared" ca="1" si="30"/>
        <v>81.036521811025182</v>
      </c>
      <c r="U112" s="311">
        <f t="shared" ca="1" si="31"/>
        <v>0</v>
      </c>
      <c r="V112" s="306">
        <f t="shared" ca="1" si="32"/>
        <v>1.1684174317962324</v>
      </c>
      <c r="W112" s="304">
        <f t="shared" ca="1" si="33"/>
        <v>63.787830089539554</v>
      </c>
      <c r="Y112" s="314" t="str">
        <f t="shared" ca="1" si="51"/>
        <v/>
      </c>
      <c r="Z112" s="315" t="str">
        <f t="shared" ca="1" si="52"/>
        <v/>
      </c>
      <c r="AA112" s="316" t="str">
        <f t="shared" ca="1" si="53"/>
        <v/>
      </c>
      <c r="AC112" s="310" t="e">
        <f t="shared" ca="1" si="54"/>
        <v>#N/A</v>
      </c>
      <c r="AD112" s="323" t="e">
        <f t="shared" ca="1" si="55"/>
        <v>#N/A</v>
      </c>
      <c r="AE112" s="324">
        <f t="shared" ca="1" si="34"/>
        <v>472.81821760028777</v>
      </c>
      <c r="AG112" s="306">
        <f t="shared" ca="1" si="56"/>
        <v>71.082233914634486</v>
      </c>
      <c r="AH112" s="304">
        <f t="shared" ca="1" si="57"/>
        <v>80.354404593148786</v>
      </c>
    </row>
    <row r="113" spans="1:34" x14ac:dyDescent="0.2">
      <c r="A113" s="347">
        <f t="shared" ca="1" si="35"/>
        <v>0.01</v>
      </c>
      <c r="B113" s="304">
        <f t="shared" ca="1" si="36"/>
        <v>4.7899999999999769</v>
      </c>
      <c r="D113" s="306">
        <f t="shared" ca="1" si="37"/>
        <v>26.182146401145729</v>
      </c>
      <c r="E113" s="307">
        <f t="shared" ca="1" si="38"/>
        <v>65.919499459436622</v>
      </c>
      <c r="F113" s="304">
        <f t="shared" ca="1" si="39"/>
        <v>70.928733240864346</v>
      </c>
      <c r="G113" s="306">
        <f t="shared" ca="1" si="40"/>
        <v>51.846095918304968</v>
      </c>
      <c r="H113" s="307">
        <f t="shared" ca="1" si="41"/>
        <v>149.86206112137245</v>
      </c>
      <c r="I113" s="304">
        <f t="shared" ca="1" si="42"/>
        <v>158.57696877389242</v>
      </c>
      <c r="J113" s="306">
        <f t="shared" ca="1" si="43"/>
        <v>126.52954570993973</v>
      </c>
      <c r="K113" s="307">
        <f t="shared" ca="1" si="44"/>
        <v>474.31354223652852</v>
      </c>
      <c r="L113" s="304">
        <f t="shared" ca="1" si="29"/>
        <v>490.90025696319088</v>
      </c>
      <c r="M113" s="306">
        <f t="shared" ca="1" si="45"/>
        <v>1.237726229499913</v>
      </c>
      <c r="N113" s="304">
        <f t="shared" ca="1" si="46"/>
        <v>70.916489142985739</v>
      </c>
      <c r="P113" s="310">
        <f t="shared" ca="1" si="47"/>
        <v>4</v>
      </c>
      <c r="Q113" s="304">
        <f t="shared" ca="1" si="48"/>
        <v>725.40000000000373</v>
      </c>
      <c r="R113" s="306">
        <f t="shared" ca="1" si="49"/>
        <v>0.36404446236585442</v>
      </c>
      <c r="S113" s="307">
        <f t="shared" ca="1" si="50"/>
        <v>8.256963205837625</v>
      </c>
      <c r="T113" s="304">
        <f t="shared" ca="1" si="30"/>
        <v>81.000809049267104</v>
      </c>
      <c r="U113" s="311">
        <f t="shared" ca="1" si="31"/>
        <v>0</v>
      </c>
      <c r="V113" s="306">
        <f t="shared" ca="1" si="32"/>
        <v>1.1682426305242293</v>
      </c>
      <c r="W113" s="304">
        <f t="shared" ca="1" si="33"/>
        <v>64.352088240058279</v>
      </c>
      <c r="Y113" s="314" t="str">
        <f t="shared" ca="1" si="51"/>
        <v/>
      </c>
      <c r="Z113" s="315" t="str">
        <f t="shared" ca="1" si="52"/>
        <v/>
      </c>
      <c r="AA113" s="316" t="str">
        <f t="shared" ca="1" si="53"/>
        <v/>
      </c>
      <c r="AC113" s="310" t="e">
        <f t="shared" ca="1" si="54"/>
        <v>#N/A</v>
      </c>
      <c r="AD113" s="323" t="e">
        <f t="shared" ca="1" si="55"/>
        <v>#N/A</v>
      </c>
      <c r="AE113" s="324">
        <f t="shared" ca="1" si="34"/>
        <v>474.31354223652852</v>
      </c>
      <c r="AG113" s="306">
        <f t="shared" ca="1" si="56"/>
        <v>70.856264292850597</v>
      </c>
      <c r="AH113" s="304">
        <f t="shared" ca="1" si="57"/>
        <v>80.127784685138025</v>
      </c>
    </row>
    <row r="114" spans="1:34" x14ac:dyDescent="0.2">
      <c r="A114" s="347">
        <f t="shared" ca="1" si="35"/>
        <v>0.01</v>
      </c>
      <c r="B114" s="304">
        <f t="shared" ca="1" si="36"/>
        <v>4.7999999999999767</v>
      </c>
      <c r="D114" s="306">
        <f t="shared" ca="1" si="37"/>
        <v>26.123249149174253</v>
      </c>
      <c r="E114" s="307">
        <f t="shared" ca="1" si="38"/>
        <v>65.699715656337204</v>
      </c>
      <c r="F114" s="304">
        <f t="shared" ca="1" si="39"/>
        <v>70.702735332046345</v>
      </c>
      <c r="G114" s="306">
        <f t="shared" ca="1" si="40"/>
        <v>52.107328409796708</v>
      </c>
      <c r="H114" s="307">
        <f t="shared" ca="1" si="41"/>
        <v>150.51905827793581</v>
      </c>
      <c r="I114" s="304">
        <f t="shared" ca="1" si="42"/>
        <v>159.28327149730146</v>
      </c>
      <c r="J114" s="306">
        <f t="shared" ca="1" si="43"/>
        <v>127.04931283158024</v>
      </c>
      <c r="K114" s="307">
        <f t="shared" ca="1" si="44"/>
        <v>475.81544783352507</v>
      </c>
      <c r="L114" s="304">
        <f t="shared" ca="1" si="29"/>
        <v>492.48539906071812</v>
      </c>
      <c r="M114" s="306">
        <f t="shared" ca="1" si="45"/>
        <v>1.2375248687637501</v>
      </c>
      <c r="N114" s="304">
        <f t="shared" ca="1" si="46"/>
        <v>70.904952022643968</v>
      </c>
      <c r="P114" s="310">
        <f t="shared" ca="1" si="47"/>
        <v>4</v>
      </c>
      <c r="Q114" s="304">
        <f t="shared" ca="1" si="48"/>
        <v>723.80000000000371</v>
      </c>
      <c r="R114" s="306">
        <f t="shared" ca="1" si="49"/>
        <v>0.36324149691260743</v>
      </c>
      <c r="S114" s="307">
        <f t="shared" ca="1" si="50"/>
        <v>8.2533307908684996</v>
      </c>
      <c r="T114" s="304">
        <f t="shared" ca="1" si="30"/>
        <v>80.965175058419987</v>
      </c>
      <c r="U114" s="311">
        <f t="shared" ca="1" si="31"/>
        <v>0</v>
      </c>
      <c r="V114" s="306">
        <f t="shared" ca="1" si="32"/>
        <v>1.1680670856473521</v>
      </c>
      <c r="W114" s="304">
        <f t="shared" ca="1" si="33"/>
        <v>64.916857867255416</v>
      </c>
      <c r="Y114" s="314" t="str">
        <f t="shared" ca="1" si="51"/>
        <v/>
      </c>
      <c r="Z114" s="315" t="str">
        <f t="shared" ca="1" si="52"/>
        <v/>
      </c>
      <c r="AA114" s="316" t="str">
        <f t="shared" ca="1" si="53"/>
        <v/>
      </c>
      <c r="AC114" s="310" t="e">
        <f t="shared" ca="1" si="54"/>
        <v>#N/A</v>
      </c>
      <c r="AD114" s="323" t="e">
        <f t="shared" ca="1" si="55"/>
        <v>#N/A</v>
      </c>
      <c r="AE114" s="324">
        <f t="shared" ca="1" si="34"/>
        <v>475.81544783352507</v>
      </c>
      <c r="AG114" s="306">
        <f t="shared" ca="1" si="56"/>
        <v>70.629949424765655</v>
      </c>
      <c r="AH114" s="304">
        <f t="shared" ca="1" si="57"/>
        <v>79.900821676693226</v>
      </c>
    </row>
    <row r="115" spans="1:34" x14ac:dyDescent="0.2">
      <c r="A115" s="347">
        <f t="shared" ca="1" si="35"/>
        <v>0.01</v>
      </c>
      <c r="B115" s="304">
        <f t="shared" ca="1" si="36"/>
        <v>4.8099999999999765</v>
      </c>
      <c r="D115" s="306">
        <f t="shared" ca="1" si="37"/>
        <v>26.064094454134967</v>
      </c>
      <c r="E115" s="307">
        <f t="shared" ca="1" si="38"/>
        <v>65.479658323107856</v>
      </c>
      <c r="F115" s="304">
        <f t="shared" ca="1" si="39"/>
        <v>70.47639799127802</v>
      </c>
      <c r="G115" s="306">
        <f t="shared" ca="1" si="40"/>
        <v>52.367969354338058</v>
      </c>
      <c r="H115" s="307">
        <f t="shared" ca="1" si="41"/>
        <v>151.17385486116689</v>
      </c>
      <c r="I115" s="304">
        <f t="shared" ca="1" si="42"/>
        <v>159.98730764620686</v>
      </c>
      <c r="J115" s="306">
        <f t="shared" ca="1" si="43"/>
        <v>127.57168932040091</v>
      </c>
      <c r="K115" s="307">
        <f t="shared" ca="1" si="44"/>
        <v>477.3239123992206</v>
      </c>
      <c r="L115" s="304">
        <f t="shared" ca="1" si="29"/>
        <v>494.07757818399301</v>
      </c>
      <c r="M115" s="306">
        <f t="shared" ca="1" si="45"/>
        <v>1.2373242774510764</v>
      </c>
      <c r="N115" s="304">
        <f t="shared" ca="1" si="46"/>
        <v>70.893458987020779</v>
      </c>
      <c r="P115" s="310">
        <f t="shared" ca="1" si="47"/>
        <v>4</v>
      </c>
      <c r="Q115" s="304">
        <f t="shared" ca="1" si="48"/>
        <v>722.2000000000038</v>
      </c>
      <c r="R115" s="306">
        <f t="shared" ca="1" si="49"/>
        <v>0.3624385314593605</v>
      </c>
      <c r="S115" s="307">
        <f t="shared" ca="1" si="50"/>
        <v>8.2497064055539067</v>
      </c>
      <c r="T115" s="304">
        <f t="shared" ca="1" si="30"/>
        <v>80.929619838483831</v>
      </c>
      <c r="U115" s="311">
        <f t="shared" ca="1" si="31"/>
        <v>0</v>
      </c>
      <c r="V115" s="306">
        <f t="shared" ca="1" si="32"/>
        <v>1.1678908000683634</v>
      </c>
      <c r="W115" s="304">
        <f t="shared" ca="1" si="33"/>
        <v>65.482110378180792</v>
      </c>
      <c r="Y115" s="314" t="str">
        <f t="shared" ca="1" si="51"/>
        <v/>
      </c>
      <c r="Z115" s="315" t="str">
        <f t="shared" ca="1" si="52"/>
        <v/>
      </c>
      <c r="AA115" s="316" t="str">
        <f t="shared" ca="1" si="53"/>
        <v/>
      </c>
      <c r="AC115" s="310" t="e">
        <f t="shared" ca="1" si="54"/>
        <v>#N/A</v>
      </c>
      <c r="AD115" s="323" t="e">
        <f t="shared" ca="1" si="55"/>
        <v>#N/A</v>
      </c>
      <c r="AE115" s="324">
        <f t="shared" ca="1" si="34"/>
        <v>477.3239123992206</v>
      </c>
      <c r="AG115" s="306">
        <f t="shared" ca="1" si="56"/>
        <v>70.403293021080088</v>
      </c>
      <c r="AH115" s="304">
        <f t="shared" ca="1" si="57"/>
        <v>79.673519252788083</v>
      </c>
    </row>
    <row r="116" spans="1:34" x14ac:dyDescent="0.2">
      <c r="A116" s="347">
        <f t="shared" ca="1" si="35"/>
        <v>0.01</v>
      </c>
      <c r="B116" s="304">
        <f t="shared" ca="1" si="36"/>
        <v>4.8199999999999763</v>
      </c>
      <c r="D116" s="306">
        <f t="shared" ca="1" si="37"/>
        <v>26.004684545565038</v>
      </c>
      <c r="E116" s="307">
        <f t="shared" ca="1" si="38"/>
        <v>65.259330655190325</v>
      </c>
      <c r="F116" s="304">
        <f t="shared" ca="1" si="39"/>
        <v>70.249724952328549</v>
      </c>
      <c r="G116" s="306">
        <f t="shared" ca="1" si="40"/>
        <v>52.628016199793706</v>
      </c>
      <c r="H116" s="307">
        <f t="shared" ca="1" si="41"/>
        <v>151.82644816771878</v>
      </c>
      <c r="I116" s="304">
        <f t="shared" ca="1" si="42"/>
        <v>160.68907384246992</v>
      </c>
      <c r="J116" s="306">
        <f t="shared" ca="1" si="43"/>
        <v>128.09666924817157</v>
      </c>
      <c r="K116" s="307">
        <f t="shared" ca="1" si="44"/>
        <v>478.83891391436504</v>
      </c>
      <c r="L116" s="304">
        <f t="shared" ca="1" si="29"/>
        <v>495.67677184952311</v>
      </c>
      <c r="M116" s="306">
        <f t="shared" ca="1" si="45"/>
        <v>1.2371244464488482</v>
      </c>
      <c r="N116" s="304">
        <f t="shared" ca="1" si="46"/>
        <v>70.882009513977223</v>
      </c>
      <c r="P116" s="310">
        <f t="shared" ca="1" si="47"/>
        <v>4</v>
      </c>
      <c r="Q116" s="304">
        <f t="shared" ca="1" si="48"/>
        <v>720.60000000000377</v>
      </c>
      <c r="R116" s="306">
        <f t="shared" ca="1" si="49"/>
        <v>0.36163556600611352</v>
      </c>
      <c r="S116" s="307">
        <f t="shared" ca="1" si="50"/>
        <v>8.2460900498938461</v>
      </c>
      <c r="T116" s="304">
        <f t="shared" ca="1" si="30"/>
        <v>80.894143389458634</v>
      </c>
      <c r="U116" s="311">
        <f t="shared" ca="1" si="31"/>
        <v>0</v>
      </c>
      <c r="V116" s="306">
        <f t="shared" ca="1" si="32"/>
        <v>1.1677137766930188</v>
      </c>
      <c r="W116" s="304">
        <f t="shared" ca="1" si="33"/>
        <v>66.047817259636176</v>
      </c>
      <c r="Y116" s="314" t="str">
        <f t="shared" ca="1" si="51"/>
        <v/>
      </c>
      <c r="Z116" s="315" t="str">
        <f t="shared" ca="1" si="52"/>
        <v/>
      </c>
      <c r="AA116" s="316" t="str">
        <f t="shared" ca="1" si="53"/>
        <v/>
      </c>
      <c r="AC116" s="310" t="e">
        <f t="shared" ca="1" si="54"/>
        <v>#N/A</v>
      </c>
      <c r="AD116" s="323" t="e">
        <f t="shared" ca="1" si="55"/>
        <v>#N/A</v>
      </c>
      <c r="AE116" s="324">
        <f t="shared" ca="1" si="34"/>
        <v>478.83891391436504</v>
      </c>
      <c r="AG116" s="306">
        <f t="shared" ca="1" si="56"/>
        <v>70.176298791051053</v>
      </c>
      <c r="AH116" s="304">
        <f t="shared" ca="1" si="57"/>
        <v>79.445881097339765</v>
      </c>
    </row>
    <row r="117" spans="1:34" x14ac:dyDescent="0.2">
      <c r="A117" s="347">
        <f t="shared" ca="1" si="35"/>
        <v>0.01</v>
      </c>
      <c r="B117" s="304">
        <f t="shared" ca="1" si="36"/>
        <v>4.8299999999999761</v>
      </c>
      <c r="D117" s="306">
        <f t="shared" ca="1" si="37"/>
        <v>25.945021637743888</v>
      </c>
      <c r="E117" s="307">
        <f t="shared" ca="1" si="38"/>
        <v>65.038735850862366</v>
      </c>
      <c r="F117" s="304">
        <f t="shared" ca="1" si="39"/>
        <v>70.022719947608778</v>
      </c>
      <c r="G117" s="306">
        <f t="shared" ca="1" si="40"/>
        <v>52.887466416171144</v>
      </c>
      <c r="H117" s="307">
        <f t="shared" ca="1" si="41"/>
        <v>152.4768355262274</v>
      </c>
      <c r="I117" s="304">
        <f t="shared" ca="1" si="42"/>
        <v>161.3885667450264</v>
      </c>
      <c r="J117" s="306">
        <f t="shared" ca="1" si="43"/>
        <v>128.62424666125139</v>
      </c>
      <c r="K117" s="307">
        <f t="shared" ca="1" si="44"/>
        <v>480.36043033283477</v>
      </c>
      <c r="L117" s="304">
        <f t="shared" ca="1" si="29"/>
        <v>497.28295753898567</v>
      </c>
      <c r="M117" s="306">
        <f t="shared" ca="1" si="45"/>
        <v>1.2369253667855389</v>
      </c>
      <c r="N117" s="304">
        <f t="shared" ca="1" si="46"/>
        <v>70.870603089482714</v>
      </c>
      <c r="P117" s="310">
        <f t="shared" ca="1" si="47"/>
        <v>4</v>
      </c>
      <c r="Q117" s="304">
        <f t="shared" ca="1" si="48"/>
        <v>719.00000000000387</v>
      </c>
      <c r="R117" s="306">
        <f t="shared" ca="1" si="49"/>
        <v>0.36083260055286653</v>
      </c>
      <c r="S117" s="307">
        <f t="shared" ca="1" si="50"/>
        <v>8.2424817238883179</v>
      </c>
      <c r="T117" s="304">
        <f t="shared" ca="1" si="30"/>
        <v>80.858745711344397</v>
      </c>
      <c r="U117" s="311">
        <f t="shared" ca="1" si="31"/>
        <v>0</v>
      </c>
      <c r="V117" s="306">
        <f t="shared" ca="1" si="32"/>
        <v>1.1675360184300076</v>
      </c>
      <c r="W117" s="304">
        <f t="shared" ca="1" si="33"/>
        <v>66.613950079370071</v>
      </c>
      <c r="Y117" s="314" t="str">
        <f t="shared" ca="1" si="51"/>
        <v/>
      </c>
      <c r="Z117" s="315" t="str">
        <f t="shared" ca="1" si="52"/>
        <v/>
      </c>
      <c r="AA117" s="316" t="str">
        <f t="shared" ca="1" si="53"/>
        <v/>
      </c>
      <c r="AC117" s="310" t="e">
        <f t="shared" ca="1" si="54"/>
        <v>#N/A</v>
      </c>
      <c r="AD117" s="323" t="e">
        <f t="shared" ca="1" si="55"/>
        <v>#N/A</v>
      </c>
      <c r="AE117" s="324">
        <f t="shared" ca="1" si="34"/>
        <v>480.36043033283477</v>
      </c>
      <c r="AG117" s="306">
        <f t="shared" ca="1" si="56"/>
        <v>69.948970442316195</v>
      </c>
      <c r="AH117" s="304">
        <f t="shared" ca="1" si="57"/>
        <v>79.217910893024495</v>
      </c>
    </row>
    <row r="118" spans="1:34" x14ac:dyDescent="0.2">
      <c r="A118" s="347">
        <f t="shared" ca="1" si="35"/>
        <v>0.01</v>
      </c>
      <c r="B118" s="304">
        <f t="shared" ca="1" si="36"/>
        <v>4.8399999999999759</v>
      </c>
      <c r="D118" s="306">
        <f t="shared" ca="1" si="37"/>
        <v>25.88510792997036</v>
      </c>
      <c r="E118" s="307">
        <f t="shared" ca="1" si="38"/>
        <v>64.817877110973043</v>
      </c>
      <c r="F118" s="304">
        <f t="shared" ca="1" si="39"/>
        <v>69.795386708001104</v>
      </c>
      <c r="G118" s="306">
        <f t="shared" ca="1" si="40"/>
        <v>53.146317495470846</v>
      </c>
      <c r="H118" s="307">
        <f t="shared" ca="1" si="41"/>
        <v>153.12501429733715</v>
      </c>
      <c r="I118" s="304">
        <f t="shared" ca="1" si="42"/>
        <v>162.08578304986867</v>
      </c>
      <c r="J118" s="306">
        <f t="shared" ca="1" si="43"/>
        <v>129.1544155808096</v>
      </c>
      <c r="K118" s="307">
        <f t="shared" ca="1" si="44"/>
        <v>481.88843958195258</v>
      </c>
      <c r="L118" s="304">
        <f t="shared" ca="1" si="29"/>
        <v>498.8961126995776</v>
      </c>
      <c r="M118" s="306">
        <f t="shared" ca="1" si="45"/>
        <v>1.2367270296281285</v>
      </c>
      <c r="N118" s="304">
        <f t="shared" ca="1" si="46"/>
        <v>70.859239207442485</v>
      </c>
      <c r="P118" s="310">
        <f t="shared" ca="1" si="47"/>
        <v>4</v>
      </c>
      <c r="Q118" s="304">
        <f t="shared" ca="1" si="48"/>
        <v>717.40000000000384</v>
      </c>
      <c r="R118" s="306">
        <f t="shared" ca="1" si="49"/>
        <v>0.36002963509961955</v>
      </c>
      <c r="S118" s="307">
        <f t="shared" ca="1" si="50"/>
        <v>8.2388814275373221</v>
      </c>
      <c r="T118" s="304">
        <f t="shared" ca="1" si="30"/>
        <v>80.823426804141135</v>
      </c>
      <c r="U118" s="311">
        <f t="shared" ca="1" si="31"/>
        <v>0</v>
      </c>
      <c r="V118" s="306">
        <f t="shared" ca="1" si="32"/>
        <v>1.1673575281908977</v>
      </c>
      <c r="W118" s="304">
        <f t="shared" ca="1" si="33"/>
        <v>67.180480487261946</v>
      </c>
      <c r="Y118" s="314" t="str">
        <f t="shared" ca="1" si="51"/>
        <v/>
      </c>
      <c r="Z118" s="315" t="str">
        <f t="shared" ca="1" si="52"/>
        <v/>
      </c>
      <c r="AA118" s="316" t="str">
        <f t="shared" ca="1" si="53"/>
        <v/>
      </c>
      <c r="AC118" s="310" t="e">
        <f t="shared" ca="1" si="54"/>
        <v>#N/A</v>
      </c>
      <c r="AD118" s="323" t="e">
        <f t="shared" ca="1" si="55"/>
        <v>#N/A</v>
      </c>
      <c r="AE118" s="324">
        <f t="shared" ca="1" si="34"/>
        <v>481.88843958195258</v>
      </c>
      <c r="AG118" s="306">
        <f t="shared" ca="1" si="56"/>
        <v>69.721311680717918</v>
      </c>
      <c r="AH118" s="304">
        <f t="shared" ca="1" si="57"/>
        <v>78.989612321093901</v>
      </c>
    </row>
    <row r="119" spans="1:34" x14ac:dyDescent="0.2">
      <c r="A119" s="347">
        <f t="shared" ca="1" si="35"/>
        <v>0.01</v>
      </c>
      <c r="B119" s="304">
        <f t="shared" ca="1" si="36"/>
        <v>4.8499999999999757</v>
      </c>
      <c r="D119" s="306">
        <f t="shared" ca="1" si="37"/>
        <v>25.82494560683077</v>
      </c>
      <c r="E119" s="307">
        <f t="shared" ca="1" si="38"/>
        <v>64.596757638681439</v>
      </c>
      <c r="F119" s="304">
        <f t="shared" ca="1" si="39"/>
        <v>69.56772896269014</v>
      </c>
      <c r="G119" s="306">
        <f t="shared" ca="1" si="40"/>
        <v>53.404566951539152</v>
      </c>
      <c r="H119" s="307">
        <f t="shared" ca="1" si="41"/>
        <v>153.77098187372397</v>
      </c>
      <c r="I119" s="304">
        <f t="shared" ca="1" si="42"/>
        <v>162.78071949002614</v>
      </c>
      <c r="J119" s="306">
        <f t="shared" ca="1" si="43"/>
        <v>129.68717000304466</v>
      </c>
      <c r="K119" s="307">
        <f t="shared" ca="1" si="44"/>
        <v>483.42291956280786</v>
      </c>
      <c r="L119" s="304">
        <f t="shared" ca="1" si="29"/>
        <v>500.5162147443653</v>
      </c>
      <c r="M119" s="306">
        <f t="shared" ca="1" si="45"/>
        <v>1.2365294262791713</v>
      </c>
      <c r="N119" s="304">
        <f t="shared" ca="1" si="46"/>
        <v>70.847917369529583</v>
      </c>
      <c r="P119" s="310">
        <f t="shared" ca="1" si="47"/>
        <v>4</v>
      </c>
      <c r="Q119" s="304">
        <f t="shared" ca="1" si="48"/>
        <v>715.80000000000393</v>
      </c>
      <c r="R119" s="306">
        <f t="shared" ca="1" si="49"/>
        <v>0.35922666964637262</v>
      </c>
      <c r="S119" s="307">
        <f t="shared" ca="1" si="50"/>
        <v>8.2352891608408587</v>
      </c>
      <c r="T119" s="304">
        <f t="shared" ca="1" si="30"/>
        <v>80.788186667848834</v>
      </c>
      <c r="U119" s="311">
        <f t="shared" ca="1" si="31"/>
        <v>0</v>
      </c>
      <c r="V119" s="306">
        <f t="shared" ca="1" si="32"/>
        <v>1.1671783088900771</v>
      </c>
      <c r="W119" s="304">
        <f t="shared" ca="1" si="33"/>
        <v>67.747380216495671</v>
      </c>
      <c r="Y119" s="314" t="str">
        <f t="shared" ca="1" si="51"/>
        <v/>
      </c>
      <c r="Z119" s="315" t="str">
        <f t="shared" ca="1" si="52"/>
        <v/>
      </c>
      <c r="AA119" s="316" t="str">
        <f t="shared" ca="1" si="53"/>
        <v/>
      </c>
      <c r="AC119" s="310" t="e">
        <f t="shared" ca="1" si="54"/>
        <v>#N/A</v>
      </c>
      <c r="AD119" s="323" t="e">
        <f t="shared" ca="1" si="55"/>
        <v>#N/A</v>
      </c>
      <c r="AE119" s="324">
        <f t="shared" ca="1" si="34"/>
        <v>483.42291956280786</v>
      </c>
      <c r="AG119" s="306">
        <f t="shared" ca="1" si="56"/>
        <v>69.493326210128316</v>
      </c>
      <c r="AH119" s="304">
        <f t="shared" ca="1" si="57"/>
        <v>78.760989061192262</v>
      </c>
    </row>
    <row r="120" spans="1:34" x14ac:dyDescent="0.2">
      <c r="A120" s="347">
        <f t="shared" ca="1" si="35"/>
        <v>0.01</v>
      </c>
      <c r="B120" s="304">
        <f t="shared" ca="1" si="36"/>
        <v>4.8599999999999755</v>
      </c>
      <c r="D120" s="306">
        <f t="shared" ca="1" si="37"/>
        <v>25.764536838458426</v>
      </c>
      <c r="E120" s="307">
        <f t="shared" ca="1" si="38"/>
        <v>64.375380639198326</v>
      </c>
      <c r="F120" s="304">
        <f t="shared" ca="1" si="39"/>
        <v>69.339750438993875</v>
      </c>
      <c r="G120" s="306">
        <f t="shared" ca="1" si="40"/>
        <v>53.662212319923739</v>
      </c>
      <c r="H120" s="307">
        <f t="shared" ca="1" si="41"/>
        <v>154.41473568011594</v>
      </c>
      <c r="I120" s="304">
        <f t="shared" ca="1" si="42"/>
        <v>163.47337283554361</v>
      </c>
      <c r="J120" s="306">
        <f t="shared" ca="1" si="43"/>
        <v>130.22250389940197</v>
      </c>
      <c r="K120" s="307">
        <f t="shared" ca="1" si="44"/>
        <v>484.96384815057706</v>
      </c>
      <c r="L120" s="304">
        <f t="shared" ca="1" si="29"/>
        <v>502.14324105263603</v>
      </c>
      <c r="M120" s="306">
        <f t="shared" ca="1" si="45"/>
        <v>1.2363325481739407</v>
      </c>
      <c r="N120" s="304">
        <f t="shared" ca="1" si="46"/>
        <v>70.836637085021337</v>
      </c>
      <c r="P120" s="310">
        <f t="shared" ca="1" si="47"/>
        <v>4</v>
      </c>
      <c r="Q120" s="304">
        <f t="shared" ca="1" si="48"/>
        <v>714.20000000000391</v>
      </c>
      <c r="R120" s="306">
        <f t="shared" ca="1" si="49"/>
        <v>0.35842370419312564</v>
      </c>
      <c r="S120" s="307">
        <f t="shared" ca="1" si="50"/>
        <v>8.2317049237989277</v>
      </c>
      <c r="T120" s="304">
        <f t="shared" ca="1" si="30"/>
        <v>80.753025302467492</v>
      </c>
      <c r="U120" s="311">
        <f t="shared" ca="1" si="31"/>
        <v>0</v>
      </c>
      <c r="V120" s="306">
        <f t="shared" ca="1" si="32"/>
        <v>1.166998363444699</v>
      </c>
      <c r="W120" s="304">
        <f t="shared" ca="1" si="33"/>
        <v>68.314621084721836</v>
      </c>
      <c r="Y120" s="314" t="str">
        <f t="shared" ca="1" si="51"/>
        <v/>
      </c>
      <c r="Z120" s="315" t="str">
        <f t="shared" ca="1" si="52"/>
        <v/>
      </c>
      <c r="AA120" s="316" t="str">
        <f t="shared" ca="1" si="53"/>
        <v/>
      </c>
      <c r="AC120" s="310" t="e">
        <f t="shared" ca="1" si="54"/>
        <v>#N/A</v>
      </c>
      <c r="AD120" s="323" t="e">
        <f t="shared" ca="1" si="55"/>
        <v>#N/A</v>
      </c>
      <c r="AE120" s="324">
        <f t="shared" ca="1" si="34"/>
        <v>484.96384815057706</v>
      </c>
      <c r="AG120" s="306">
        <f t="shared" ca="1" si="56"/>
        <v>69.265017732274714</v>
      </c>
      <c r="AH120" s="304">
        <f t="shared" ca="1" si="57"/>
        <v>78.5320447911744</v>
      </c>
    </row>
    <row r="121" spans="1:34" x14ac:dyDescent="0.2">
      <c r="A121" s="347">
        <f t="shared" ca="1" si="35"/>
        <v>0.01</v>
      </c>
      <c r="B121" s="304">
        <f t="shared" ca="1" si="36"/>
        <v>4.8699999999999752</v>
      </c>
      <c r="D121" s="306">
        <f t="shared" ca="1" si="37"/>
        <v>25.703883780784789</v>
      </c>
      <c r="E121" s="307">
        <f t="shared" ca="1" si="38"/>
        <v>64.153749319531315</v>
      </c>
      <c r="F121" s="304">
        <f t="shared" ca="1" si="39"/>
        <v>69.111454862196013</v>
      </c>
      <c r="G121" s="306">
        <f t="shared" ca="1" si="40"/>
        <v>53.919251157731587</v>
      </c>
      <c r="H121" s="307">
        <f t="shared" ca="1" si="41"/>
        <v>155.05627317331124</v>
      </c>
      <c r="I121" s="304">
        <f t="shared" ca="1" si="42"/>
        <v>164.16373989345837</v>
      </c>
      <c r="J121" s="306">
        <f t="shared" ca="1" si="43"/>
        <v>130.76041121679026</v>
      </c>
      <c r="K121" s="307">
        <f t="shared" ca="1" si="44"/>
        <v>486.5112031948442</v>
      </c>
      <c r="L121" s="304">
        <f t="shared" ca="1" si="29"/>
        <v>503.77716897024925</v>
      </c>
      <c r="M121" s="306">
        <f t="shared" ca="1" si="45"/>
        <v>1.2361363868776489</v>
      </c>
      <c r="N121" s="304">
        <f t="shared" ca="1" si="46"/>
        <v>70.825397870640003</v>
      </c>
      <c r="P121" s="310">
        <f t="shared" ca="1" si="47"/>
        <v>4</v>
      </c>
      <c r="Q121" s="304">
        <f t="shared" ca="1" si="48"/>
        <v>712.600000000004</v>
      </c>
      <c r="R121" s="306">
        <f t="shared" ca="1" si="49"/>
        <v>0.35762073873987865</v>
      </c>
      <c r="S121" s="307">
        <f t="shared" ca="1" si="50"/>
        <v>8.2281287164115291</v>
      </c>
      <c r="T121" s="304">
        <f t="shared" ca="1" si="30"/>
        <v>80.717942707997111</v>
      </c>
      <c r="U121" s="311">
        <f t="shared" ca="1" si="31"/>
        <v>0</v>
      </c>
      <c r="V121" s="306">
        <f t="shared" ca="1" si="32"/>
        <v>1.166817694774624</v>
      </c>
      <c r="W121" s="304">
        <f t="shared" ca="1" si="33"/>
        <v>68.882174995209837</v>
      </c>
      <c r="Y121" s="314" t="str">
        <f t="shared" ca="1" si="51"/>
        <v/>
      </c>
      <c r="Z121" s="315" t="str">
        <f t="shared" ca="1" si="52"/>
        <v/>
      </c>
      <c r="AA121" s="316" t="str">
        <f t="shared" ca="1" si="53"/>
        <v/>
      </c>
      <c r="AC121" s="310" t="e">
        <f t="shared" ca="1" si="54"/>
        <v>#N/A</v>
      </c>
      <c r="AD121" s="323" t="e">
        <f t="shared" ca="1" si="55"/>
        <v>#N/A</v>
      </c>
      <c r="AE121" s="324">
        <f t="shared" ca="1" si="34"/>
        <v>486.5112031948442</v>
      </c>
      <c r="AG121" s="306">
        <f t="shared" ca="1" si="56"/>
        <v>69.036389946566032</v>
      </c>
      <c r="AH121" s="304">
        <f t="shared" ca="1" si="57"/>
        <v>78.302783186924842</v>
      </c>
    </row>
    <row r="122" spans="1:34" x14ac:dyDescent="0.2">
      <c r="A122" s="347">
        <f t="shared" ca="1" si="35"/>
        <v>0.01</v>
      </c>
      <c r="B122" s="304">
        <f t="shared" ca="1" si="36"/>
        <v>4.879999999999975</v>
      </c>
      <c r="D122" s="306">
        <f t="shared" ca="1" si="37"/>
        <v>25.642988575782482</v>
      </c>
      <c r="E122" s="307">
        <f t="shared" ca="1" si="38"/>
        <v>63.931866888232648</v>
      </c>
      <c r="F122" s="304">
        <f t="shared" ca="1" si="39"/>
        <v>68.882845955378528</v>
      </c>
      <c r="G122" s="306">
        <f t="shared" ca="1" si="40"/>
        <v>54.175681043489412</v>
      </c>
      <c r="H122" s="307">
        <f t="shared" ca="1" si="41"/>
        <v>155.69559184219358</v>
      </c>
      <c r="I122" s="304">
        <f t="shared" ca="1" si="42"/>
        <v>164.85181750777525</v>
      </c>
      <c r="J122" s="306">
        <f t="shared" ca="1" si="43"/>
        <v>131.30088587779636</v>
      </c>
      <c r="K122" s="307">
        <f t="shared" ca="1" si="44"/>
        <v>488.06496251992172</v>
      </c>
      <c r="L122" s="304">
        <f t="shared" ca="1" si="29"/>
        <v>505.41797580998906</v>
      </c>
      <c r="M122" s="306">
        <f t="shared" ca="1" si="45"/>
        <v>1.2359409340827407</v>
      </c>
      <c r="N122" s="304">
        <f t="shared" ca="1" si="46"/>
        <v>70.814199250397721</v>
      </c>
      <c r="P122" s="310">
        <f t="shared" ca="1" si="47"/>
        <v>4</v>
      </c>
      <c r="Q122" s="304">
        <f t="shared" ca="1" si="48"/>
        <v>711.00000000000398</v>
      </c>
      <c r="R122" s="306">
        <f t="shared" ca="1" si="49"/>
        <v>0.35681777328663167</v>
      </c>
      <c r="S122" s="307">
        <f t="shared" ca="1" si="50"/>
        <v>8.2245605386786629</v>
      </c>
      <c r="T122" s="304">
        <f t="shared" ca="1" si="30"/>
        <v>80.682938884437689</v>
      </c>
      <c r="U122" s="311">
        <f t="shared" ca="1" si="31"/>
        <v>0</v>
      </c>
      <c r="V122" s="306">
        <f t="shared" ca="1" si="32"/>
        <v>1.1666363058023641</v>
      </c>
      <c r="W122" s="304">
        <f t="shared" ca="1" si="33"/>
        <v>69.450013937988288</v>
      </c>
      <c r="Y122" s="314" t="str">
        <f t="shared" ca="1" si="51"/>
        <v/>
      </c>
      <c r="Z122" s="315" t="str">
        <f t="shared" ca="1" si="52"/>
        <v/>
      </c>
      <c r="AA122" s="316" t="str">
        <f t="shared" ca="1" si="53"/>
        <v/>
      </c>
      <c r="AC122" s="310" t="e">
        <f t="shared" ca="1" si="54"/>
        <v>#N/A</v>
      </c>
      <c r="AD122" s="323" t="e">
        <f t="shared" ca="1" si="55"/>
        <v>#N/A</v>
      </c>
      <c r="AE122" s="324">
        <f t="shared" ca="1" si="34"/>
        <v>488.06496251992172</v>
      </c>
      <c r="AG122" s="306">
        <f t="shared" ca="1" si="56"/>
        <v>68.807446549919533</v>
      </c>
      <c r="AH122" s="304">
        <f t="shared" ca="1" si="57"/>
        <v>78.073207922177332</v>
      </c>
    </row>
    <row r="123" spans="1:34" x14ac:dyDescent="0.2">
      <c r="A123" s="347">
        <f t="shared" ca="1" si="35"/>
        <v>0.01</v>
      </c>
      <c r="B123" s="304">
        <f t="shared" ca="1" si="36"/>
        <v>4.8899999999999748</v>
      </c>
      <c r="D123" s="306">
        <f t="shared" ca="1" si="37"/>
        <v>25.581853351700424</v>
      </c>
      <c r="E123" s="307">
        <f t="shared" ca="1" si="38"/>
        <v>63.709736555150485</v>
      </c>
      <c r="F123" s="304">
        <f t="shared" ca="1" si="39"/>
        <v>68.653927439255682</v>
      </c>
      <c r="G123" s="306">
        <f t="shared" ca="1" si="40"/>
        <v>54.431499577006413</v>
      </c>
      <c r="H123" s="307">
        <f t="shared" ca="1" si="41"/>
        <v>156.33268920774509</v>
      </c>
      <c r="I123" s="304">
        <f t="shared" ca="1" si="42"/>
        <v>165.53760255943985</v>
      </c>
      <c r="J123" s="306">
        <f t="shared" ca="1" si="43"/>
        <v>131.84392178089885</v>
      </c>
      <c r="K123" s="307">
        <f t="shared" ca="1" si="44"/>
        <v>489.6251039251714</v>
      </c>
      <c r="L123" s="304">
        <f t="shared" ca="1" si="29"/>
        <v>507.06563885191696</v>
      </c>
      <c r="M123" s="306">
        <f t="shared" ca="1" si="45"/>
        <v>1.2357461816062532</v>
      </c>
      <c r="N123" s="304">
        <f t="shared" ca="1" si="46"/>
        <v>70.803040755445267</v>
      </c>
      <c r="P123" s="310">
        <f t="shared" ca="1" si="47"/>
        <v>4</v>
      </c>
      <c r="Q123" s="304">
        <f t="shared" ca="1" si="48"/>
        <v>709.40000000000407</v>
      </c>
      <c r="R123" s="306">
        <f t="shared" ca="1" si="49"/>
        <v>0.35601480783338474</v>
      </c>
      <c r="S123" s="307">
        <f t="shared" ca="1" si="50"/>
        <v>8.2210003906003291</v>
      </c>
      <c r="T123" s="304">
        <f t="shared" ca="1" si="30"/>
        <v>80.648013831789228</v>
      </c>
      <c r="U123" s="311">
        <f t="shared" ca="1" si="31"/>
        <v>0</v>
      </c>
      <c r="V123" s="306">
        <f t="shared" ca="1" si="32"/>
        <v>1.1664541994530262</v>
      </c>
      <c r="W123" s="304">
        <f t="shared" ca="1" si="33"/>
        <v>70.018109990974907</v>
      </c>
      <c r="Y123" s="314" t="str">
        <f t="shared" ca="1" si="51"/>
        <v/>
      </c>
      <c r="Z123" s="315" t="str">
        <f t="shared" ca="1" si="52"/>
        <v/>
      </c>
      <c r="AA123" s="316" t="str">
        <f t="shared" ca="1" si="53"/>
        <v/>
      </c>
      <c r="AC123" s="310" t="e">
        <f t="shared" ca="1" si="54"/>
        <v>#N/A</v>
      </c>
      <c r="AD123" s="323" t="e">
        <f t="shared" ca="1" si="55"/>
        <v>#N/A</v>
      </c>
      <c r="AE123" s="324">
        <f t="shared" ca="1" si="34"/>
        <v>489.6251039251714</v>
      </c>
      <c r="AG123" s="306">
        <f t="shared" ca="1" si="56"/>
        <v>68.578191236588708</v>
      </c>
      <c r="AH123" s="304">
        <f t="shared" ca="1" si="57"/>
        <v>77.843322668335773</v>
      </c>
    </row>
    <row r="124" spans="1:34" x14ac:dyDescent="0.2">
      <c r="A124" s="347">
        <f t="shared" ca="1" si="35"/>
        <v>0.01</v>
      </c>
      <c r="B124" s="304">
        <f t="shared" ca="1" si="36"/>
        <v>4.8999999999999746</v>
      </c>
      <c r="D124" s="306">
        <f t="shared" ca="1" si="37"/>
        <v>25.520480223291596</v>
      </c>
      <c r="E124" s="307">
        <f t="shared" ca="1" si="38"/>
        <v>63.487361531182586</v>
      </c>
      <c r="F124" s="304">
        <f t="shared" ca="1" si="39"/>
        <v>68.424703032008111</v>
      </c>
      <c r="G124" s="306">
        <f t="shared" ca="1" si="40"/>
        <v>54.68670437923933</v>
      </c>
      <c r="H124" s="307">
        <f t="shared" ca="1" si="41"/>
        <v>156.96756282305691</v>
      </c>
      <c r="I124" s="304">
        <f t="shared" ca="1" si="42"/>
        <v>166.22109196631044</v>
      </c>
      <c r="J124" s="306">
        <f t="shared" ca="1" si="43"/>
        <v>132.38951280068008</v>
      </c>
      <c r="K124" s="307">
        <f t="shared" ca="1" si="44"/>
        <v>491.19160518532539</v>
      </c>
      <c r="L124" s="304">
        <f t="shared" ca="1" si="29"/>
        <v>508.72013534372513</v>
      </c>
      <c r="M124" s="306">
        <f t="shared" ca="1" si="45"/>
        <v>1.2355521213872473</v>
      </c>
      <c r="N124" s="304">
        <f t="shared" ca="1" si="46"/>
        <v>70.791921923924846</v>
      </c>
      <c r="P124" s="310">
        <f t="shared" ca="1" si="47"/>
        <v>4</v>
      </c>
      <c r="Q124" s="304">
        <f t="shared" ca="1" si="48"/>
        <v>707.80000000000405</v>
      </c>
      <c r="R124" s="306">
        <f t="shared" ca="1" si="49"/>
        <v>0.35521184238013775</v>
      </c>
      <c r="S124" s="307">
        <f t="shared" ca="1" si="50"/>
        <v>8.2174482721765276</v>
      </c>
      <c r="T124" s="304">
        <f t="shared" ca="1" si="30"/>
        <v>80.613167550051742</v>
      </c>
      <c r="U124" s="311">
        <f t="shared" ca="1" si="31"/>
        <v>0</v>
      </c>
      <c r="V124" s="306">
        <f t="shared" ca="1" si="32"/>
        <v>1.1662713786542545</v>
      </c>
      <c r="W124" s="304">
        <f t="shared" ca="1" si="33"/>
        <v>70.586435321095166</v>
      </c>
      <c r="Y124" s="314" t="str">
        <f t="shared" ca="1" si="51"/>
        <v/>
      </c>
      <c r="Z124" s="315" t="str">
        <f t="shared" ca="1" si="52"/>
        <v/>
      </c>
      <c r="AA124" s="316" t="str">
        <f t="shared" ca="1" si="53"/>
        <v/>
      </c>
      <c r="AC124" s="310" t="e">
        <f t="shared" ca="1" si="54"/>
        <v>#N/A</v>
      </c>
      <c r="AD124" s="323" t="e">
        <f t="shared" ca="1" si="55"/>
        <v>#N/A</v>
      </c>
      <c r="AE124" s="324">
        <f t="shared" ca="1" si="34"/>
        <v>491.19160518532539</v>
      </c>
      <c r="AG124" s="306">
        <f t="shared" ca="1" si="56"/>
        <v>68.348627697991361</v>
      </c>
      <c r="AH124" s="304">
        <f t="shared" ca="1" si="57"/>
        <v>77.613131094295525</v>
      </c>
    </row>
    <row r="125" spans="1:34" x14ac:dyDescent="0.2">
      <c r="A125" s="347">
        <f t="shared" ca="1" si="35"/>
        <v>0.01</v>
      </c>
      <c r="B125" s="304">
        <f t="shared" ca="1" si="36"/>
        <v>4.9099999999999744</v>
      </c>
      <c r="D125" s="306">
        <f t="shared" ca="1" si="37"/>
        <v>25.458871292033304</v>
      </c>
      <c r="E125" s="307">
        <f t="shared" ca="1" si="38"/>
        <v>63.264745028033502</v>
      </c>
      <c r="F125" s="304">
        <f t="shared" ca="1" si="39"/>
        <v>68.195176449118506</v>
      </c>
      <c r="G125" s="306">
        <f t="shared" ca="1" si="40"/>
        <v>54.941293092159661</v>
      </c>
      <c r="H125" s="307">
        <f t="shared" ca="1" si="41"/>
        <v>157.60021027333724</v>
      </c>
      <c r="I125" s="304">
        <f t="shared" ca="1" si="42"/>
        <v>166.90228268312779</v>
      </c>
      <c r="J125" s="306">
        <f t="shared" ca="1" si="43"/>
        <v>132.93765278803707</v>
      </c>
      <c r="K125" s="307">
        <f t="shared" ca="1" si="44"/>
        <v>492.76444405080736</v>
      </c>
      <c r="L125" s="304">
        <f t="shared" ca="1" si="29"/>
        <v>510.38144250109048</v>
      </c>
      <c r="M125" s="306">
        <f t="shared" ca="1" si="45"/>
        <v>1.2353587454843042</v>
      </c>
      <c r="N125" s="304">
        <f t="shared" ca="1" si="46"/>
        <v>70.780842300826677</v>
      </c>
      <c r="P125" s="310">
        <f t="shared" ca="1" si="47"/>
        <v>4</v>
      </c>
      <c r="Q125" s="304">
        <f t="shared" ca="1" si="48"/>
        <v>706.20000000000414</v>
      </c>
      <c r="R125" s="306">
        <f t="shared" ca="1" si="49"/>
        <v>0.35440887692689077</v>
      </c>
      <c r="S125" s="307">
        <f t="shared" ca="1" si="50"/>
        <v>8.2139041834072586</v>
      </c>
      <c r="T125" s="304">
        <f t="shared" ca="1" si="30"/>
        <v>80.578400039225215</v>
      </c>
      <c r="U125" s="311">
        <f t="shared" ca="1" si="31"/>
        <v>0</v>
      </c>
      <c r="V125" s="306">
        <f t="shared" ca="1" si="32"/>
        <v>1.1660878463361757</v>
      </c>
      <c r="W125" s="304">
        <f t="shared" ca="1" si="33"/>
        <v>71.154962185389948</v>
      </c>
      <c r="Y125" s="314" t="str">
        <f t="shared" ca="1" si="51"/>
        <v/>
      </c>
      <c r="Z125" s="315" t="str">
        <f t="shared" ca="1" si="52"/>
        <v/>
      </c>
      <c r="AA125" s="316" t="str">
        <f t="shared" ca="1" si="53"/>
        <v/>
      </c>
      <c r="AC125" s="310" t="e">
        <f t="shared" ca="1" si="54"/>
        <v>#N/A</v>
      </c>
      <c r="AD125" s="323" t="e">
        <f t="shared" ca="1" si="55"/>
        <v>#N/A</v>
      </c>
      <c r="AE125" s="324">
        <f t="shared" ca="1" si="34"/>
        <v>492.76444405080736</v>
      </c>
      <c r="AG125" s="306">
        <f t="shared" ca="1" si="56"/>
        <v>68.118759622539031</v>
      </c>
      <c r="AH125" s="304">
        <f t="shared" ca="1" si="57"/>
        <v>77.382636866266225</v>
      </c>
    </row>
    <row r="126" spans="1:34" x14ac:dyDescent="0.2">
      <c r="A126" s="347">
        <f t="shared" ca="1" si="35"/>
        <v>0.01</v>
      </c>
      <c r="B126" s="304">
        <f t="shared" ca="1" si="36"/>
        <v>4.9199999999999742</v>
      </c>
      <c r="D126" s="306">
        <f t="shared" ca="1" si="37"/>
        <v>25.397028646340345</v>
      </c>
      <c r="E126" s="307">
        <f t="shared" ca="1" si="38"/>
        <v>63.041890257974131</v>
      </c>
      <c r="F126" s="304">
        <f t="shared" ca="1" si="39"/>
        <v>67.965351403207549</v>
      </c>
      <c r="G126" s="306">
        <f t="shared" ca="1" si="40"/>
        <v>55.195263378623068</v>
      </c>
      <c r="H126" s="307">
        <f t="shared" ca="1" si="41"/>
        <v>158.23062917591699</v>
      </c>
      <c r="I126" s="304">
        <f t="shared" ca="1" si="42"/>
        <v>167.58117170148358</v>
      </c>
      <c r="J126" s="306">
        <f t="shared" ca="1" si="43"/>
        <v>133.48833557039097</v>
      </c>
      <c r="K126" s="307">
        <f t="shared" ca="1" si="44"/>
        <v>494.34359824805364</v>
      </c>
      <c r="L126" s="304">
        <f t="shared" ca="1" si="29"/>
        <v>512.04953750802895</v>
      </c>
      <c r="M126" s="306">
        <f t="shared" ca="1" si="45"/>
        <v>1.2351660460730838</v>
      </c>
      <c r="N126" s="304">
        <f t="shared" ca="1" si="46"/>
        <v>70.769801437849097</v>
      </c>
      <c r="P126" s="310">
        <f t="shared" ca="1" si="47"/>
        <v>4</v>
      </c>
      <c r="Q126" s="304">
        <f t="shared" ca="1" si="48"/>
        <v>704.60000000000412</v>
      </c>
      <c r="R126" s="306">
        <f t="shared" ca="1" si="49"/>
        <v>0.35360591147364379</v>
      </c>
      <c r="S126" s="307">
        <f t="shared" ca="1" si="50"/>
        <v>8.2103681242925219</v>
      </c>
      <c r="T126" s="304">
        <f t="shared" ca="1" si="30"/>
        <v>80.543711299309649</v>
      </c>
      <c r="U126" s="311">
        <f t="shared" ca="1" si="31"/>
        <v>0</v>
      </c>
      <c r="V126" s="306">
        <f t="shared" ca="1" si="32"/>
        <v>1.1659036054313414</v>
      </c>
      <c r="W126" s="304">
        <f t="shared" ca="1" si="33"/>
        <v>71.723662932112035</v>
      </c>
      <c r="Y126" s="314" t="str">
        <f t="shared" ca="1" si="51"/>
        <v/>
      </c>
      <c r="Z126" s="315" t="str">
        <f t="shared" ca="1" si="52"/>
        <v/>
      </c>
      <c r="AA126" s="316" t="str">
        <f t="shared" ca="1" si="53"/>
        <v/>
      </c>
      <c r="AC126" s="310" t="e">
        <f t="shared" ca="1" si="54"/>
        <v>#N/A</v>
      </c>
      <c r="AD126" s="323" t="e">
        <f t="shared" ca="1" si="55"/>
        <v>#N/A</v>
      </c>
      <c r="AE126" s="324">
        <f t="shared" ca="1" si="34"/>
        <v>494.34359824805364</v>
      </c>
      <c r="AG126" s="306">
        <f t="shared" ca="1" si="56"/>
        <v>67.888590695466647</v>
      </c>
      <c r="AH126" s="304">
        <f t="shared" ca="1" si="57"/>
        <v>77.151843647594958</v>
      </c>
    </row>
    <row r="127" spans="1:34" x14ac:dyDescent="0.2">
      <c r="A127" s="347">
        <f t="shared" ca="1" si="35"/>
        <v>0.01</v>
      </c>
      <c r="B127" s="304">
        <f t="shared" ca="1" si="36"/>
        <v>4.929999999999974</v>
      </c>
      <c r="D127" s="306">
        <f t="shared" ca="1" si="37"/>
        <v>25.334954361771494</v>
      </c>
      <c r="E127" s="307">
        <f t="shared" ca="1" si="38"/>
        <v>62.818800433604395</v>
      </c>
      <c r="F127" s="304">
        <f t="shared" ca="1" si="39"/>
        <v>67.735231603871114</v>
      </c>
      <c r="G127" s="306">
        <f t="shared" ca="1" si="40"/>
        <v>55.448612922240784</v>
      </c>
      <c r="H127" s="307">
        <f t="shared" ca="1" si="41"/>
        <v>158.85881718025303</v>
      </c>
      <c r="I127" s="304">
        <f t="shared" ca="1" si="42"/>
        <v>168.25775604978674</v>
      </c>
      <c r="J127" s="306">
        <f t="shared" ca="1" si="43"/>
        <v>134.04155495189528</v>
      </c>
      <c r="K127" s="307">
        <f t="shared" ca="1" si="44"/>
        <v>495.92904547983449</v>
      </c>
      <c r="L127" s="304">
        <f t="shared" ca="1" si="29"/>
        <v>513.72439751725017</v>
      </c>
      <c r="M127" s="306">
        <f t="shared" ca="1" si="45"/>
        <v>1.2349740154439464</v>
      </c>
      <c r="N127" s="304">
        <f t="shared" ca="1" si="46"/>
        <v>70.758798893262281</v>
      </c>
      <c r="P127" s="310">
        <f t="shared" ca="1" si="47"/>
        <v>4</v>
      </c>
      <c r="Q127" s="304">
        <f t="shared" ca="1" si="48"/>
        <v>703.00000000000421</v>
      </c>
      <c r="R127" s="306">
        <f t="shared" ca="1" si="49"/>
        <v>0.35280294602039686</v>
      </c>
      <c r="S127" s="307">
        <f t="shared" ca="1" si="50"/>
        <v>8.2068400948323177</v>
      </c>
      <c r="T127" s="304">
        <f t="shared" ca="1" si="30"/>
        <v>80.509101330305043</v>
      </c>
      <c r="U127" s="311">
        <f t="shared" ca="1" si="31"/>
        <v>0</v>
      </c>
      <c r="V127" s="306">
        <f t="shared" ca="1" si="32"/>
        <v>1.1657186588746726</v>
      </c>
      <c r="W127" s="304">
        <f t="shared" ca="1" si="33"/>
        <v>72.292510001811294</v>
      </c>
      <c r="Y127" s="314" t="str">
        <f t="shared" ca="1" si="51"/>
        <v/>
      </c>
      <c r="Z127" s="315" t="str">
        <f t="shared" ca="1" si="52"/>
        <v/>
      </c>
      <c r="AA127" s="316" t="str">
        <f t="shared" ca="1" si="53"/>
        <v/>
      </c>
      <c r="AC127" s="310" t="e">
        <f t="shared" ca="1" si="54"/>
        <v>#N/A</v>
      </c>
      <c r="AD127" s="323" t="e">
        <f t="shared" ca="1" si="55"/>
        <v>#N/A</v>
      </c>
      <c r="AE127" s="324">
        <f t="shared" ca="1" si="34"/>
        <v>495.92904547983449</v>
      </c>
      <c r="AG127" s="306">
        <f t="shared" ca="1" si="56"/>
        <v>67.658124598663292</v>
      </c>
      <c r="AH127" s="304">
        <f t="shared" ca="1" si="57"/>
        <v>76.920755098590774</v>
      </c>
    </row>
    <row r="128" spans="1:34" x14ac:dyDescent="0.2">
      <c r="A128" s="347">
        <f t="shared" ca="1" si="35"/>
        <v>0.01</v>
      </c>
      <c r="B128" s="304">
        <f t="shared" ca="1" si="36"/>
        <v>4.9399999999999737</v>
      </c>
      <c r="D128" s="306">
        <f t="shared" ca="1" si="37"/>
        <v>25.272650501229201</v>
      </c>
      <c r="E128" s="307">
        <f t="shared" ca="1" si="38"/>
        <v>62.595478767618474</v>
      </c>
      <c r="F128" s="304">
        <f t="shared" ca="1" si="39"/>
        <v>67.504820757518161</v>
      </c>
      <c r="G128" s="306">
        <f t="shared" ca="1" si="40"/>
        <v>55.701339427253075</v>
      </c>
      <c r="H128" s="307">
        <f t="shared" ca="1" si="41"/>
        <v>159.48477196792922</v>
      </c>
      <c r="I128" s="304">
        <f t="shared" ca="1" si="42"/>
        <v>168.93203279322853</v>
      </c>
      <c r="J128" s="306">
        <f t="shared" ca="1" si="43"/>
        <v>134.59730471364276</v>
      </c>
      <c r="K128" s="307">
        <f t="shared" ca="1" si="44"/>
        <v>497.52076342557541</v>
      </c>
      <c r="L128" s="304">
        <f t="shared" ca="1" si="29"/>
        <v>515.40599965051297</v>
      </c>
      <c r="M128" s="306">
        <f t="shared" ca="1" si="45"/>
        <v>1.2347826459996352</v>
      </c>
      <c r="N128" s="304">
        <f t="shared" ca="1" si="46"/>
        <v>70.747834231775485</v>
      </c>
      <c r="P128" s="310">
        <f t="shared" ca="1" si="47"/>
        <v>4</v>
      </c>
      <c r="Q128" s="304">
        <f t="shared" ca="1" si="48"/>
        <v>701.40000000000418</v>
      </c>
      <c r="R128" s="306">
        <f t="shared" ca="1" si="49"/>
        <v>0.35199998056714987</v>
      </c>
      <c r="S128" s="307">
        <f t="shared" ca="1" si="50"/>
        <v>8.2033200950266458</v>
      </c>
      <c r="T128" s="304">
        <f t="shared" ca="1" si="30"/>
        <v>80.474570132211397</v>
      </c>
      <c r="U128" s="311">
        <f t="shared" ca="1" si="31"/>
        <v>0</v>
      </c>
      <c r="V128" s="306">
        <f t="shared" ca="1" si="32"/>
        <v>1.165533009603404</v>
      </c>
      <c r="W128" s="304">
        <f t="shared" ca="1" si="33"/>
        <v>72.861475928408893</v>
      </c>
      <c r="Y128" s="314" t="str">
        <f t="shared" ca="1" si="51"/>
        <v/>
      </c>
      <c r="Z128" s="315" t="str">
        <f t="shared" ca="1" si="52"/>
        <v/>
      </c>
      <c r="AA128" s="316" t="str">
        <f t="shared" ca="1" si="53"/>
        <v/>
      </c>
      <c r="AC128" s="310" t="e">
        <f t="shared" ca="1" si="54"/>
        <v>#N/A</v>
      </c>
      <c r="AD128" s="323" t="e">
        <f t="shared" ca="1" si="55"/>
        <v>#N/A</v>
      </c>
      <c r="AE128" s="324">
        <f t="shared" ca="1" si="34"/>
        <v>497.52076342557541</v>
      </c>
      <c r="AG128" s="306">
        <f t="shared" ca="1" si="56"/>
        <v>67.42736501050365</v>
      </c>
      <c r="AH128" s="304">
        <f t="shared" ca="1" si="57"/>
        <v>76.68937487634993</v>
      </c>
    </row>
    <row r="129" spans="1:34" x14ac:dyDescent="0.2">
      <c r="A129" s="347">
        <f t="shared" ca="1" si="35"/>
        <v>0.01</v>
      </c>
      <c r="B129" s="304">
        <f t="shared" ca="1" si="36"/>
        <v>4.9499999999999735</v>
      </c>
      <c r="D129" s="306">
        <f t="shared" ca="1" si="37"/>
        <v>25.210119115152882</v>
      </c>
      <c r="E129" s="307">
        <f t="shared" ca="1" si="38"/>
        <v>62.371928472572989</v>
      </c>
      <c r="F129" s="304">
        <f t="shared" ca="1" si="39"/>
        <v>67.27412256720973</v>
      </c>
      <c r="G129" s="306">
        <f t="shared" ca="1" si="40"/>
        <v>55.953440618404606</v>
      </c>
      <c r="H129" s="307">
        <f t="shared" ca="1" si="41"/>
        <v>160.10849125265494</v>
      </c>
      <c r="I129" s="304">
        <f t="shared" ca="1" si="42"/>
        <v>169.60399903374571</v>
      </c>
      <c r="J129" s="306">
        <f t="shared" ca="1" si="43"/>
        <v>135.15557861387106</v>
      </c>
      <c r="K129" s="307">
        <f t="shared" ca="1" si="44"/>
        <v>499.11872974167835</v>
      </c>
      <c r="L129" s="304">
        <f t="shared" ca="1" si="29"/>
        <v>517.09432099898061</v>
      </c>
      <c r="M129" s="306">
        <f t="shared" ca="1" si="45"/>
        <v>1.2345919302530148</v>
      </c>
      <c r="N129" s="304">
        <f t="shared" ca="1" si="46"/>
        <v>70.736907024407444</v>
      </c>
      <c r="P129" s="310">
        <f t="shared" ca="1" si="47"/>
        <v>4</v>
      </c>
      <c r="Q129" s="304">
        <f t="shared" ca="1" si="48"/>
        <v>699.80000000000427</v>
      </c>
      <c r="R129" s="306">
        <f t="shared" ca="1" si="49"/>
        <v>0.35119701511390294</v>
      </c>
      <c r="S129" s="307">
        <f t="shared" ca="1" si="50"/>
        <v>8.1998081248755064</v>
      </c>
      <c r="T129" s="304">
        <f t="shared" ca="1" si="30"/>
        <v>80.440117705028726</v>
      </c>
      <c r="U129" s="311">
        <f t="shared" ca="1" si="31"/>
        <v>0</v>
      </c>
      <c r="V129" s="306">
        <f t="shared" ca="1" si="32"/>
        <v>1.1653466605570257</v>
      </c>
      <c r="W129" s="304">
        <f t="shared" ca="1" si="33"/>
        <v>73.430533340259927</v>
      </c>
      <c r="Y129" s="314" t="str">
        <f t="shared" ca="1" si="51"/>
        <v/>
      </c>
      <c r="Z129" s="315" t="str">
        <f t="shared" ca="1" si="52"/>
        <v/>
      </c>
      <c r="AA129" s="316" t="str">
        <f t="shared" ca="1" si="53"/>
        <v/>
      </c>
      <c r="AC129" s="310" t="e">
        <f t="shared" ca="1" si="54"/>
        <v>#N/A</v>
      </c>
      <c r="AD129" s="323" t="e">
        <f t="shared" ca="1" si="55"/>
        <v>#N/A</v>
      </c>
      <c r="AE129" s="324">
        <f t="shared" ca="1" si="34"/>
        <v>499.11872974167835</v>
      </c>
      <c r="AG129" s="306">
        <f t="shared" ca="1" si="56"/>
        <v>67.19631560568024</v>
      </c>
      <c r="AH129" s="304">
        <f t="shared" ca="1" si="57"/>
        <v>76.457706634582237</v>
      </c>
    </row>
    <row r="130" spans="1:34" x14ac:dyDescent="0.2">
      <c r="A130" s="347">
        <f t="shared" ca="1" si="35"/>
        <v>0.01</v>
      </c>
      <c r="B130" s="304">
        <f t="shared" ca="1" si="36"/>
        <v>4.9599999999999733</v>
      </c>
      <c r="D130" s="306">
        <f t="shared" ca="1" si="37"/>
        <v>25.147362241706094</v>
      </c>
      <c r="E130" s="307">
        <f t="shared" ca="1" si="38"/>
        <v>62.148152760657638</v>
      </c>
      <c r="F130" s="304">
        <f t="shared" ca="1" si="39"/>
        <v>67.043140732498671</v>
      </c>
      <c r="G130" s="306">
        <f t="shared" ca="1" si="40"/>
        <v>56.204914240821665</v>
      </c>
      <c r="H130" s="307">
        <f t="shared" ca="1" si="41"/>
        <v>160.72997278026151</v>
      </c>
      <c r="I130" s="304">
        <f t="shared" ca="1" si="42"/>
        <v>170.27365190998202</v>
      </c>
      <c r="J130" s="306">
        <f t="shared" ca="1" si="43"/>
        <v>135.71637038816718</v>
      </c>
      <c r="K130" s="307">
        <f t="shared" ca="1" si="44"/>
        <v>500.72292206184295</v>
      </c>
      <c r="L130" s="304">
        <f t="shared" ca="1" si="29"/>
        <v>518.78933862357712</v>
      </c>
      <c r="M130" s="306">
        <f t="shared" ca="1" si="45"/>
        <v>1.2344018608248684</v>
      </c>
      <c r="N130" s="304">
        <f t="shared" ca="1" si="46"/>
        <v>70.726016848360189</v>
      </c>
      <c r="P130" s="310">
        <f t="shared" ca="1" si="47"/>
        <v>4</v>
      </c>
      <c r="Q130" s="304">
        <f t="shared" ca="1" si="48"/>
        <v>698.20000000000425</v>
      </c>
      <c r="R130" s="306">
        <f t="shared" ca="1" si="49"/>
        <v>0.3503940496606559</v>
      </c>
      <c r="S130" s="307">
        <f t="shared" ca="1" si="50"/>
        <v>8.1963041843788993</v>
      </c>
      <c r="T130" s="304">
        <f t="shared" ca="1" si="30"/>
        <v>80.405744048757001</v>
      </c>
      <c r="U130" s="311">
        <f t="shared" ca="1" si="31"/>
        <v>0</v>
      </c>
      <c r="V130" s="306">
        <f t="shared" ca="1" si="32"/>
        <v>1.1651596146772305</v>
      </c>
      <c r="W130" s="304">
        <f t="shared" ca="1" si="33"/>
        <v>73.999654961204939</v>
      </c>
      <c r="Y130" s="314" t="str">
        <f t="shared" ca="1" si="51"/>
        <v/>
      </c>
      <c r="Z130" s="315" t="str">
        <f t="shared" ca="1" si="52"/>
        <v/>
      </c>
      <c r="AA130" s="316" t="str">
        <f t="shared" ca="1" si="53"/>
        <v/>
      </c>
      <c r="AC130" s="310" t="e">
        <f t="shared" ca="1" si="54"/>
        <v>#N/A</v>
      </c>
      <c r="AD130" s="323" t="e">
        <f t="shared" ca="1" si="55"/>
        <v>#N/A</v>
      </c>
      <c r="AE130" s="324">
        <f t="shared" ca="1" si="34"/>
        <v>500.72292206184295</v>
      </c>
      <c r="AG130" s="306">
        <f t="shared" ca="1" si="56"/>
        <v>66.964980055036605</v>
      </c>
      <c r="AH130" s="304">
        <f t="shared" ca="1" si="57"/>
        <v>76.225754023438341</v>
      </c>
    </row>
    <row r="131" spans="1:34" x14ac:dyDescent="0.2">
      <c r="A131" s="347">
        <f t="shared" ca="1" si="35"/>
        <v>0.01</v>
      </c>
      <c r="B131" s="304">
        <f t="shared" ca="1" si="36"/>
        <v>4.9699999999999731</v>
      </c>
      <c r="D131" s="306">
        <f t="shared" ca="1" si="37"/>
        <v>25.084381906957564</v>
      </c>
      <c r="E131" s="307">
        <f t="shared" ca="1" si="38"/>
        <v>61.924154843468585</v>
      </c>
      <c r="F131" s="304">
        <f t="shared" ca="1" si="39"/>
        <v>66.811878949270493</v>
      </c>
      <c r="G131" s="306">
        <f t="shared" ca="1" si="40"/>
        <v>56.455758059891238</v>
      </c>
      <c r="H131" s="307">
        <f t="shared" ca="1" si="41"/>
        <v>161.34921432869618</v>
      </c>
      <c r="I131" s="304">
        <f t="shared" ca="1" si="42"/>
        <v>170.94098859724812</v>
      </c>
      <c r="J131" s="306">
        <f t="shared" ca="1" si="43"/>
        <v>136.27967374967074</v>
      </c>
      <c r="K131" s="307">
        <f t="shared" ca="1" si="44"/>
        <v>502.33331799738772</v>
      </c>
      <c r="L131" s="304">
        <f t="shared" ca="1" si="29"/>
        <v>520.4910295553434</v>
      </c>
      <c r="M131" s="306">
        <f t="shared" ca="1" si="45"/>
        <v>1.2342124304417466</v>
      </c>
      <c r="N131" s="304">
        <f t="shared" ca="1" si="46"/>
        <v>70.715163286895759</v>
      </c>
      <c r="P131" s="310">
        <f t="shared" ca="1" si="47"/>
        <v>4</v>
      </c>
      <c r="Q131" s="304">
        <f t="shared" ca="1" si="48"/>
        <v>696.60000000000434</v>
      </c>
      <c r="R131" s="306">
        <f t="shared" ca="1" si="49"/>
        <v>0.34959108420740898</v>
      </c>
      <c r="S131" s="307">
        <f t="shared" ca="1" si="50"/>
        <v>8.1928082735368246</v>
      </c>
      <c r="T131" s="304">
        <f t="shared" ca="1" si="30"/>
        <v>80.37144916339625</v>
      </c>
      <c r="U131" s="311">
        <f t="shared" ca="1" si="31"/>
        <v>0</v>
      </c>
      <c r="V131" s="306">
        <f t="shared" ca="1" si="32"/>
        <v>1.1649718749078548</v>
      </c>
      <c r="W131" s="304">
        <f t="shared" ca="1" si="33"/>
        <v>74.56881361161004</v>
      </c>
      <c r="Y131" s="314" t="str">
        <f t="shared" ca="1" si="51"/>
        <v/>
      </c>
      <c r="Z131" s="315" t="str">
        <f t="shared" ca="1" si="52"/>
        <v/>
      </c>
      <c r="AA131" s="316" t="str">
        <f t="shared" ca="1" si="53"/>
        <v/>
      </c>
      <c r="AC131" s="310" t="e">
        <f t="shared" ca="1" si="54"/>
        <v>#N/A</v>
      </c>
      <c r="AD131" s="323" t="e">
        <f t="shared" ca="1" si="55"/>
        <v>#N/A</v>
      </c>
      <c r="AE131" s="324">
        <f t="shared" ca="1" si="34"/>
        <v>502.33331799738772</v>
      </c>
      <c r="AG131" s="306">
        <f t="shared" ca="1" si="56"/>
        <v>66.733362025401178</v>
      </c>
      <c r="AH131" s="304">
        <f t="shared" ca="1" si="57"/>
        <v>75.993520689337899</v>
      </c>
    </row>
    <row r="132" spans="1:34" x14ac:dyDescent="0.2">
      <c r="A132" s="347">
        <f t="shared" ca="1" si="35"/>
        <v>0.01</v>
      </c>
      <c r="B132" s="304">
        <f t="shared" ca="1" si="36"/>
        <v>4.9799999999999729</v>
      </c>
      <c r="D132" s="306">
        <f t="shared" ca="1" si="37"/>
        <v>25.021180125056546</v>
      </c>
      <c r="E132" s="307">
        <f t="shared" ca="1" si="38"/>
        <v>61.699937931784433</v>
      </c>
      <c r="F132" s="304">
        <f t="shared" ca="1" si="39"/>
        <v>66.580340909585132</v>
      </c>
      <c r="G132" s="306">
        <f t="shared" ca="1" si="40"/>
        <v>56.705969861141803</v>
      </c>
      <c r="H132" s="307">
        <f t="shared" ca="1" si="41"/>
        <v>161.96621370801401</v>
      </c>
      <c r="I132" s="304">
        <f t="shared" ca="1" si="42"/>
        <v>171.60600630747976</v>
      </c>
      <c r="J132" s="306">
        <f t="shared" ca="1" si="43"/>
        <v>136.8454823892759</v>
      </c>
      <c r="K132" s="307">
        <f t="shared" ca="1" si="44"/>
        <v>503.94989513757127</v>
      </c>
      <c r="L132" s="304">
        <f t="shared" ref="L132:L195" ca="1" si="58">SQRT(pos_x^2+pos_z^2)</f>
        <v>522.19937079579358</v>
      </c>
      <c r="M132" s="306">
        <f t="shared" ca="1" si="45"/>
        <v>1.2340236319338733</v>
      </c>
      <c r="N132" s="304">
        <f t="shared" ca="1" si="46"/>
        <v>70.704345929216259</v>
      </c>
      <c r="P132" s="310">
        <f t="shared" ca="1" si="47"/>
        <v>4</v>
      </c>
      <c r="Q132" s="304">
        <f t="shared" ca="1" si="48"/>
        <v>695.00000000000432</v>
      </c>
      <c r="R132" s="306">
        <f t="shared" ca="1" si="49"/>
        <v>0.34878811875416199</v>
      </c>
      <c r="S132" s="307">
        <f t="shared" ca="1" si="50"/>
        <v>8.1893203923492823</v>
      </c>
      <c r="T132" s="304">
        <f t="shared" ref="T132:T195" ca="1" si="59">m*g</f>
        <v>80.337233048946459</v>
      </c>
      <c r="U132" s="311">
        <f t="shared" ref="U132:U195" ca="1" si="60">IF(pos_xz&lt;L_rampe,Poids*COS(Beta),0)</f>
        <v>0</v>
      </c>
      <c r="V132" s="306">
        <f t="shared" ref="V132:V195" ca="1" si="61">Rho_moyen*(20000-Alt_rampe-pos_z)/(20000+Alt_rampe+pos_z)</f>
        <v>1.1647834441948257</v>
      </c>
      <c r="W132" s="304">
        <f t="shared" ref="W132:W195" ca="1" si="62">1/2*Rho*Sref*Cx*vit_xz^2</f>
        <v>75.137982209395602</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503.94989513757127</v>
      </c>
      <c r="AG132" s="306">
        <f t="shared" ca="1" si="56"/>
        <v>66.501465179422127</v>
      </c>
      <c r="AH132" s="304">
        <f t="shared" ca="1" si="57"/>
        <v>75.76101027479892</v>
      </c>
    </row>
    <row r="133" spans="1:34" x14ac:dyDescent="0.2">
      <c r="A133" s="347">
        <f t="shared" ref="A133:A196" ca="1" si="64">IF(B132+0.01&lt;=T_ini+ROUNDUP(Temps_fin_propu,0), 0.01, IF(K132&gt;0, 0.1, 0.0001))</f>
        <v>0.01</v>
      </c>
      <c r="B133" s="304">
        <f t="shared" ref="B133:B196" ca="1" si="65">B132+pas</f>
        <v>4.9899999999999727</v>
      </c>
      <c r="D133" s="306">
        <f t="shared" ref="D133:D196" ca="1" si="66">IF(AND(L132&lt;L_rampe,Poussee&lt;Poids*SIN(M132)),0,(-W132+Poussee)/m*COS(M132)-U132/m*SIN(M132))</f>
        <v>24.957758898402378</v>
      </c>
      <c r="E133" s="307">
        <f t="shared" ref="E133:E196" ca="1" si="67">IF(AND(L132&lt;L_rampe,Poussee&lt;Poids*SIN(M132)),0,(-W132+Poussee)/m*SIN(M132)+U132/m*COS(M132)-Poids/m)</f>
        <v>61.475505235344798</v>
      </c>
      <c r="F133" s="304">
        <f t="shared" ref="F133:F196" ca="1" si="68">SQRT(acc_x^2+acc_z^2)</f>
        <v>66.348530301519787</v>
      </c>
      <c r="G133" s="306">
        <f t="shared" ref="G133:G196" ca="1" si="69">G132+acc_x*pas</f>
        <v>56.955547450125827</v>
      </c>
      <c r="H133" s="307">
        <f t="shared" ref="H133:H196" ca="1" si="70">H132+acc_z*pas</f>
        <v>162.58096876036745</v>
      </c>
      <c r="I133" s="304">
        <f t="shared" ref="I133:I196" ca="1" si="71">SQRT(vit_x^2+vit_z^2)</f>
        <v>172.26870228919447</v>
      </c>
      <c r="J133" s="306">
        <f t="shared" ref="J133:J196" ca="1" si="72">J132+0.5*(vit_x+G132)*pas*(K132&gt;=0)</f>
        <v>137.41378997583223</v>
      </c>
      <c r="K133" s="307">
        <f t="shared" ref="K133:K196" ca="1" si="73">K132+0.5*(vit_z+H132)*pas</f>
        <v>505.57263104991318</v>
      </c>
      <c r="L133" s="304">
        <f t="shared" ca="1" si="58"/>
        <v>523.91433931727215</v>
      </c>
      <c r="M133" s="306">
        <f t="shared" ref="M133:M196" ca="1" si="74">IF(AND(L132&gt;L_rampe,G133&gt;0),ATAN2(G133,H133),$M$4)</f>
        <v>1.2338354582330997</v>
      </c>
      <c r="N133" s="304">
        <f t="shared" ref="N133:N196" ca="1" si="75">DEGREES(Beta)</f>
        <v>70.693564370346579</v>
      </c>
      <c r="P133" s="310">
        <f t="shared" ref="P133:P196" ca="1" si="76">MATCH(t-pas/2-T_ini,CdP_t)</f>
        <v>4</v>
      </c>
      <c r="Q133" s="304">
        <f t="shared" ref="Q133:Q196" ca="1" si="77">(INDEX(CdP,2,i_P+1)-INDEX(CdP,2,i_P+0))/(INDEX(CdP,1,i_P+1)-INDEX(CdP,1,i_P+0))*(t-pas/2-T_ini-INDEX(CdP,1,i_P+0))+INDEX(CdP,2,i_P+0)</f>
        <v>693.40000000000441</v>
      </c>
      <c r="R133" s="306">
        <f t="shared" ref="R133:R196" ca="1" si="78">Poussee/(g*ISP)</f>
        <v>0.34798515330091506</v>
      </c>
      <c r="S133" s="307">
        <f t="shared" ref="S133:S196" ca="1" si="79">S132-Débit*pas</f>
        <v>8.1858405408162724</v>
      </c>
      <c r="T133" s="304">
        <f t="shared" ca="1" si="59"/>
        <v>80.303095705407642</v>
      </c>
      <c r="U133" s="311">
        <f t="shared" ca="1" si="60"/>
        <v>0</v>
      </c>
      <c r="V133" s="306">
        <f t="shared" ca="1" si="61"/>
        <v>1.1645943254861026</v>
      </c>
      <c r="W133" s="304">
        <f t="shared" ca="1" si="62"/>
        <v>75.707133771053563</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505.57263104991318</v>
      </c>
      <c r="AG133" s="306">
        <f t="shared" ref="AG133:AG196" ca="1" si="85">IF(AND(L132&lt;L_rampe,Poussee&lt;Poids*SIN(M132)),0,(-W132+Poussee)/m-Poids*SIN(M132)/m)</f>
        <v>66.269293175403035</v>
      </c>
      <c r="AH133" s="304">
        <f t="shared" ref="AH133:AH196" ca="1" si="86">IF(AND(L132&lt;L_rampe,Poussee&lt;Poids*SIN(M132)), g*SIN(M132), (-W132+Poussee)/m)</f>
        <v>75.528226418267991</v>
      </c>
    </row>
    <row r="134" spans="1:34" x14ac:dyDescent="0.2">
      <c r="A134" s="347">
        <f t="shared" ca="1" si="64"/>
        <v>0.01</v>
      </c>
      <c r="B134" s="304">
        <f t="shared" ca="1" si="65"/>
        <v>4.9999999999999725</v>
      </c>
      <c r="D134" s="306">
        <f t="shared" ca="1" si="66"/>
        <v>24.894120217808744</v>
      </c>
      <c r="E134" s="307">
        <f t="shared" ca="1" si="67"/>
        <v>61.250859962631324</v>
      </c>
      <c r="F134" s="304">
        <f t="shared" ca="1" si="68"/>
        <v>66.116450809012633</v>
      </c>
      <c r="G134" s="306">
        <f t="shared" ca="1" si="69"/>
        <v>57.204488652303915</v>
      </c>
      <c r="H134" s="307">
        <f t="shared" ca="1" si="70"/>
        <v>163.19347735999378</v>
      </c>
      <c r="I134" s="304">
        <f t="shared" ca="1" si="71"/>
        <v>172.92907382744627</v>
      </c>
      <c r="J134" s="306">
        <f t="shared" ca="1" si="72"/>
        <v>137.98459015634438</v>
      </c>
      <c r="K134" s="307">
        <f t="shared" ca="1" si="73"/>
        <v>507.201503280515</v>
      </c>
      <c r="L134" s="304">
        <f t="shared" ca="1" si="58"/>
        <v>525.6359120633108</v>
      </c>
      <c r="M134" s="306">
        <f t="shared" ca="1" si="74"/>
        <v>1.2336479023709102</v>
      </c>
      <c r="N134" s="304">
        <f t="shared" ca="1" si="75"/>
        <v>70.682818211020177</v>
      </c>
      <c r="P134" s="310">
        <f t="shared" ca="1" si="76"/>
        <v>4</v>
      </c>
      <c r="Q134" s="304">
        <f t="shared" ca="1" si="77"/>
        <v>691.80000000000439</v>
      </c>
      <c r="R134" s="306">
        <f t="shared" ca="1" si="78"/>
        <v>0.34718218784766802</v>
      </c>
      <c r="S134" s="307">
        <f t="shared" ca="1" si="79"/>
        <v>8.1823687189377949</v>
      </c>
      <c r="T134" s="304">
        <f t="shared" ca="1" si="59"/>
        <v>80.269037132779772</v>
      </c>
      <c r="U134" s="311">
        <f t="shared" ca="1" si="60"/>
        <v>0</v>
      </c>
      <c r="V134" s="306">
        <f t="shared" ca="1" si="61"/>
        <v>1.1644045217316232</v>
      </c>
      <c r="W134" s="304">
        <f t="shared" ca="1" si="62"/>
        <v>76.27624141265305</v>
      </c>
      <c r="Y134" s="314" t="str">
        <f t="shared" ca="1" si="80"/>
        <v/>
      </c>
      <c r="Z134" s="315" t="str">
        <f t="shared" ca="1" si="81"/>
        <v/>
      </c>
      <c r="AA134" s="316" t="str">
        <f t="shared" ca="1" si="82"/>
        <v/>
      </c>
      <c r="AC134" s="310">
        <f t="shared" ca="1" si="83"/>
        <v>4.9999999999999725</v>
      </c>
      <c r="AD134" s="323">
        <f t="shared" ca="1" si="84"/>
        <v>137.98459015634438</v>
      </c>
      <c r="AE134" s="324">
        <f t="shared" ca="1" si="63"/>
        <v>507.201503280515</v>
      </c>
      <c r="AG134" s="306">
        <f t="shared" ca="1" si="85"/>
        <v>66.036849667139521</v>
      </c>
      <c r="AH134" s="304">
        <f t="shared" ca="1" si="86"/>
        <v>75.29517275395159</v>
      </c>
    </row>
    <row r="135" spans="1:34" x14ac:dyDescent="0.2">
      <c r="A135" s="347">
        <f t="shared" ca="1" si="64"/>
        <v>0.01</v>
      </c>
      <c r="B135" s="304">
        <f t="shared" ca="1" si="65"/>
        <v>5.0099999999999723</v>
      </c>
      <c r="D135" s="306">
        <f t="shared" ca="1" si="66"/>
        <v>24.830266062662481</v>
      </c>
      <c r="E135" s="307">
        <f t="shared" ca="1" si="67"/>
        <v>61.026005320651223</v>
      </c>
      <c r="F135" s="304">
        <f t="shared" ca="1" si="68"/>
        <v>65.884106111707695</v>
      </c>
      <c r="G135" s="306">
        <f t="shared" ca="1" si="69"/>
        <v>57.452791312930543</v>
      </c>
      <c r="H135" s="307">
        <f t="shared" ca="1" si="70"/>
        <v>163.80373741320028</v>
      </c>
      <c r="I135" s="304">
        <f t="shared" ca="1" si="71"/>
        <v>173.58711824377932</v>
      </c>
      <c r="J135" s="306">
        <f t="shared" ca="1" si="72"/>
        <v>138.55787655617056</v>
      </c>
      <c r="K135" s="307">
        <f t="shared" ca="1" si="73"/>
        <v>508.83648935438094</v>
      </c>
      <c r="L135" s="304">
        <f t="shared" ca="1" si="58"/>
        <v>527.36406594898551</v>
      </c>
      <c r="M135" s="306">
        <f t="shared" ca="1" si="74"/>
        <v>1.233460957476475</v>
      </c>
      <c r="N135" s="304">
        <f t="shared" ca="1" si="75"/>
        <v>70.672107057567516</v>
      </c>
      <c r="P135" s="310">
        <f t="shared" ca="1" si="76"/>
        <v>4</v>
      </c>
      <c r="Q135" s="304">
        <f t="shared" ca="1" si="77"/>
        <v>690.20000000000448</v>
      </c>
      <c r="R135" s="306">
        <f t="shared" ca="1" si="78"/>
        <v>0.34637922239442109</v>
      </c>
      <c r="S135" s="307">
        <f t="shared" ca="1" si="79"/>
        <v>8.1789049267138516</v>
      </c>
      <c r="T135" s="304">
        <f t="shared" ca="1" si="59"/>
        <v>80.23505733106289</v>
      </c>
      <c r="U135" s="311">
        <f t="shared" ca="1" si="60"/>
        <v>0</v>
      </c>
      <c r="V135" s="306">
        <f t="shared" ca="1" si="61"/>
        <v>1.164214035883248</v>
      </c>
      <c r="W135" s="304">
        <f t="shared" ca="1" si="62"/>
        <v>76.845278350834974</v>
      </c>
      <c r="Y135" s="314" t="str">
        <f t="shared" ca="1" si="80"/>
        <v/>
      </c>
      <c r="Z135" s="315" t="str">
        <f t="shared" ca="1" si="81"/>
        <v/>
      </c>
      <c r="AA135" s="316" t="str">
        <f t="shared" ca="1" si="82"/>
        <v/>
      </c>
      <c r="AC135" s="310" t="e">
        <f t="shared" ca="1" si="83"/>
        <v>#N/A</v>
      </c>
      <c r="AD135" s="323" t="e">
        <f t="shared" ca="1" si="84"/>
        <v>#N/A</v>
      </c>
      <c r="AE135" s="324">
        <f t="shared" ca="1" si="63"/>
        <v>508.83648935438094</v>
      </c>
      <c r="AG135" s="306">
        <f t="shared" ca="1" si="85"/>
        <v>65.804138303756645</v>
      </c>
      <c r="AH135" s="304">
        <f t="shared" ca="1" si="86"/>
        <v>75.061852911648387</v>
      </c>
    </row>
    <row r="136" spans="1:34" x14ac:dyDescent="0.2">
      <c r="A136" s="347">
        <f t="shared" ca="1" si="64"/>
        <v>0.01</v>
      </c>
      <c r="B136" s="304">
        <f t="shared" ca="1" si="65"/>
        <v>5.019999999999972</v>
      </c>
      <c r="D136" s="306">
        <f t="shared" ca="1" si="66"/>
        <v>24.766198401077482</v>
      </c>
      <c r="E136" s="307">
        <f t="shared" ca="1" si="67"/>
        <v>60.800944514723312</v>
      </c>
      <c r="F136" s="304">
        <f t="shared" ca="1" si="68"/>
        <v>65.651499884800771</v>
      </c>
      <c r="G136" s="306">
        <f t="shared" ca="1" si="69"/>
        <v>57.700453296941319</v>
      </c>
      <c r="H136" s="307">
        <f t="shared" ca="1" si="70"/>
        <v>164.41174685834753</v>
      </c>
      <c r="I136" s="304">
        <f t="shared" ca="1" si="71"/>
        <v>174.24283289617927</v>
      </c>
      <c r="J136" s="306">
        <f t="shared" ca="1" si="72"/>
        <v>139.13364277921991</v>
      </c>
      <c r="K136" s="307">
        <f t="shared" ca="1" si="73"/>
        <v>510.47756677573869</v>
      </c>
      <c r="L136" s="304">
        <f t="shared" ca="1" si="58"/>
        <v>529.09877786127458</v>
      </c>
      <c r="M136" s="306">
        <f t="shared" ca="1" si="74"/>
        <v>1.2332746167747533</v>
      </c>
      <c r="N136" s="304">
        <f t="shared" ca="1" si="75"/>
        <v>70.661430521807361</v>
      </c>
      <c r="P136" s="310">
        <f t="shared" ca="1" si="76"/>
        <v>4</v>
      </c>
      <c r="Q136" s="304">
        <f t="shared" ca="1" si="77"/>
        <v>688.60000000000446</v>
      </c>
      <c r="R136" s="306">
        <f t="shared" ca="1" si="78"/>
        <v>0.34557625694117411</v>
      </c>
      <c r="S136" s="307">
        <f t="shared" ca="1" si="79"/>
        <v>8.1754491641444407</v>
      </c>
      <c r="T136" s="304">
        <f t="shared" ca="1" si="59"/>
        <v>80.201156300256969</v>
      </c>
      <c r="U136" s="311">
        <f t="shared" ca="1" si="60"/>
        <v>0</v>
      </c>
      <c r="V136" s="306">
        <f t="shared" ca="1" si="61"/>
        <v>1.1640228708947042</v>
      </c>
      <c r="W136" s="304">
        <f t="shared" ca="1" si="62"/>
        <v>77.414217903794551</v>
      </c>
      <c r="Y136" s="314" t="str">
        <f t="shared" ca="1" si="80"/>
        <v/>
      </c>
      <c r="Z136" s="315" t="str">
        <f t="shared" ca="1" si="81"/>
        <v/>
      </c>
      <c r="AA136" s="316" t="str">
        <f t="shared" ca="1" si="82"/>
        <v/>
      </c>
      <c r="AC136" s="310" t="e">
        <f t="shared" ca="1" si="83"/>
        <v>#N/A</v>
      </c>
      <c r="AD136" s="323" t="e">
        <f t="shared" ca="1" si="84"/>
        <v>#N/A</v>
      </c>
      <c r="AE136" s="324">
        <f t="shared" ca="1" si="63"/>
        <v>510.47756677573869</v>
      </c>
      <c r="AG136" s="306">
        <f t="shared" ca="1" si="85"/>
        <v>65.571162729547382</v>
      </c>
      <c r="AH136" s="304">
        <f t="shared" ca="1" si="86"/>
        <v>74.82827051658262</v>
      </c>
    </row>
    <row r="137" spans="1:34" x14ac:dyDescent="0.2">
      <c r="A137" s="347">
        <f t="shared" ca="1" si="64"/>
        <v>0.01</v>
      </c>
      <c r="B137" s="304">
        <f t="shared" ca="1" si="65"/>
        <v>5.0299999999999718</v>
      </c>
      <c r="D137" s="306">
        <f t="shared" ca="1" si="66"/>
        <v>24.701919190043405</v>
      </c>
      <c r="E137" s="307">
        <f t="shared" ca="1" si="67"/>
        <v>60.575680748266521</v>
      </c>
      <c r="F137" s="304">
        <f t="shared" ca="1" si="68"/>
        <v>65.418635798886413</v>
      </c>
      <c r="G137" s="306">
        <f t="shared" ca="1" si="69"/>
        <v>57.947472488841754</v>
      </c>
      <c r="H137" s="307">
        <f t="shared" ca="1" si="70"/>
        <v>165.01750366583019</v>
      </c>
      <c r="I137" s="304">
        <f t="shared" ca="1" si="71"/>
        <v>174.89621517902367</v>
      </c>
      <c r="J137" s="306">
        <f t="shared" ca="1" si="72"/>
        <v>139.71188240814882</v>
      </c>
      <c r="K137" s="307">
        <f t="shared" ca="1" si="73"/>
        <v>512.12471302835957</v>
      </c>
      <c r="L137" s="304">
        <f t="shared" ca="1" si="58"/>
        <v>530.84002465941478</v>
      </c>
      <c r="M137" s="306">
        <f t="shared" ca="1" si="74"/>
        <v>1.233088873584637</v>
      </c>
      <c r="N137" s="304">
        <f t="shared" ca="1" si="75"/>
        <v>70.650788220940399</v>
      </c>
      <c r="P137" s="310">
        <f t="shared" ca="1" si="76"/>
        <v>4</v>
      </c>
      <c r="Q137" s="304">
        <f t="shared" ca="1" si="77"/>
        <v>687.00000000000455</v>
      </c>
      <c r="R137" s="306">
        <f t="shared" ca="1" si="78"/>
        <v>0.34477329148792718</v>
      </c>
      <c r="S137" s="307">
        <f t="shared" ca="1" si="79"/>
        <v>8.1720014312295621</v>
      </c>
      <c r="T137" s="304">
        <f t="shared" ca="1" si="59"/>
        <v>80.167334040362007</v>
      </c>
      <c r="U137" s="311">
        <f t="shared" ca="1" si="60"/>
        <v>0</v>
      </c>
      <c r="V137" s="306">
        <f t="shared" ca="1" si="61"/>
        <v>1.1638310297215313</v>
      </c>
      <c r="W137" s="304">
        <f t="shared" ca="1" si="62"/>
        <v>77.983033492252716</v>
      </c>
      <c r="Y137" s="314" t="str">
        <f t="shared" ca="1" si="80"/>
        <v/>
      </c>
      <c r="Z137" s="315" t="str">
        <f t="shared" ca="1" si="81"/>
        <v/>
      </c>
      <c r="AA137" s="316" t="str">
        <f t="shared" ca="1" si="82"/>
        <v/>
      </c>
      <c r="AC137" s="310" t="e">
        <f t="shared" ca="1" si="83"/>
        <v>#N/A</v>
      </c>
      <c r="AD137" s="323" t="e">
        <f t="shared" ca="1" si="84"/>
        <v>#N/A</v>
      </c>
      <c r="AE137" s="324">
        <f t="shared" ca="1" si="63"/>
        <v>512.12471302835957</v>
      </c>
      <c r="AG137" s="306">
        <f t="shared" ca="1" si="85"/>
        <v>65.337926583812035</v>
      </c>
      <c r="AH137" s="304">
        <f t="shared" ca="1" si="86"/>
        <v>74.594429189238596</v>
      </c>
    </row>
    <row r="138" spans="1:34" x14ac:dyDescent="0.2">
      <c r="A138" s="347">
        <f t="shared" ca="1" si="64"/>
        <v>0.01</v>
      </c>
      <c r="B138" s="304">
        <f t="shared" ca="1" si="65"/>
        <v>5.0399999999999716</v>
      </c>
      <c r="D138" s="306">
        <f t="shared" ca="1" si="66"/>
        <v>24.637430375569796</v>
      </c>
      <c r="E138" s="307">
        <f t="shared" ca="1" si="67"/>
        <v>60.350217222590501</v>
      </c>
      <c r="F138" s="304">
        <f t="shared" ca="1" si="68"/>
        <v>65.185517519805799</v>
      </c>
      <c r="G138" s="306">
        <f t="shared" ca="1" si="69"/>
        <v>58.193846792597455</v>
      </c>
      <c r="H138" s="307">
        <f t="shared" ca="1" si="70"/>
        <v>165.62100583805611</v>
      </c>
      <c r="I138" s="304">
        <f t="shared" ca="1" si="71"/>
        <v>175.5472625230303</v>
      </c>
      <c r="J138" s="306">
        <f t="shared" ca="1" si="72"/>
        <v>140.29258900455602</v>
      </c>
      <c r="K138" s="307">
        <f t="shared" ca="1" si="73"/>
        <v>513.777905575879</v>
      </c>
      <c r="L138" s="304">
        <f t="shared" ca="1" si="58"/>
        <v>532.58778317526037</v>
      </c>
      <c r="M138" s="306">
        <f t="shared" ca="1" si="74"/>
        <v>1.2329037213171445</v>
      </c>
      <c r="N138" s="304">
        <f t="shared" ca="1" si="75"/>
        <v>70.640179777445809</v>
      </c>
      <c r="P138" s="310">
        <f t="shared" ca="1" si="76"/>
        <v>4</v>
      </c>
      <c r="Q138" s="304">
        <f t="shared" ca="1" si="77"/>
        <v>685.40000000000452</v>
      </c>
      <c r="R138" s="306">
        <f t="shared" ca="1" si="78"/>
        <v>0.34397032603468014</v>
      </c>
      <c r="S138" s="307">
        <f t="shared" ca="1" si="79"/>
        <v>8.168561727969216</v>
      </c>
      <c r="T138" s="304">
        <f t="shared" ca="1" si="59"/>
        <v>80.133590551378006</v>
      </c>
      <c r="U138" s="311">
        <f t="shared" ca="1" si="60"/>
        <v>0</v>
      </c>
      <c r="V138" s="306">
        <f t="shared" ca="1" si="61"/>
        <v>1.1636385153210242</v>
      </c>
      <c r="W138" s="304">
        <f t="shared" ca="1" si="62"/>
        <v>78.551698640415495</v>
      </c>
      <c r="Y138" s="314" t="str">
        <f t="shared" ca="1" si="80"/>
        <v/>
      </c>
      <c r="Z138" s="315" t="str">
        <f t="shared" ca="1" si="81"/>
        <v/>
      </c>
      <c r="AA138" s="316" t="str">
        <f t="shared" ca="1" si="82"/>
        <v/>
      </c>
      <c r="AC138" s="310" t="e">
        <f t="shared" ca="1" si="83"/>
        <v>#N/A</v>
      </c>
      <c r="AD138" s="323" t="e">
        <f t="shared" ca="1" si="84"/>
        <v>#N/A</v>
      </c>
      <c r="AE138" s="324">
        <f t="shared" ca="1" si="63"/>
        <v>513.777905575879</v>
      </c>
      <c r="AG138" s="306">
        <f t="shared" ca="1" si="85"/>
        <v>65.104433500698278</v>
      </c>
      <c r="AH138" s="304">
        <f t="shared" ca="1" si="86"/>
        <v>74.360332545196002</v>
      </c>
    </row>
    <row r="139" spans="1:34" x14ac:dyDescent="0.2">
      <c r="A139" s="347">
        <f t="shared" ca="1" si="64"/>
        <v>0.01</v>
      </c>
      <c r="B139" s="304">
        <f t="shared" ca="1" si="65"/>
        <v>5.0499999999999714</v>
      </c>
      <c r="D139" s="306">
        <f t="shared" ca="1" si="66"/>
        <v>24.572733892825447</v>
      </c>
      <c r="E139" s="307">
        <f t="shared" ca="1" si="67"/>
        <v>60.124557136689162</v>
      </c>
      <c r="F139" s="304">
        <f t="shared" ca="1" si="68"/>
        <v>64.952148708496253</v>
      </c>
      <c r="G139" s="306">
        <f t="shared" ca="1" si="69"/>
        <v>58.43957413152571</v>
      </c>
      <c r="H139" s="307">
        <f t="shared" ca="1" si="70"/>
        <v>166.222251409423</v>
      </c>
      <c r="I139" s="304">
        <f t="shared" ca="1" si="71"/>
        <v>176.19597239520405</v>
      </c>
      <c r="J139" s="306">
        <f t="shared" ca="1" si="72"/>
        <v>140.87575610917665</v>
      </c>
      <c r="K139" s="307">
        <f t="shared" ca="1" si="73"/>
        <v>515.43712186211644</v>
      </c>
      <c r="L139" s="304">
        <f t="shared" ca="1" si="58"/>
        <v>534.34203021363999</v>
      </c>
      <c r="M139" s="306">
        <f t="shared" ca="1" si="74"/>
        <v>1.2327191534736528</v>
      </c>
      <c r="N139" s="304">
        <f t="shared" ca="1" si="75"/>
        <v>70.6296048189799</v>
      </c>
      <c r="P139" s="310">
        <f t="shared" ca="1" si="76"/>
        <v>4</v>
      </c>
      <c r="Q139" s="304">
        <f t="shared" ca="1" si="77"/>
        <v>683.80000000000462</v>
      </c>
      <c r="R139" s="306">
        <f t="shared" ca="1" si="78"/>
        <v>0.34316736058143321</v>
      </c>
      <c r="S139" s="307">
        <f t="shared" ca="1" si="79"/>
        <v>8.1651300543634022</v>
      </c>
      <c r="T139" s="304">
        <f t="shared" ca="1" si="59"/>
        <v>80.09992583330498</v>
      </c>
      <c r="U139" s="311">
        <f t="shared" ca="1" si="60"/>
        <v>0</v>
      </c>
      <c r="V139" s="306">
        <f t="shared" ca="1" si="61"/>
        <v>1.1634453306521815</v>
      </c>
      <c r="W139" s="304">
        <f t="shared" ca="1" si="62"/>
        <v>79.120186976922227</v>
      </c>
      <c r="Y139" s="314" t="str">
        <f t="shared" ca="1" si="80"/>
        <v/>
      </c>
      <c r="Z139" s="315" t="str">
        <f t="shared" ca="1" si="81"/>
        <v/>
      </c>
      <c r="AA139" s="316" t="str">
        <f t="shared" ca="1" si="82"/>
        <v/>
      </c>
      <c r="AC139" s="310" t="e">
        <f t="shared" ca="1" si="83"/>
        <v>#N/A</v>
      </c>
      <c r="AD139" s="323" t="e">
        <f t="shared" ca="1" si="84"/>
        <v>#N/A</v>
      </c>
      <c r="AE139" s="324">
        <f t="shared" ca="1" si="63"/>
        <v>515.43712186211644</v>
      </c>
      <c r="AG139" s="306">
        <f t="shared" ca="1" si="85"/>
        <v>64.870687109042748</v>
      </c>
      <c r="AH139" s="304">
        <f t="shared" ca="1" si="86"/>
        <v>74.125984194966705</v>
      </c>
    </row>
    <row r="140" spans="1:34" x14ac:dyDescent="0.2">
      <c r="A140" s="347">
        <f t="shared" ca="1" si="64"/>
        <v>0.01</v>
      </c>
      <c r="B140" s="304">
        <f t="shared" ca="1" si="65"/>
        <v>5.0599999999999712</v>
      </c>
      <c r="D140" s="306">
        <f t="shared" ca="1" si="66"/>
        <v>24.507831666273248</v>
      </c>
      <c r="E140" s="307">
        <f t="shared" ca="1" si="67"/>
        <v>59.89870368703582</v>
      </c>
      <c r="F140" s="304">
        <f t="shared" ca="1" si="68"/>
        <v>64.718533020841136</v>
      </c>
      <c r="G140" s="306">
        <f t="shared" ca="1" si="69"/>
        <v>58.684652448188444</v>
      </c>
      <c r="H140" s="307">
        <f t="shared" ca="1" si="70"/>
        <v>166.82123844629336</v>
      </c>
      <c r="I140" s="304">
        <f t="shared" ca="1" si="71"/>
        <v>176.84234229878246</v>
      </c>
      <c r="J140" s="306">
        <f t="shared" ca="1" si="72"/>
        <v>141.46137724207523</v>
      </c>
      <c r="K140" s="307">
        <f t="shared" ca="1" si="73"/>
        <v>517.10233931139499</v>
      </c>
      <c r="L140" s="304">
        <f t="shared" ca="1" si="58"/>
        <v>536.10274255271429</v>
      </c>
      <c r="M140" s="306">
        <f t="shared" ca="1" si="74"/>
        <v>1.2325351636441746</v>
      </c>
      <c r="N140" s="304">
        <f t="shared" ca="1" si="75"/>
        <v>70.619062978277469</v>
      </c>
      <c r="P140" s="310">
        <f t="shared" ca="1" si="76"/>
        <v>4</v>
      </c>
      <c r="Q140" s="304">
        <f t="shared" ca="1" si="77"/>
        <v>682.20000000000459</v>
      </c>
      <c r="R140" s="306">
        <f t="shared" ca="1" si="78"/>
        <v>0.34236439512818623</v>
      </c>
      <c r="S140" s="307">
        <f t="shared" ca="1" si="79"/>
        <v>8.1617064104121209</v>
      </c>
      <c r="T140" s="304">
        <f t="shared" ca="1" si="59"/>
        <v>80.066339886142913</v>
      </c>
      <c r="U140" s="311">
        <f t="shared" ca="1" si="60"/>
        <v>0</v>
      </c>
      <c r="V140" s="306">
        <f t="shared" ca="1" si="61"/>
        <v>1.1632514786756465</v>
      </c>
      <c r="W140" s="304">
        <f t="shared" ca="1" si="62"/>
        <v>79.688472235781845</v>
      </c>
      <c r="Y140" s="314" t="str">
        <f t="shared" ca="1" si="80"/>
        <v/>
      </c>
      <c r="Z140" s="315" t="str">
        <f t="shared" ca="1" si="81"/>
        <v/>
      </c>
      <c r="AA140" s="316" t="str">
        <f t="shared" ca="1" si="82"/>
        <v/>
      </c>
      <c r="AC140" s="310" t="e">
        <f t="shared" ca="1" si="83"/>
        <v>#N/A</v>
      </c>
      <c r="AD140" s="323" t="e">
        <f t="shared" ca="1" si="84"/>
        <v>#N/A</v>
      </c>
      <c r="AE140" s="324">
        <f t="shared" ca="1" si="63"/>
        <v>517.10233931139499</v>
      </c>
      <c r="AG140" s="306">
        <f t="shared" ca="1" si="85"/>
        <v>64.636691032212951</v>
      </c>
      <c r="AH140" s="304">
        <f t="shared" ca="1" si="86"/>
        <v>73.891387743832141</v>
      </c>
    </row>
    <row r="141" spans="1:34" x14ac:dyDescent="0.2">
      <c r="A141" s="347">
        <f t="shared" ca="1" si="64"/>
        <v>0.01</v>
      </c>
      <c r="B141" s="304">
        <f t="shared" ca="1" si="65"/>
        <v>5.069999999999971</v>
      </c>
      <c r="D141" s="306">
        <f t="shared" ca="1" si="66"/>
        <v>24.442725609800778</v>
      </c>
      <c r="E141" s="307">
        <f t="shared" ca="1" si="67"/>
        <v>59.672660067381344</v>
      </c>
      <c r="F141" s="304">
        <f t="shared" ca="1" si="68"/>
        <v>64.484674107521542</v>
      </c>
      <c r="G141" s="306">
        <f t="shared" ca="1" si="69"/>
        <v>58.929079704286451</v>
      </c>
      <c r="H141" s="307">
        <f t="shared" ca="1" si="70"/>
        <v>167.41796504696717</v>
      </c>
      <c r="I141" s="304">
        <f t="shared" ca="1" si="71"/>
        <v>177.48636977317912</v>
      </c>
      <c r="J141" s="306">
        <f t="shared" ca="1" si="72"/>
        <v>142.04944590283762</v>
      </c>
      <c r="K141" s="307">
        <f t="shared" ca="1" si="73"/>
        <v>518.77353532886127</v>
      </c>
      <c r="L141" s="304">
        <f t="shared" ca="1" si="58"/>
        <v>537.86989694433396</v>
      </c>
      <c r="M141" s="306">
        <f t="shared" ca="1" si="74"/>
        <v>1.2323517455056745</v>
      </c>
      <c r="N141" s="304">
        <f t="shared" ca="1" si="75"/>
        <v>70.608553893055259</v>
      </c>
      <c r="P141" s="310">
        <f t="shared" ca="1" si="76"/>
        <v>4</v>
      </c>
      <c r="Q141" s="304">
        <f t="shared" ca="1" si="77"/>
        <v>680.60000000000468</v>
      </c>
      <c r="R141" s="306">
        <f t="shared" ca="1" si="78"/>
        <v>0.3415614296749393</v>
      </c>
      <c r="S141" s="307">
        <f t="shared" ca="1" si="79"/>
        <v>8.1582907961153719</v>
      </c>
      <c r="T141" s="304">
        <f t="shared" ca="1" si="59"/>
        <v>80.032832709891807</v>
      </c>
      <c r="U141" s="311">
        <f t="shared" ca="1" si="60"/>
        <v>0</v>
      </c>
      <c r="V141" s="306">
        <f t="shared" ca="1" si="61"/>
        <v>1.1630569623536546</v>
      </c>
      <c r="W141" s="304">
        <f t="shared" ca="1" si="62"/>
        <v>80.256528257297276</v>
      </c>
      <c r="Y141" s="314" t="str">
        <f t="shared" ca="1" si="80"/>
        <v/>
      </c>
      <c r="Z141" s="315" t="str">
        <f t="shared" ca="1" si="81"/>
        <v/>
      </c>
      <c r="AA141" s="316" t="str">
        <f t="shared" ca="1" si="82"/>
        <v/>
      </c>
      <c r="AC141" s="310" t="e">
        <f t="shared" ca="1" si="83"/>
        <v>#N/A</v>
      </c>
      <c r="AD141" s="323" t="e">
        <f t="shared" ca="1" si="84"/>
        <v>#N/A</v>
      </c>
      <c r="AE141" s="324">
        <f t="shared" ca="1" si="63"/>
        <v>518.77353532886127</v>
      </c>
      <c r="AG141" s="306">
        <f t="shared" ca="1" si="85"/>
        <v>64.402448887950754</v>
      </c>
      <c r="AH141" s="304">
        <f t="shared" ca="1" si="86"/>
        <v>73.656546791682288</v>
      </c>
    </row>
    <row r="142" spans="1:34" x14ac:dyDescent="0.2">
      <c r="A142" s="347">
        <f t="shared" ca="1" si="64"/>
        <v>0.01</v>
      </c>
      <c r="B142" s="304">
        <f t="shared" ca="1" si="65"/>
        <v>5.0799999999999708</v>
      </c>
      <c r="D142" s="306">
        <f t="shared" ca="1" si="66"/>
        <v>24.377417626846594</v>
      </c>
      <c r="E142" s="307">
        <f t="shared" ca="1" si="67"/>
        <v>59.4464294685542</v>
      </c>
      <c r="F142" s="304">
        <f t="shared" ca="1" si="68"/>
        <v>64.250575613868861</v>
      </c>
      <c r="G142" s="306">
        <f t="shared" ca="1" si="69"/>
        <v>59.172853880554918</v>
      </c>
      <c r="H142" s="307">
        <f t="shared" ca="1" si="70"/>
        <v>168.01242934165271</v>
      </c>
      <c r="I142" s="304">
        <f t="shared" ca="1" si="71"/>
        <v>178.12805239392628</v>
      </c>
      <c r="J142" s="306">
        <f t="shared" ca="1" si="72"/>
        <v>142.63995557076183</v>
      </c>
      <c r="K142" s="307">
        <f t="shared" ca="1" si="73"/>
        <v>520.45068730080436</v>
      </c>
      <c r="L142" s="304">
        <f t="shared" ca="1" si="58"/>
        <v>539.64347011439747</v>
      </c>
      <c r="M142" s="306">
        <f t="shared" ca="1" si="74"/>
        <v>1.2321688928204262</v>
      </c>
      <c r="N142" s="304">
        <f t="shared" ca="1" si="75"/>
        <v>70.598077205917903</v>
      </c>
      <c r="P142" s="310">
        <f t="shared" ca="1" si="76"/>
        <v>4</v>
      </c>
      <c r="Q142" s="304">
        <f t="shared" ca="1" si="77"/>
        <v>679.00000000000466</v>
      </c>
      <c r="R142" s="306">
        <f t="shared" ca="1" si="78"/>
        <v>0.34075846422169226</v>
      </c>
      <c r="S142" s="307">
        <f t="shared" ca="1" si="79"/>
        <v>8.1548832114731553</v>
      </c>
      <c r="T142" s="304">
        <f t="shared" ca="1" si="59"/>
        <v>79.999404304551661</v>
      </c>
      <c r="U142" s="311">
        <f t="shared" ca="1" si="60"/>
        <v>0</v>
      </c>
      <c r="V142" s="306">
        <f t="shared" ca="1" si="61"/>
        <v>1.1628617846499798</v>
      </c>
      <c r="W142" s="304">
        <f t="shared" ca="1" si="62"/>
        <v>80.824328988978976</v>
      </c>
      <c r="Y142" s="314" t="str">
        <f t="shared" ca="1" si="80"/>
        <v/>
      </c>
      <c r="Z142" s="315" t="str">
        <f t="shared" ca="1" si="81"/>
        <v/>
      </c>
      <c r="AA142" s="316" t="str">
        <f t="shared" ca="1" si="82"/>
        <v/>
      </c>
      <c r="AC142" s="310" t="e">
        <f t="shared" ca="1" si="83"/>
        <v>#N/A</v>
      </c>
      <c r="AD142" s="323" t="e">
        <f t="shared" ca="1" si="84"/>
        <v>#N/A</v>
      </c>
      <c r="AE142" s="324">
        <f t="shared" ca="1" si="63"/>
        <v>520.45068730080436</v>
      </c>
      <c r="AG142" s="306">
        <f t="shared" ca="1" si="85"/>
        <v>64.167964288216396</v>
      </c>
      <c r="AH142" s="304">
        <f t="shared" ca="1" si="86"/>
        <v>73.421464932855386</v>
      </c>
    </row>
    <row r="143" spans="1:34" x14ac:dyDescent="0.2">
      <c r="A143" s="347">
        <f t="shared" ca="1" si="64"/>
        <v>0.01</v>
      </c>
      <c r="B143" s="304">
        <f t="shared" ca="1" si="65"/>
        <v>5.0899999999999705</v>
      </c>
      <c r="D143" s="306">
        <f t="shared" ca="1" si="66"/>
        <v>24.311909610522402</v>
      </c>
      <c r="E143" s="307">
        <f t="shared" ca="1" si="67"/>
        <v>59.220015078262733</v>
      </c>
      <c r="F143" s="304">
        <f t="shared" ca="1" si="68"/>
        <v>64.016241179718421</v>
      </c>
      <c r="G143" s="306">
        <f t="shared" ca="1" si="69"/>
        <v>59.415972976660143</v>
      </c>
      <c r="H143" s="307">
        <f t="shared" ca="1" si="70"/>
        <v>168.60462949243532</v>
      </c>
      <c r="I143" s="304">
        <f t="shared" ca="1" si="71"/>
        <v>178.76738777261528</v>
      </c>
      <c r="J143" s="306">
        <f t="shared" ca="1" si="72"/>
        <v>143.23289970504791</v>
      </c>
      <c r="K143" s="307">
        <f t="shared" ca="1" si="73"/>
        <v>522.13377259497486</v>
      </c>
      <c r="L143" s="304">
        <f t="shared" ca="1" si="58"/>
        <v>541.42343876320797</v>
      </c>
      <c r="M143" s="306">
        <f t="shared" ca="1" si="74"/>
        <v>1.2319865994344057</v>
      </c>
      <c r="N143" s="304">
        <f t="shared" ca="1" si="75"/>
        <v>70.587632564265775</v>
      </c>
      <c r="P143" s="310">
        <f t="shared" ca="1" si="76"/>
        <v>4</v>
      </c>
      <c r="Q143" s="304">
        <f t="shared" ca="1" si="77"/>
        <v>677.40000000000475</v>
      </c>
      <c r="R143" s="306">
        <f t="shared" ca="1" si="78"/>
        <v>0.33995549876844533</v>
      </c>
      <c r="S143" s="307">
        <f t="shared" ca="1" si="79"/>
        <v>8.1514836564854711</v>
      </c>
      <c r="T143" s="304">
        <f t="shared" ca="1" si="59"/>
        <v>79.966054670122475</v>
      </c>
      <c r="U143" s="311">
        <f t="shared" ca="1" si="60"/>
        <v>0</v>
      </c>
      <c r="V143" s="306">
        <f t="shared" ca="1" si="61"/>
        <v>1.1626659485298769</v>
      </c>
      <c r="W143" s="304">
        <f t="shared" ca="1" si="62"/>
        <v>81.391848486445625</v>
      </c>
      <c r="Y143" s="314" t="str">
        <f t="shared" ca="1" si="80"/>
        <v/>
      </c>
      <c r="Z143" s="315" t="str">
        <f t="shared" ca="1" si="81"/>
        <v/>
      </c>
      <c r="AA143" s="316" t="str">
        <f t="shared" ca="1" si="82"/>
        <v/>
      </c>
      <c r="AC143" s="310" t="e">
        <f t="shared" ca="1" si="83"/>
        <v>#N/A</v>
      </c>
      <c r="AD143" s="323" t="e">
        <f t="shared" ca="1" si="84"/>
        <v>#N/A</v>
      </c>
      <c r="AE143" s="324">
        <f t="shared" ca="1" si="63"/>
        <v>522.13377259497486</v>
      </c>
      <c r="AG143" s="306">
        <f t="shared" ca="1" si="85"/>
        <v>63.933240839033836</v>
      </c>
      <c r="AH143" s="304">
        <f t="shared" ca="1" si="86"/>
        <v>73.186145755978927</v>
      </c>
    </row>
    <row r="144" spans="1:34" x14ac:dyDescent="0.2">
      <c r="A144" s="347">
        <f t="shared" ca="1" si="64"/>
        <v>0.01</v>
      </c>
      <c r="B144" s="304">
        <f t="shared" ca="1" si="65"/>
        <v>5.0999999999999703</v>
      </c>
      <c r="D144" s="306">
        <f t="shared" ca="1" si="66"/>
        <v>24.246203443731421</v>
      </c>
      <c r="E144" s="307">
        <f t="shared" ca="1" si="67"/>
        <v>58.993420080899924</v>
      </c>
      <c r="F144" s="304">
        <f t="shared" ca="1" si="68"/>
        <v>63.781674439264606</v>
      </c>
      <c r="G144" s="306">
        <f t="shared" ca="1" si="69"/>
        <v>59.65843501109746</v>
      </c>
      <c r="H144" s="307">
        <f t="shared" ca="1" si="70"/>
        <v>169.19456369324433</v>
      </c>
      <c r="I144" s="304">
        <f t="shared" ca="1" si="71"/>
        <v>179.40437355683571</v>
      </c>
      <c r="J144" s="306">
        <f t="shared" ca="1" si="72"/>
        <v>143.82827174498669</v>
      </c>
      <c r="K144" s="307">
        <f t="shared" ca="1" si="73"/>
        <v>523.82276856090323</v>
      </c>
      <c r="L144" s="304">
        <f t="shared" ca="1" si="58"/>
        <v>543.20977956583158</v>
      </c>
      <c r="M144" s="306">
        <f t="shared" ca="1" si="74"/>
        <v>1.2318048592757251</v>
      </c>
      <c r="N144" s="304">
        <f t="shared" ca="1" si="75"/>
        <v>70.577219620205341</v>
      </c>
      <c r="P144" s="310">
        <f t="shared" ca="1" si="76"/>
        <v>4</v>
      </c>
      <c r="Q144" s="304">
        <f t="shared" ca="1" si="77"/>
        <v>675.80000000000473</v>
      </c>
      <c r="R144" s="306">
        <f t="shared" ca="1" si="78"/>
        <v>0.33915253331519835</v>
      </c>
      <c r="S144" s="307">
        <f t="shared" ca="1" si="79"/>
        <v>8.1480921311523193</v>
      </c>
      <c r="T144" s="304">
        <f t="shared" ca="1" si="59"/>
        <v>79.932783806604263</v>
      </c>
      <c r="U144" s="311">
        <f t="shared" ca="1" si="60"/>
        <v>0</v>
      </c>
      <c r="V144" s="306">
        <f t="shared" ca="1" si="61"/>
        <v>1.1624694569600302</v>
      </c>
      <c r="W144" s="304">
        <f t="shared" ca="1" si="62"/>
        <v>81.959060914314108</v>
      </c>
      <c r="Y144" s="314" t="str">
        <f t="shared" ca="1" si="80"/>
        <v/>
      </c>
      <c r="Z144" s="315" t="str">
        <f t="shared" ca="1" si="81"/>
        <v/>
      </c>
      <c r="AA144" s="316" t="str">
        <f t="shared" ca="1" si="82"/>
        <v/>
      </c>
      <c r="AC144" s="310" t="e">
        <f t="shared" ca="1" si="83"/>
        <v>#N/A</v>
      </c>
      <c r="AD144" s="323" t="e">
        <f t="shared" ca="1" si="84"/>
        <v>#N/A</v>
      </c>
      <c r="AE144" s="324">
        <f t="shared" ca="1" si="63"/>
        <v>523.82276856090323</v>
      </c>
      <c r="AG144" s="306">
        <f t="shared" ca="1" si="85"/>
        <v>63.698282140336978</v>
      </c>
      <c r="AH144" s="304">
        <f t="shared" ca="1" si="86"/>
        <v>72.950592843811734</v>
      </c>
    </row>
    <row r="145" spans="1:34" x14ac:dyDescent="0.2">
      <c r="A145" s="347">
        <f t="shared" ca="1" si="64"/>
        <v>0.01</v>
      </c>
      <c r="B145" s="304">
        <f t="shared" ca="1" si="65"/>
        <v>5.1099999999999701</v>
      </c>
      <c r="D145" s="306">
        <f t="shared" ca="1" si="66"/>
        <v>24.180300999282672</v>
      </c>
      <c r="E145" s="307">
        <f t="shared" ca="1" si="67"/>
        <v>58.766647657350148</v>
      </c>
      <c r="F145" s="304">
        <f t="shared" ca="1" si="68"/>
        <v>63.546879020916897</v>
      </c>
      <c r="G145" s="306">
        <f t="shared" ca="1" si="69"/>
        <v>59.900238021090288</v>
      </c>
      <c r="H145" s="307">
        <f t="shared" ca="1" si="70"/>
        <v>169.78223016981784</v>
      </c>
      <c r="I145" s="304">
        <f t="shared" ca="1" si="71"/>
        <v>180.03900743011297</v>
      </c>
      <c r="J145" s="306">
        <f t="shared" ca="1" si="72"/>
        <v>144.42606511014762</v>
      </c>
      <c r="K145" s="307">
        <f t="shared" ca="1" si="73"/>
        <v>525.51765253021858</v>
      </c>
      <c r="L145" s="304">
        <f t="shared" ca="1" si="58"/>
        <v>545.00246917245443</v>
      </c>
      <c r="M145" s="306">
        <f t="shared" ca="1" si="74"/>
        <v>1.2316236663530997</v>
      </c>
      <c r="N145" s="304">
        <f t="shared" ca="1" si="75"/>
        <v>70.56683803046127</v>
      </c>
      <c r="P145" s="310">
        <f t="shared" ca="1" si="76"/>
        <v>4</v>
      </c>
      <c r="Q145" s="304">
        <f t="shared" ca="1" si="77"/>
        <v>674.20000000000482</v>
      </c>
      <c r="R145" s="306">
        <f t="shared" ca="1" si="78"/>
        <v>0.33834956786195142</v>
      </c>
      <c r="S145" s="307">
        <f t="shared" ca="1" si="79"/>
        <v>8.1447086354736999</v>
      </c>
      <c r="T145" s="304">
        <f t="shared" ca="1" si="59"/>
        <v>79.899591713996998</v>
      </c>
      <c r="U145" s="311">
        <f t="shared" ca="1" si="60"/>
        <v>0</v>
      </c>
      <c r="V145" s="306">
        <f t="shared" ca="1" si="61"/>
        <v>1.1622723129084971</v>
      </c>
      <c r="W145" s="304">
        <f t="shared" ca="1" si="62"/>
        <v>82.525940547076971</v>
      </c>
      <c r="Y145" s="314" t="str">
        <f t="shared" ca="1" si="80"/>
        <v/>
      </c>
      <c r="Z145" s="315" t="str">
        <f t="shared" ca="1" si="81"/>
        <v/>
      </c>
      <c r="AA145" s="316" t="str">
        <f t="shared" ca="1" si="82"/>
        <v/>
      </c>
      <c r="AC145" s="310" t="e">
        <f t="shared" ca="1" si="83"/>
        <v>#N/A</v>
      </c>
      <c r="AD145" s="323" t="e">
        <f t="shared" ca="1" si="84"/>
        <v>#N/A</v>
      </c>
      <c r="AE145" s="324">
        <f t="shared" ca="1" si="63"/>
        <v>525.51765253021858</v>
      </c>
      <c r="AG145" s="306">
        <f t="shared" ca="1" si="85"/>
        <v>63.463091785816957</v>
      </c>
      <c r="AH145" s="304">
        <f t="shared" ca="1" si="86"/>
        <v>72.714809773087197</v>
      </c>
    </row>
    <row r="146" spans="1:34" x14ac:dyDescent="0.2">
      <c r="A146" s="347">
        <f t="shared" ca="1" si="64"/>
        <v>0.01</v>
      </c>
      <c r="B146" s="304">
        <f t="shared" ca="1" si="65"/>
        <v>5.1199999999999699</v>
      </c>
      <c r="D146" s="306">
        <f t="shared" ca="1" si="66"/>
        <v>24.114204140001807</v>
      </c>
      <c r="E146" s="307">
        <f t="shared" ca="1" si="67"/>
        <v>58.539700984798174</v>
      </c>
      <c r="F146" s="304">
        <f t="shared" ca="1" si="68"/>
        <v>63.31185854715735</v>
      </c>
      <c r="G146" s="306">
        <f t="shared" ca="1" si="69"/>
        <v>60.141380062490306</v>
      </c>
      <c r="H146" s="307">
        <f t="shared" ca="1" si="70"/>
        <v>170.36762717966582</v>
      </c>
      <c r="I146" s="304">
        <f t="shared" ca="1" si="71"/>
        <v>180.67128711184441</v>
      </c>
      <c r="J146" s="306">
        <f t="shared" ca="1" si="72"/>
        <v>145.02627320056553</v>
      </c>
      <c r="K146" s="307">
        <f t="shared" ca="1" si="73"/>
        <v>527.21840181696598</v>
      </c>
      <c r="L146" s="304">
        <f t="shared" ca="1" si="58"/>
        <v>546.80148420873991</v>
      </c>
      <c r="M146" s="306">
        <f t="shared" ca="1" si="74"/>
        <v>1.2314430147543525</v>
      </c>
      <c r="N146" s="304">
        <f t="shared" ca="1" si="75"/>
        <v>70.556487456290768</v>
      </c>
      <c r="P146" s="310">
        <f t="shared" ca="1" si="76"/>
        <v>4</v>
      </c>
      <c r="Q146" s="304">
        <f t="shared" ca="1" si="77"/>
        <v>672.6000000000048</v>
      </c>
      <c r="R146" s="306">
        <f t="shared" ca="1" si="78"/>
        <v>0.33754660240870443</v>
      </c>
      <c r="S146" s="307">
        <f t="shared" ca="1" si="79"/>
        <v>8.1413331694496129</v>
      </c>
      <c r="T146" s="304">
        <f t="shared" ca="1" si="59"/>
        <v>79.866478392300706</v>
      </c>
      <c r="U146" s="311">
        <f t="shared" ca="1" si="60"/>
        <v>0</v>
      </c>
      <c r="V146" s="306">
        <f t="shared" ca="1" si="61"/>
        <v>1.1620745193446558</v>
      </c>
      <c r="W146" s="304">
        <f t="shared" ca="1" si="62"/>
        <v>83.092461769968637</v>
      </c>
      <c r="Y146" s="314" t="str">
        <f t="shared" ca="1" si="80"/>
        <v/>
      </c>
      <c r="Z146" s="315" t="str">
        <f t="shared" ca="1" si="81"/>
        <v/>
      </c>
      <c r="AA146" s="316" t="str">
        <f t="shared" ca="1" si="82"/>
        <v/>
      </c>
      <c r="AC146" s="310" t="e">
        <f t="shared" ca="1" si="83"/>
        <v>#N/A</v>
      </c>
      <c r="AD146" s="323" t="e">
        <f t="shared" ca="1" si="84"/>
        <v>#N/A</v>
      </c>
      <c r="AE146" s="324">
        <f t="shared" ca="1" si="63"/>
        <v>527.21840181696598</v>
      </c>
      <c r="AG146" s="306">
        <f t="shared" ca="1" si="85"/>
        <v>63.227673362770446</v>
      </c>
      <c r="AH146" s="304">
        <f t="shared" ca="1" si="86"/>
        <v>72.478800114357583</v>
      </c>
    </row>
    <row r="147" spans="1:34" x14ac:dyDescent="0.2">
      <c r="A147" s="347">
        <f t="shared" ca="1" si="64"/>
        <v>0.01</v>
      </c>
      <c r="B147" s="304">
        <f t="shared" ca="1" si="65"/>
        <v>5.1299999999999697</v>
      </c>
      <c r="D147" s="306">
        <f t="shared" ca="1" si="66"/>
        <v>24.047914718838122</v>
      </c>
      <c r="E147" s="307">
        <f t="shared" ca="1" si="67"/>
        <v>58.312583236540462</v>
      </c>
      <c r="F147" s="304">
        <f t="shared" ca="1" si="68"/>
        <v>63.076616634399237</v>
      </c>
      <c r="G147" s="306">
        <f t="shared" ca="1" si="69"/>
        <v>60.381859209678687</v>
      </c>
      <c r="H147" s="307">
        <f t="shared" ca="1" si="70"/>
        <v>170.95075301203121</v>
      </c>
      <c r="I147" s="304">
        <f t="shared" ca="1" si="71"/>
        <v>181.30121035723386</v>
      </c>
      <c r="J147" s="306">
        <f t="shared" ca="1" si="72"/>
        <v>145.62888939692638</v>
      </c>
      <c r="K147" s="307">
        <f t="shared" ca="1" si="73"/>
        <v>528.92499371792451</v>
      </c>
      <c r="L147" s="304">
        <f t="shared" ca="1" si="58"/>
        <v>548.60680127618605</v>
      </c>
      <c r="M147" s="306">
        <f t="shared" ca="1" si="74"/>
        <v>1.2312628986449516</v>
      </c>
      <c r="N147" s="304">
        <f t="shared" ca="1" si="75"/>
        <v>70.546167563399777</v>
      </c>
      <c r="P147" s="310">
        <f t="shared" ca="1" si="76"/>
        <v>4</v>
      </c>
      <c r="Q147" s="304">
        <f t="shared" ca="1" si="77"/>
        <v>671.00000000000489</v>
      </c>
      <c r="R147" s="306">
        <f t="shared" ca="1" si="78"/>
        <v>0.33674363695545745</v>
      </c>
      <c r="S147" s="307">
        <f t="shared" ca="1" si="79"/>
        <v>8.1379657330800583</v>
      </c>
      <c r="T147" s="304">
        <f t="shared" ca="1" si="59"/>
        <v>79.833443841515376</v>
      </c>
      <c r="U147" s="311">
        <f t="shared" ca="1" si="60"/>
        <v>0</v>
      </c>
      <c r="V147" s="306">
        <f t="shared" ca="1" si="61"/>
        <v>1.1618760792391487</v>
      </c>
      <c r="W147" s="304">
        <f t="shared" ca="1" si="62"/>
        <v>83.658599079819481</v>
      </c>
      <c r="Y147" s="314" t="str">
        <f t="shared" ca="1" si="80"/>
        <v/>
      </c>
      <c r="Z147" s="315" t="str">
        <f t="shared" ca="1" si="81"/>
        <v/>
      </c>
      <c r="AA147" s="316" t="str">
        <f t="shared" ca="1" si="82"/>
        <v/>
      </c>
      <c r="AC147" s="310" t="e">
        <f t="shared" ca="1" si="83"/>
        <v>#N/A</v>
      </c>
      <c r="AD147" s="323" t="e">
        <f t="shared" ca="1" si="84"/>
        <v>#N/A</v>
      </c>
      <c r="AE147" s="324">
        <f t="shared" ca="1" si="63"/>
        <v>528.92499371792451</v>
      </c>
      <c r="AG147" s="306">
        <f t="shared" ca="1" si="85"/>
        <v>62.992030451949162</v>
      </c>
      <c r="AH147" s="304">
        <f t="shared" ca="1" si="86"/>
        <v>72.242567431839618</v>
      </c>
    </row>
    <row r="148" spans="1:34" x14ac:dyDescent="0.2">
      <c r="A148" s="347">
        <f t="shared" ca="1" si="64"/>
        <v>0.01</v>
      </c>
      <c r="B148" s="304">
        <f t="shared" ca="1" si="65"/>
        <v>5.1399999999999695</v>
      </c>
      <c r="D148" s="306">
        <f t="shared" ca="1" si="66"/>
        <v>23.981434578968233</v>
      </c>
      <c r="E148" s="307">
        <f t="shared" ca="1" si="67"/>
        <v>58.085297581798301</v>
      </c>
      <c r="F148" s="304">
        <f t="shared" ca="1" si="68"/>
        <v>62.841156892846875</v>
      </c>
      <c r="G148" s="306">
        <f t="shared" ca="1" si="69"/>
        <v>60.621673555468369</v>
      </c>
      <c r="H148" s="307">
        <f t="shared" ca="1" si="70"/>
        <v>171.53160598784919</v>
      </c>
      <c r="I148" s="304">
        <f t="shared" ca="1" si="71"/>
        <v>181.9287749572247</v>
      </c>
      <c r="J148" s="306">
        <f t="shared" ca="1" si="72"/>
        <v>146.23390706075213</v>
      </c>
      <c r="K148" s="307">
        <f t="shared" ca="1" si="73"/>
        <v>530.63740551292392</v>
      </c>
      <c r="L148" s="304">
        <f t="shared" ca="1" si="58"/>
        <v>550.41839695248188</v>
      </c>
      <c r="M148" s="306">
        <f t="shared" ca="1" si="74"/>
        <v>1.2310833122665821</v>
      </c>
      <c r="N148" s="304">
        <f t="shared" ca="1" si="75"/>
        <v>70.535878021861166</v>
      </c>
      <c r="P148" s="310">
        <f t="shared" ca="1" si="76"/>
        <v>4</v>
      </c>
      <c r="Q148" s="304">
        <f t="shared" ca="1" si="77"/>
        <v>669.40000000000487</v>
      </c>
      <c r="R148" s="306">
        <f t="shared" ca="1" si="78"/>
        <v>0.33594067150221046</v>
      </c>
      <c r="S148" s="307">
        <f t="shared" ca="1" si="79"/>
        <v>8.1346063263650361</v>
      </c>
      <c r="T148" s="304">
        <f t="shared" ca="1" si="59"/>
        <v>79.800488061641005</v>
      </c>
      <c r="U148" s="311">
        <f t="shared" ca="1" si="60"/>
        <v>0</v>
      </c>
      <c r="V148" s="306">
        <f t="shared" ca="1" si="61"/>
        <v>1.1616769955638315</v>
      </c>
      <c r="W148" s="304">
        <f t="shared" ca="1" si="62"/>
        <v>84.224327085898423</v>
      </c>
      <c r="Y148" s="314" t="str">
        <f t="shared" ca="1" si="80"/>
        <v/>
      </c>
      <c r="Z148" s="315" t="str">
        <f t="shared" ca="1" si="81"/>
        <v/>
      </c>
      <c r="AA148" s="316" t="str">
        <f t="shared" ca="1" si="82"/>
        <v/>
      </c>
      <c r="AC148" s="310" t="e">
        <f t="shared" ca="1" si="83"/>
        <v>#N/A</v>
      </c>
      <c r="AD148" s="323" t="e">
        <f t="shared" ca="1" si="84"/>
        <v>#N/A</v>
      </c>
      <c r="AE148" s="324">
        <f t="shared" ca="1" si="63"/>
        <v>530.63740551292392</v>
      </c>
      <c r="AG148" s="306">
        <f t="shared" ca="1" si="85"/>
        <v>62.756166627410195</v>
      </c>
      <c r="AH148" s="304">
        <f t="shared" ca="1" si="86"/>
        <v>72.006115283261039</v>
      </c>
    </row>
    <row r="149" spans="1:34" x14ac:dyDescent="0.2">
      <c r="A149" s="347">
        <f t="shared" ca="1" si="64"/>
        <v>0.01</v>
      </c>
      <c r="B149" s="304">
        <f t="shared" ca="1" si="65"/>
        <v>5.1499999999999693</v>
      </c>
      <c r="D149" s="306">
        <f t="shared" ca="1" si="66"/>
        <v>23.914765553896295</v>
      </c>
      <c r="E149" s="307">
        <f t="shared" ca="1" si="67"/>
        <v>57.857847185533444</v>
      </c>
      <c r="F149" s="304">
        <f t="shared" ca="1" si="68"/>
        <v>62.605482926356899</v>
      </c>
      <c r="G149" s="306">
        <f t="shared" ca="1" si="69"/>
        <v>60.860821211007334</v>
      </c>
      <c r="H149" s="307">
        <f t="shared" ca="1" si="70"/>
        <v>172.11018445970453</v>
      </c>
      <c r="I149" s="304">
        <f t="shared" ca="1" si="71"/>
        <v>182.55397873843157</v>
      </c>
      <c r="J149" s="306">
        <f t="shared" ca="1" si="72"/>
        <v>146.8413195345845</v>
      </c>
      <c r="K149" s="307">
        <f t="shared" ca="1" si="73"/>
        <v>532.35561446516169</v>
      </c>
      <c r="L149" s="304">
        <f t="shared" ca="1" si="58"/>
        <v>552.23624779186468</v>
      </c>
      <c r="M149" s="306">
        <f t="shared" ca="1" si="74"/>
        <v>1.2309042499357492</v>
      </c>
      <c r="N149" s="304">
        <f t="shared" ca="1" si="75"/>
        <v>70.525618506034661</v>
      </c>
      <c r="P149" s="310">
        <f t="shared" ca="1" si="76"/>
        <v>4</v>
      </c>
      <c r="Q149" s="304">
        <f t="shared" ca="1" si="77"/>
        <v>667.80000000000496</v>
      </c>
      <c r="R149" s="306">
        <f t="shared" ca="1" si="78"/>
        <v>0.33513770604896354</v>
      </c>
      <c r="S149" s="307">
        <f t="shared" ca="1" si="79"/>
        <v>8.1312549493045463</v>
      </c>
      <c r="T149" s="304">
        <f t="shared" ca="1" si="59"/>
        <v>79.767611052677609</v>
      </c>
      <c r="U149" s="311">
        <f t="shared" ca="1" si="60"/>
        <v>0</v>
      </c>
      <c r="V149" s="306">
        <f t="shared" ca="1" si="61"/>
        <v>1.1614772712917178</v>
      </c>
      <c r="W149" s="304">
        <f t="shared" ca="1" si="62"/>
        <v>84.789620510743504</v>
      </c>
      <c r="Y149" s="314" t="str">
        <f t="shared" ca="1" si="80"/>
        <v/>
      </c>
      <c r="Z149" s="315" t="str">
        <f t="shared" ca="1" si="81"/>
        <v/>
      </c>
      <c r="AA149" s="316" t="str">
        <f t="shared" ca="1" si="82"/>
        <v/>
      </c>
      <c r="AC149" s="310" t="e">
        <f t="shared" ca="1" si="83"/>
        <v>#N/A</v>
      </c>
      <c r="AD149" s="323" t="e">
        <f t="shared" ca="1" si="84"/>
        <v>#N/A</v>
      </c>
      <c r="AE149" s="324">
        <f t="shared" ca="1" si="63"/>
        <v>532.35561446516169</v>
      </c>
      <c r="AG149" s="306">
        <f t="shared" ca="1" si="85"/>
        <v>62.520085456367681</v>
      </c>
      <c r="AH149" s="304">
        <f t="shared" ca="1" si="86"/>
        <v>71.769447219708553</v>
      </c>
    </row>
    <row r="150" spans="1:34" x14ac:dyDescent="0.2">
      <c r="A150" s="347">
        <f t="shared" ca="1" si="64"/>
        <v>0.01</v>
      </c>
      <c r="B150" s="304">
        <f t="shared" ca="1" si="65"/>
        <v>5.1599999999999691</v>
      </c>
      <c r="D150" s="306">
        <f t="shared" ca="1" si="66"/>
        <v>23.847909467550956</v>
      </c>
      <c r="E150" s="307">
        <f t="shared" ca="1" si="67"/>
        <v>57.630235208265503</v>
      </c>
      <c r="F150" s="304">
        <f t="shared" ca="1" si="68"/>
        <v>62.369598332300576</v>
      </c>
      <c r="G150" s="306">
        <f t="shared" ca="1" si="69"/>
        <v>61.099300305682846</v>
      </c>
      <c r="H150" s="307">
        <f t="shared" ca="1" si="70"/>
        <v>172.68648681178718</v>
      </c>
      <c r="I150" s="304">
        <f t="shared" ca="1" si="71"/>
        <v>183.17681956307015</v>
      </c>
      <c r="J150" s="306">
        <f t="shared" ca="1" si="72"/>
        <v>147.45112014216795</v>
      </c>
      <c r="K150" s="307">
        <f t="shared" ca="1" si="73"/>
        <v>534.0795978215192</v>
      </c>
      <c r="L150" s="304">
        <f t="shared" ca="1" si="58"/>
        <v>554.06033032547612</v>
      </c>
      <c r="M150" s="306">
        <f t="shared" ca="1" si="74"/>
        <v>1.2307257060424148</v>
      </c>
      <c r="N150" s="304">
        <f t="shared" ca="1" si="75"/>
        <v>70.515388694488763</v>
      </c>
      <c r="P150" s="310">
        <f t="shared" ca="1" si="76"/>
        <v>4</v>
      </c>
      <c r="Q150" s="304">
        <f t="shared" ca="1" si="77"/>
        <v>666.20000000000493</v>
      </c>
      <c r="R150" s="306">
        <f t="shared" ca="1" si="78"/>
        <v>0.33433474059571655</v>
      </c>
      <c r="S150" s="307">
        <f t="shared" ca="1" si="79"/>
        <v>8.1279116018985889</v>
      </c>
      <c r="T150" s="304">
        <f t="shared" ca="1" si="59"/>
        <v>79.734812814625158</v>
      </c>
      <c r="U150" s="311">
        <f t="shared" ca="1" si="60"/>
        <v>0</v>
      </c>
      <c r="V150" s="306">
        <f t="shared" ca="1" si="61"/>
        <v>1.161276909396926</v>
      </c>
      <c r="W150" s="304">
        <f t="shared" ca="1" si="62"/>
        <v>85.354454190980519</v>
      </c>
      <c r="Y150" s="314" t="str">
        <f t="shared" ca="1" si="80"/>
        <v/>
      </c>
      <c r="Z150" s="315" t="str">
        <f t="shared" ca="1" si="81"/>
        <v/>
      </c>
      <c r="AA150" s="316" t="str">
        <f t="shared" ca="1" si="82"/>
        <v/>
      </c>
      <c r="AC150" s="310" t="e">
        <f t="shared" ca="1" si="83"/>
        <v>#N/A</v>
      </c>
      <c r="AD150" s="323" t="e">
        <f t="shared" ca="1" si="84"/>
        <v>#N/A</v>
      </c>
      <c r="AE150" s="324">
        <f t="shared" ca="1" si="63"/>
        <v>534.0795978215192</v>
      </c>
      <c r="AG150" s="306">
        <f t="shared" ca="1" si="85"/>
        <v>62.28379049904531</v>
      </c>
      <c r="AH150" s="304">
        <f t="shared" ca="1" si="86"/>
        <v>71.532566785476675</v>
      </c>
    </row>
    <row r="151" spans="1:34" x14ac:dyDescent="0.2">
      <c r="A151" s="347">
        <f t="shared" ca="1" si="64"/>
        <v>0.01</v>
      </c>
      <c r="B151" s="304">
        <f t="shared" ca="1" si="65"/>
        <v>5.1699999999999688</v>
      </c>
      <c r="D151" s="306">
        <f t="shared" ca="1" si="66"/>
        <v>23.780868134379162</v>
      </c>
      <c r="E151" s="307">
        <f t="shared" ca="1" si="67"/>
        <v>57.402464805891697</v>
      </c>
      <c r="F151" s="304">
        <f t="shared" ca="1" si="68"/>
        <v>62.133506701427734</v>
      </c>
      <c r="G151" s="306">
        <f t="shared" ca="1" si="69"/>
        <v>61.337108987026639</v>
      </c>
      <c r="H151" s="307">
        <f t="shared" ca="1" si="70"/>
        <v>173.2605114598461</v>
      </c>
      <c r="I151" s="304">
        <f t="shared" ca="1" si="71"/>
        <v>183.79729532888629</v>
      </c>
      <c r="J151" s="306">
        <f t="shared" ca="1" si="72"/>
        <v>148.0633021886315</v>
      </c>
      <c r="K151" s="307">
        <f t="shared" ca="1" si="73"/>
        <v>535.80933281287741</v>
      </c>
      <c r="L151" s="304">
        <f t="shared" ca="1" si="58"/>
        <v>555.89062106171821</v>
      </c>
      <c r="M151" s="306">
        <f t="shared" ca="1" si="74"/>
        <v>1.2305476750486626</v>
      </c>
      <c r="N151" s="304">
        <f t="shared" ca="1" si="75"/>
        <v>70.505188269924247</v>
      </c>
      <c r="P151" s="310">
        <f t="shared" ca="1" si="76"/>
        <v>4</v>
      </c>
      <c r="Q151" s="304">
        <f t="shared" ca="1" si="77"/>
        <v>664.60000000000502</v>
      </c>
      <c r="R151" s="306">
        <f t="shared" ca="1" si="78"/>
        <v>0.33353177514246957</v>
      </c>
      <c r="S151" s="307">
        <f t="shared" ca="1" si="79"/>
        <v>8.1245762841471638</v>
      </c>
      <c r="T151" s="304">
        <f t="shared" ca="1" si="59"/>
        <v>79.702093347483682</v>
      </c>
      <c r="U151" s="311">
        <f t="shared" ca="1" si="60"/>
        <v>0</v>
      </c>
      <c r="V151" s="306">
        <f t="shared" ca="1" si="61"/>
        <v>1.1610759128546244</v>
      </c>
      <c r="W151" s="304">
        <f t="shared" ca="1" si="62"/>
        <v>85.918803078130296</v>
      </c>
      <c r="Y151" s="314" t="str">
        <f t="shared" ca="1" si="80"/>
        <v/>
      </c>
      <c r="Z151" s="315" t="str">
        <f t="shared" ca="1" si="81"/>
        <v/>
      </c>
      <c r="AA151" s="316" t="str">
        <f t="shared" ca="1" si="82"/>
        <v/>
      </c>
      <c r="AC151" s="310" t="e">
        <f t="shared" ca="1" si="83"/>
        <v>#N/A</v>
      </c>
      <c r="AD151" s="323" t="e">
        <f t="shared" ca="1" si="84"/>
        <v>#N/A</v>
      </c>
      <c r="AE151" s="324">
        <f t="shared" ca="1" si="63"/>
        <v>535.80933281287741</v>
      </c>
      <c r="AG151" s="306">
        <f t="shared" ca="1" si="85"/>
        <v>62.047285308530206</v>
      </c>
      <c r="AH151" s="304">
        <f t="shared" ca="1" si="86"/>
        <v>71.295477517918073</v>
      </c>
    </row>
    <row r="152" spans="1:34" x14ac:dyDescent="0.2">
      <c r="A152" s="347">
        <f t="shared" ca="1" si="64"/>
        <v>0.01</v>
      </c>
      <c r="B152" s="304">
        <f t="shared" ca="1" si="65"/>
        <v>5.1799999999999686</v>
      </c>
      <c r="D152" s="306">
        <f t="shared" ca="1" si="66"/>
        <v>23.713643359436865</v>
      </c>
      <c r="E152" s="307">
        <f t="shared" ca="1" si="67"/>
        <v>57.174539129508531</v>
      </c>
      <c r="F152" s="304">
        <f t="shared" ca="1" si="68"/>
        <v>61.897211617731749</v>
      </c>
      <c r="G152" s="306">
        <f t="shared" ca="1" si="69"/>
        <v>61.574245420621004</v>
      </c>
      <c r="H152" s="307">
        <f t="shared" ca="1" si="70"/>
        <v>173.83225685114118</v>
      </c>
      <c r="I152" s="304">
        <f t="shared" ca="1" si="71"/>
        <v>184.41540396908277</v>
      </c>
      <c r="J152" s="306">
        <f t="shared" ca="1" si="72"/>
        <v>148.67785896066974</v>
      </c>
      <c r="K152" s="307">
        <f t="shared" ca="1" si="73"/>
        <v>537.54479665443239</v>
      </c>
      <c r="L152" s="304">
        <f t="shared" ca="1" si="58"/>
        <v>557.72709648660953</v>
      </c>
      <c r="M152" s="306">
        <f t="shared" ca="1" si="74"/>
        <v>1.2303701514873941</v>
      </c>
      <c r="N152" s="304">
        <f t="shared" ca="1" si="75"/>
        <v>70.495016919099427</v>
      </c>
      <c r="P152" s="310">
        <f t="shared" ca="1" si="76"/>
        <v>4</v>
      </c>
      <c r="Q152" s="304">
        <f t="shared" ca="1" si="77"/>
        <v>663.000000000005</v>
      </c>
      <c r="R152" s="306">
        <f t="shared" ca="1" si="78"/>
        <v>0.33272880968922258</v>
      </c>
      <c r="S152" s="307">
        <f t="shared" ca="1" si="79"/>
        <v>8.1212489960502712</v>
      </c>
      <c r="T152" s="304">
        <f t="shared" ca="1" si="59"/>
        <v>79.669452651253167</v>
      </c>
      <c r="U152" s="311">
        <f t="shared" ca="1" si="60"/>
        <v>0</v>
      </c>
      <c r="V152" s="306">
        <f t="shared" ca="1" si="61"/>
        <v>1.1608742846409816</v>
      </c>
      <c r="W152" s="304">
        <f t="shared" ca="1" si="62"/>
        <v>86.482642239403646</v>
      </c>
      <c r="Y152" s="314" t="str">
        <f t="shared" ca="1" si="80"/>
        <v/>
      </c>
      <c r="Z152" s="315" t="str">
        <f t="shared" ca="1" si="81"/>
        <v/>
      </c>
      <c r="AA152" s="316" t="str">
        <f t="shared" ca="1" si="82"/>
        <v/>
      </c>
      <c r="AC152" s="310" t="e">
        <f t="shared" ca="1" si="83"/>
        <v>#N/A</v>
      </c>
      <c r="AD152" s="323" t="e">
        <f t="shared" ca="1" si="84"/>
        <v>#N/A</v>
      </c>
      <c r="AE152" s="324">
        <f t="shared" ca="1" si="63"/>
        <v>537.54479665443239</v>
      </c>
      <c r="AG152" s="306">
        <f t="shared" ca="1" si="85"/>
        <v>61.810573430627699</v>
      </c>
      <c r="AH152" s="304">
        <f t="shared" ca="1" si="86"/>
        <v>71.058182947294839</v>
      </c>
    </row>
    <row r="153" spans="1:34" x14ac:dyDescent="0.2">
      <c r="A153" s="347">
        <f t="shared" ca="1" si="64"/>
        <v>0.01</v>
      </c>
      <c r="B153" s="304">
        <f t="shared" ca="1" si="65"/>
        <v>5.1899999999999684</v>
      </c>
      <c r="D153" s="306">
        <f t="shared" ca="1" si="66"/>
        <v>23.646236938476811</v>
      </c>
      <c r="E153" s="307">
        <f t="shared" ca="1" si="67"/>
        <v>56.946461325235461</v>
      </c>
      <c r="F153" s="304">
        <f t="shared" ca="1" si="68"/>
        <v>61.660716658315962</v>
      </c>
      <c r="G153" s="306">
        <f t="shared" ca="1" si="69"/>
        <v>61.810707790005772</v>
      </c>
      <c r="H153" s="307">
        <f t="shared" ca="1" si="70"/>
        <v>174.40172146439355</v>
      </c>
      <c r="I153" s="304">
        <f t="shared" ca="1" si="71"/>
        <v>185.03114345224532</v>
      </c>
      <c r="J153" s="306">
        <f t="shared" ca="1" si="72"/>
        <v>149.29478372672287</v>
      </c>
      <c r="K153" s="307">
        <f t="shared" ca="1" si="73"/>
        <v>539.28596654601006</v>
      </c>
      <c r="L153" s="304">
        <f t="shared" ca="1" si="58"/>
        <v>559.56973306414034</v>
      </c>
      <c r="M153" s="306">
        <f t="shared" ca="1" si="74"/>
        <v>1.2301931299610547</v>
      </c>
      <c r="N153" s="304">
        <f t="shared" ca="1" si="75"/>
        <v>70.484874332757215</v>
      </c>
      <c r="P153" s="310">
        <f t="shared" ca="1" si="76"/>
        <v>4</v>
      </c>
      <c r="Q153" s="304">
        <f t="shared" ca="1" si="77"/>
        <v>661.40000000000509</v>
      </c>
      <c r="R153" s="306">
        <f t="shared" ca="1" si="78"/>
        <v>0.33192584423597565</v>
      </c>
      <c r="S153" s="307">
        <f t="shared" ca="1" si="79"/>
        <v>8.1179297376079109</v>
      </c>
      <c r="T153" s="304">
        <f t="shared" ca="1" si="59"/>
        <v>79.636890725933611</v>
      </c>
      <c r="U153" s="311">
        <f t="shared" ca="1" si="60"/>
        <v>0</v>
      </c>
      <c r="V153" s="306">
        <f t="shared" ca="1" si="61"/>
        <v>1.1606720277331088</v>
      </c>
      <c r="W153" s="304">
        <f t="shared" ca="1" si="62"/>
        <v>87.045946858484541</v>
      </c>
      <c r="Y153" s="314" t="str">
        <f t="shared" ca="1" si="80"/>
        <v/>
      </c>
      <c r="Z153" s="315" t="str">
        <f t="shared" ca="1" si="81"/>
        <v/>
      </c>
      <c r="AA153" s="316" t="str">
        <f t="shared" ca="1" si="82"/>
        <v/>
      </c>
      <c r="AC153" s="310" t="e">
        <f t="shared" ca="1" si="83"/>
        <v>#N/A</v>
      </c>
      <c r="AD153" s="323" t="e">
        <f t="shared" ca="1" si="84"/>
        <v>#N/A</v>
      </c>
      <c r="AE153" s="324">
        <f t="shared" ca="1" si="63"/>
        <v>539.28596654601006</v>
      </c>
      <c r="AG153" s="306">
        <f t="shared" ca="1" si="85"/>
        <v>61.573658403717296</v>
      </c>
      <c r="AH153" s="304">
        <f t="shared" ca="1" si="86"/>
        <v>70.820686596631091</v>
      </c>
    </row>
    <row r="154" spans="1:34" x14ac:dyDescent="0.2">
      <c r="A154" s="347">
        <f t="shared" ca="1" si="64"/>
        <v>0.01</v>
      </c>
      <c r="B154" s="304">
        <f t="shared" ca="1" si="65"/>
        <v>5.1999999999999682</v>
      </c>
      <c r="D154" s="306">
        <f t="shared" ca="1" si="66"/>
        <v>23.578650658033311</v>
      </c>
      <c r="E154" s="307">
        <f t="shared" ca="1" si="67"/>
        <v>56.718234534040761</v>
      </c>
      <c r="F154" s="304">
        <f t="shared" ca="1" si="68"/>
        <v>61.424025393261459</v>
      </c>
      <c r="G154" s="306">
        <f t="shared" ca="1" si="69"/>
        <v>62.046494296586104</v>
      </c>
      <c r="H154" s="307">
        <f t="shared" ca="1" si="70"/>
        <v>174.96890380973394</v>
      </c>
      <c r="I154" s="304">
        <f t="shared" ca="1" si="71"/>
        <v>185.64451178226687</v>
      </c>
      <c r="J154" s="306">
        <f t="shared" ca="1" si="72"/>
        <v>149.91406973715584</v>
      </c>
      <c r="K154" s="307">
        <f t="shared" ca="1" si="73"/>
        <v>541.0328196723807</v>
      </c>
      <c r="L154" s="304">
        <f t="shared" ca="1" si="58"/>
        <v>561.41850723662787</v>
      </c>
      <c r="M154" s="306">
        <f t="shared" ca="1" si="74"/>
        <v>1.2300166051403858</v>
      </c>
      <c r="N154" s="304">
        <f t="shared" ca="1" si="75"/>
        <v>70.474760205553579</v>
      </c>
      <c r="P154" s="310">
        <f t="shared" ca="1" si="76"/>
        <v>4</v>
      </c>
      <c r="Q154" s="304">
        <f t="shared" ca="1" si="77"/>
        <v>659.80000000000507</v>
      </c>
      <c r="R154" s="306">
        <f t="shared" ca="1" si="78"/>
        <v>0.33112287878272867</v>
      </c>
      <c r="S154" s="307">
        <f t="shared" ca="1" si="79"/>
        <v>8.1146185088200831</v>
      </c>
      <c r="T154" s="304">
        <f t="shared" ca="1" si="59"/>
        <v>79.604407571525016</v>
      </c>
      <c r="U154" s="311">
        <f t="shared" ca="1" si="60"/>
        <v>0</v>
      </c>
      <c r="V154" s="306">
        <f t="shared" ca="1" si="61"/>
        <v>1.1604691451090103</v>
      </c>
      <c r="W154" s="304">
        <f t="shared" ca="1" si="62"/>
        <v>87.60869223630192</v>
      </c>
      <c r="Y154" s="314" t="str">
        <f t="shared" ca="1" si="80"/>
        <v/>
      </c>
      <c r="Z154" s="315" t="str">
        <f t="shared" ca="1" si="81"/>
        <v/>
      </c>
      <c r="AA154" s="316" t="str">
        <f t="shared" ca="1" si="82"/>
        <v/>
      </c>
      <c r="AC154" s="310" t="e">
        <f t="shared" ca="1" si="83"/>
        <v>#N/A</v>
      </c>
      <c r="AD154" s="323" t="e">
        <f t="shared" ca="1" si="84"/>
        <v>#N/A</v>
      </c>
      <c r="AE154" s="324">
        <f t="shared" ca="1" si="63"/>
        <v>541.0328196723807</v>
      </c>
      <c r="AG154" s="306">
        <f t="shared" ca="1" si="85"/>
        <v>61.336543758609771</v>
      </c>
      <c r="AH154" s="304">
        <f t="shared" ca="1" si="86"/>
        <v>70.582991981566693</v>
      </c>
    </row>
    <row r="155" spans="1:34" x14ac:dyDescent="0.2">
      <c r="A155" s="347">
        <f t="shared" ca="1" si="64"/>
        <v>0.01</v>
      </c>
      <c r="B155" s="304">
        <f t="shared" ca="1" si="65"/>
        <v>5.209999999999968</v>
      </c>
      <c r="D155" s="306">
        <f t="shared" ca="1" si="66"/>
        <v>23.513771623569845</v>
      </c>
      <c r="E155" s="307">
        <f t="shared" ca="1" si="67"/>
        <v>56.497998413937978</v>
      </c>
      <c r="F155" s="304">
        <f t="shared" ca="1" si="68"/>
        <v>61.195761950863364</v>
      </c>
      <c r="G155" s="306">
        <f t="shared" ca="1" si="69"/>
        <v>62.281632012821802</v>
      </c>
      <c r="H155" s="307">
        <f t="shared" ca="1" si="70"/>
        <v>175.53388379387331</v>
      </c>
      <c r="I155" s="304">
        <f t="shared" ca="1" si="71"/>
        <v>186.25559332793625</v>
      </c>
      <c r="J155" s="306">
        <f t="shared" ca="1" si="72"/>
        <v>150.53571036870289</v>
      </c>
      <c r="K155" s="307">
        <f t="shared" ca="1" si="73"/>
        <v>542.78533361039877</v>
      </c>
      <c r="L155" s="304">
        <f t="shared" ca="1" si="58"/>
        <v>563.27339585565539</v>
      </c>
      <c r="M155" s="306">
        <f t="shared" ca="1" si="74"/>
        <v>1.2298405718447982</v>
      </c>
      <c r="N155" s="304">
        <f t="shared" ca="1" si="75"/>
        <v>70.464674240662646</v>
      </c>
      <c r="P155" s="310">
        <f t="shared" ca="1" si="76"/>
        <v>5</v>
      </c>
      <c r="Q155" s="304">
        <f t="shared" ca="1" si="77"/>
        <v>658.27000000000464</v>
      </c>
      <c r="R155" s="306">
        <f t="shared" ca="1" si="78"/>
        <v>0.33035504306806102</v>
      </c>
      <c r="S155" s="307">
        <f t="shared" ca="1" si="79"/>
        <v>8.1113149583894018</v>
      </c>
      <c r="T155" s="304">
        <f t="shared" ca="1" si="59"/>
        <v>79.571999741800042</v>
      </c>
      <c r="U155" s="311">
        <f t="shared" ca="1" si="60"/>
        <v>0</v>
      </c>
      <c r="V155" s="306">
        <f t="shared" ca="1" si="61"/>
        <v>1.1602656397002928</v>
      </c>
      <c r="W155" s="304">
        <f t="shared" ca="1" si="62"/>
        <v>88.170935522825403</v>
      </c>
      <c r="Y155" s="314" t="str">
        <f t="shared" ca="1" si="80"/>
        <v/>
      </c>
      <c r="Z155" s="315" t="str">
        <f t="shared" ca="1" si="81"/>
        <v/>
      </c>
      <c r="AA155" s="316" t="str">
        <f t="shared" ca="1" si="82"/>
        <v/>
      </c>
      <c r="AC155" s="310" t="e">
        <f t="shared" ca="1" si="83"/>
        <v>#N/A</v>
      </c>
      <c r="AD155" s="323" t="e">
        <f t="shared" ca="1" si="84"/>
        <v>#N/A</v>
      </c>
      <c r="AE155" s="324">
        <f t="shared" ca="1" si="63"/>
        <v>542.78533361039877</v>
      </c>
      <c r="AG155" s="306">
        <f t="shared" ca="1" si="85"/>
        <v>61.107865985120412</v>
      </c>
      <c r="AH155" s="304">
        <f t="shared" ca="1" si="86"/>
        <v>70.353735576927264</v>
      </c>
    </row>
    <row r="156" spans="1:34" x14ac:dyDescent="0.2">
      <c r="A156" s="347">
        <f t="shared" ca="1" si="64"/>
        <v>0.01</v>
      </c>
      <c r="B156" s="304">
        <f t="shared" ca="1" si="65"/>
        <v>5.2199999999999678</v>
      </c>
      <c r="D156" s="306">
        <f t="shared" ca="1" si="66"/>
        <v>23.451607050184645</v>
      </c>
      <c r="E156" s="307">
        <f t="shared" ca="1" si="67"/>
        <v>56.285757829197962</v>
      </c>
      <c r="F156" s="304">
        <f t="shared" ca="1" si="68"/>
        <v>60.975933019867682</v>
      </c>
      <c r="G156" s="306">
        <f t="shared" ca="1" si="69"/>
        <v>62.51614808332365</v>
      </c>
      <c r="H156" s="307">
        <f t="shared" ca="1" si="70"/>
        <v>176.0967413721653</v>
      </c>
      <c r="I156" s="304">
        <f t="shared" ca="1" si="71"/>
        <v>186.86447252774221</v>
      </c>
      <c r="J156" s="306">
        <f t="shared" ca="1" si="72"/>
        <v>151.15969926918362</v>
      </c>
      <c r="K156" s="307">
        <f t="shared" ca="1" si="73"/>
        <v>544.54348673622894</v>
      </c>
      <c r="L156" s="304">
        <f t="shared" ca="1" si="58"/>
        <v>565.13437661320836</v>
      </c>
      <c r="M156" s="306">
        <f t="shared" ca="1" si="74"/>
        <v>1.2296650250392904</v>
      </c>
      <c r="N156" s="304">
        <f t="shared" ca="1" si="75"/>
        <v>70.454616149600042</v>
      </c>
      <c r="P156" s="310">
        <f t="shared" ca="1" si="76"/>
        <v>5</v>
      </c>
      <c r="Q156" s="304">
        <f t="shared" ca="1" si="77"/>
        <v>656.81000000000472</v>
      </c>
      <c r="R156" s="306">
        <f t="shared" ca="1" si="78"/>
        <v>0.32962233709197319</v>
      </c>
      <c r="S156" s="307">
        <f t="shared" ca="1" si="79"/>
        <v>8.1080187350184811</v>
      </c>
      <c r="T156" s="304">
        <f t="shared" ca="1" si="59"/>
        <v>79.539663790531307</v>
      </c>
      <c r="U156" s="311">
        <f t="shared" ca="1" si="60"/>
        <v>0</v>
      </c>
      <c r="V156" s="306">
        <f t="shared" ca="1" si="61"/>
        <v>1.1600615143449118</v>
      </c>
      <c r="W156" s="304">
        <f t="shared" ca="1" si="62"/>
        <v>88.732735023115481</v>
      </c>
      <c r="Y156" s="314" t="str">
        <f t="shared" ca="1" si="80"/>
        <v/>
      </c>
      <c r="Z156" s="315" t="str">
        <f t="shared" ca="1" si="81"/>
        <v/>
      </c>
      <c r="AA156" s="316" t="str">
        <f t="shared" ca="1" si="82"/>
        <v/>
      </c>
      <c r="AC156" s="310" t="e">
        <f t="shared" ca="1" si="83"/>
        <v>#N/A</v>
      </c>
      <c r="AD156" s="323" t="e">
        <f t="shared" ca="1" si="84"/>
        <v>#N/A</v>
      </c>
      <c r="AE156" s="324">
        <f t="shared" ca="1" si="63"/>
        <v>544.54348673622894</v>
      </c>
      <c r="AG156" s="306">
        <f t="shared" ca="1" si="85"/>
        <v>60.887632053455519</v>
      </c>
      <c r="AH156" s="304">
        <f t="shared" ca="1" si="86"/>
        <v>70.132924338375147</v>
      </c>
    </row>
    <row r="157" spans="1:34" x14ac:dyDescent="0.2">
      <c r="A157" s="347">
        <f t="shared" ca="1" si="64"/>
        <v>0.01</v>
      </c>
      <c r="B157" s="304">
        <f t="shared" ca="1" si="65"/>
        <v>5.2299999999999676</v>
      </c>
      <c r="D157" s="306">
        <f t="shared" ca="1" si="66"/>
        <v>23.389273518137841</v>
      </c>
      <c r="E157" s="307">
        <f t="shared" ca="1" si="67"/>
        <v>56.073375349944982</v>
      </c>
      <c r="F157" s="304">
        <f t="shared" ca="1" si="68"/>
        <v>60.755917726934889</v>
      </c>
      <c r="G157" s="306">
        <f t="shared" ca="1" si="69"/>
        <v>62.750040818505028</v>
      </c>
      <c r="H157" s="307">
        <f t="shared" ca="1" si="70"/>
        <v>176.65747512566475</v>
      </c>
      <c r="I157" s="304">
        <f t="shared" ca="1" si="71"/>
        <v>187.47114748808389</v>
      </c>
      <c r="J157" s="306">
        <f t="shared" ca="1" si="72"/>
        <v>151.78603021369275</v>
      </c>
      <c r="K157" s="307">
        <f t="shared" ca="1" si="73"/>
        <v>546.30725781871809</v>
      </c>
      <c r="L157" s="304">
        <f t="shared" ca="1" si="58"/>
        <v>567.00142761146503</v>
      </c>
      <c r="M157" s="306">
        <f t="shared" ca="1" si="74"/>
        <v>1.2294899597507709</v>
      </c>
      <c r="N157" s="304">
        <f t="shared" ca="1" si="75"/>
        <v>70.444585647428624</v>
      </c>
      <c r="P157" s="310">
        <f t="shared" ca="1" si="76"/>
        <v>5</v>
      </c>
      <c r="Q157" s="304">
        <f t="shared" ca="1" si="77"/>
        <v>655.3500000000048</v>
      </c>
      <c r="R157" s="306">
        <f t="shared" ca="1" si="78"/>
        <v>0.32888963111588532</v>
      </c>
      <c r="S157" s="307">
        <f t="shared" ca="1" si="79"/>
        <v>8.104729838707323</v>
      </c>
      <c r="T157" s="304">
        <f t="shared" ca="1" si="59"/>
        <v>79.50739971771884</v>
      </c>
      <c r="U157" s="311">
        <f t="shared" ca="1" si="60"/>
        <v>0</v>
      </c>
      <c r="V157" s="306">
        <f t="shared" ca="1" si="61"/>
        <v>1.1598567718344366</v>
      </c>
      <c r="W157" s="304">
        <f t="shared" ca="1" si="62"/>
        <v>89.294067883008893</v>
      </c>
      <c r="Y157" s="314" t="str">
        <f t="shared" ca="1" si="80"/>
        <v/>
      </c>
      <c r="Z157" s="315" t="str">
        <f t="shared" ca="1" si="81"/>
        <v/>
      </c>
      <c r="AA157" s="316" t="str">
        <f t="shared" ca="1" si="82"/>
        <v/>
      </c>
      <c r="AC157" s="310" t="e">
        <f t="shared" ca="1" si="83"/>
        <v>#N/A</v>
      </c>
      <c r="AD157" s="323" t="e">
        <f t="shared" ca="1" si="84"/>
        <v>#N/A</v>
      </c>
      <c r="AE157" s="324">
        <f t="shared" ca="1" si="63"/>
        <v>546.30725781871809</v>
      </c>
      <c r="AG157" s="306">
        <f t="shared" ca="1" si="85"/>
        <v>60.667208754739789</v>
      </c>
      <c r="AH157" s="304">
        <f t="shared" ca="1" si="86"/>
        <v>69.911925042928132</v>
      </c>
    </row>
    <row r="158" spans="1:34" x14ac:dyDescent="0.2">
      <c r="A158" s="347">
        <f t="shared" ca="1" si="64"/>
        <v>0.01</v>
      </c>
      <c r="B158" s="304">
        <f t="shared" ca="1" si="65"/>
        <v>5.2399999999999674</v>
      </c>
      <c r="D158" s="306">
        <f t="shared" ca="1" si="66"/>
        <v>23.326772645408209</v>
      </c>
      <c r="E158" s="307">
        <f t="shared" ca="1" si="67"/>
        <v>55.860853829197751</v>
      </c>
      <c r="F158" s="304">
        <f t="shared" ca="1" si="68"/>
        <v>60.535719311639156</v>
      </c>
      <c r="G158" s="306">
        <f t="shared" ca="1" si="69"/>
        <v>62.983308544959108</v>
      </c>
      <c r="H158" s="307">
        <f t="shared" ca="1" si="70"/>
        <v>177.21608366395671</v>
      </c>
      <c r="I158" s="304">
        <f t="shared" ca="1" si="71"/>
        <v>188.07561634741498</v>
      </c>
      <c r="J158" s="306">
        <f t="shared" ca="1" si="72"/>
        <v>152.41469696051007</v>
      </c>
      <c r="K158" s="307">
        <f t="shared" ca="1" si="73"/>
        <v>548.07662561266625</v>
      </c>
      <c r="L158" s="304">
        <f t="shared" ca="1" si="58"/>
        <v>568.87452693237265</v>
      </c>
      <c r="M158" s="306">
        <f t="shared" ca="1" si="74"/>
        <v>1.2293153710669897</v>
      </c>
      <c r="N158" s="304">
        <f t="shared" ca="1" si="75"/>
        <v>70.434582452697228</v>
      </c>
      <c r="P158" s="310">
        <f t="shared" ca="1" si="76"/>
        <v>5</v>
      </c>
      <c r="Q158" s="304">
        <f t="shared" ca="1" si="77"/>
        <v>653.89000000000476</v>
      </c>
      <c r="R158" s="306">
        <f t="shared" ca="1" si="78"/>
        <v>0.32815692513979744</v>
      </c>
      <c r="S158" s="307">
        <f t="shared" ca="1" si="79"/>
        <v>8.1014482694559256</v>
      </c>
      <c r="T158" s="304">
        <f t="shared" ca="1" si="59"/>
        <v>79.475207523362627</v>
      </c>
      <c r="U158" s="311">
        <f t="shared" ca="1" si="60"/>
        <v>0</v>
      </c>
      <c r="V158" s="306">
        <f t="shared" ca="1" si="61"/>
        <v>1.1596514149612778</v>
      </c>
      <c r="W158" s="304">
        <f t="shared" ca="1" si="62"/>
        <v>89.854911351630776</v>
      </c>
      <c r="Y158" s="314" t="str">
        <f t="shared" ca="1" si="80"/>
        <v/>
      </c>
      <c r="Z158" s="315" t="str">
        <f t="shared" ca="1" si="81"/>
        <v/>
      </c>
      <c r="AA158" s="316" t="str">
        <f t="shared" ca="1" si="82"/>
        <v/>
      </c>
      <c r="AC158" s="310" t="e">
        <f t="shared" ca="1" si="83"/>
        <v>#N/A</v>
      </c>
      <c r="AD158" s="323" t="e">
        <f t="shared" ca="1" si="84"/>
        <v>#N/A</v>
      </c>
      <c r="AE158" s="324">
        <f t="shared" ca="1" si="63"/>
        <v>548.07662561266625</v>
      </c>
      <c r="AG158" s="306">
        <f t="shared" ca="1" si="85"/>
        <v>60.446599294504963</v>
      </c>
      <c r="AH158" s="304">
        <f t="shared" ca="1" si="86"/>
        <v>69.690740882174737</v>
      </c>
    </row>
    <row r="159" spans="1:34" x14ac:dyDescent="0.2">
      <c r="A159" s="347">
        <f t="shared" ca="1" si="64"/>
        <v>0.01</v>
      </c>
      <c r="B159" s="304">
        <f t="shared" ca="1" si="65"/>
        <v>5.2499999999999671</v>
      </c>
      <c r="D159" s="306">
        <f t="shared" ca="1" si="66"/>
        <v>23.264106042107951</v>
      </c>
      <c r="E159" s="307">
        <f t="shared" ca="1" si="67"/>
        <v>55.64819611528381</v>
      </c>
      <c r="F159" s="304">
        <f t="shared" ca="1" si="68"/>
        <v>60.315341007272202</v>
      </c>
      <c r="G159" s="306">
        <f t="shared" ca="1" si="69"/>
        <v>63.215949605380189</v>
      </c>
      <c r="H159" s="307">
        <f t="shared" ca="1" si="70"/>
        <v>177.77256562510954</v>
      </c>
      <c r="I159" s="304">
        <f t="shared" ca="1" si="71"/>
        <v>188.6778772761763</v>
      </c>
      <c r="J159" s="306">
        <f t="shared" ca="1" si="72"/>
        <v>153.04569325126178</v>
      </c>
      <c r="K159" s="307">
        <f t="shared" ca="1" si="73"/>
        <v>549.85156885911158</v>
      </c>
      <c r="L159" s="304">
        <f t="shared" ca="1" si="58"/>
        <v>570.75365263797096</v>
      </c>
      <c r="M159" s="306">
        <f t="shared" ca="1" si="74"/>
        <v>1.2291412541354898</v>
      </c>
      <c r="N159" s="304">
        <f t="shared" ca="1" si="75"/>
        <v>70.424606287380513</v>
      </c>
      <c r="P159" s="310">
        <f t="shared" ca="1" si="76"/>
        <v>5</v>
      </c>
      <c r="Q159" s="304">
        <f t="shared" ca="1" si="77"/>
        <v>652.43000000000484</v>
      </c>
      <c r="R159" s="306">
        <f t="shared" ca="1" si="78"/>
        <v>0.32742421916370962</v>
      </c>
      <c r="S159" s="307">
        <f t="shared" ca="1" si="79"/>
        <v>8.0981740272642888</v>
      </c>
      <c r="T159" s="304">
        <f t="shared" ca="1" si="59"/>
        <v>79.443087207462682</v>
      </c>
      <c r="U159" s="311">
        <f t="shared" ca="1" si="60"/>
        <v>0</v>
      </c>
      <c r="V159" s="306">
        <f t="shared" ca="1" si="61"/>
        <v>1.1594454465186381</v>
      </c>
      <c r="W159" s="304">
        <f t="shared" ca="1" si="62"/>
        <v>90.415242782071061</v>
      </c>
      <c r="Y159" s="314" t="str">
        <f t="shared" ca="1" si="80"/>
        <v/>
      </c>
      <c r="Z159" s="315" t="str">
        <f t="shared" ca="1" si="81"/>
        <v/>
      </c>
      <c r="AA159" s="316" t="str">
        <f t="shared" ca="1" si="82"/>
        <v/>
      </c>
      <c r="AC159" s="310" t="e">
        <f t="shared" ca="1" si="83"/>
        <v>#N/A</v>
      </c>
      <c r="AD159" s="323" t="e">
        <f t="shared" ca="1" si="84"/>
        <v>#N/A</v>
      </c>
      <c r="AE159" s="324">
        <f t="shared" ca="1" si="63"/>
        <v>549.85156885911158</v>
      </c>
      <c r="AG159" s="306">
        <f t="shared" ca="1" si="85"/>
        <v>60.225806871549963</v>
      </c>
      <c r="AH159" s="304">
        <f t="shared" ca="1" si="86"/>
        <v>69.469375041131613</v>
      </c>
    </row>
    <row r="160" spans="1:34" x14ac:dyDescent="0.2">
      <c r="A160" s="347">
        <f t="shared" ca="1" si="64"/>
        <v>0.01</v>
      </c>
      <c r="B160" s="304">
        <f t="shared" ca="1" si="65"/>
        <v>5.2599999999999669</v>
      </c>
      <c r="D160" s="306">
        <f t="shared" ca="1" si="66"/>
        <v>23.20127531054667</v>
      </c>
      <c r="E160" s="307">
        <f t="shared" ca="1" si="67"/>
        <v>55.435405051692186</v>
      </c>
      <c r="F160" s="304">
        <f t="shared" ca="1" si="68"/>
        <v>60.094786040728707</v>
      </c>
      <c r="G160" s="306">
        <f t="shared" ca="1" si="69"/>
        <v>63.447962358485654</v>
      </c>
      <c r="H160" s="307">
        <f t="shared" ca="1" si="70"/>
        <v>178.32691967562647</v>
      </c>
      <c r="I160" s="304">
        <f t="shared" ca="1" si="71"/>
        <v>189.27792847672742</v>
      </c>
      <c r="J160" s="306">
        <f t="shared" ca="1" si="72"/>
        <v>153.67901281108112</v>
      </c>
      <c r="K160" s="307">
        <f t="shared" ca="1" si="73"/>
        <v>551.63206628561522</v>
      </c>
      <c r="L160" s="304">
        <f t="shared" ca="1" si="58"/>
        <v>572.63878277071478</v>
      </c>
      <c r="M160" s="306">
        <f t="shared" ca="1" si="74"/>
        <v>1.2289676041625841</v>
      </c>
      <c r="N160" s="304">
        <f t="shared" ca="1" si="75"/>
        <v>70.414656876820459</v>
      </c>
      <c r="P160" s="310">
        <f t="shared" ca="1" si="76"/>
        <v>5</v>
      </c>
      <c r="Q160" s="304">
        <f t="shared" ca="1" si="77"/>
        <v>650.9700000000048</v>
      </c>
      <c r="R160" s="306">
        <f t="shared" ca="1" si="78"/>
        <v>0.32669151318762168</v>
      </c>
      <c r="S160" s="307">
        <f t="shared" ca="1" si="79"/>
        <v>8.0949071121324128</v>
      </c>
      <c r="T160" s="304">
        <f t="shared" ca="1" si="59"/>
        <v>79.411038770018976</v>
      </c>
      <c r="U160" s="311">
        <f t="shared" ca="1" si="60"/>
        <v>0</v>
      </c>
      <c r="V160" s="306">
        <f t="shared" ca="1" si="61"/>
        <v>1.1592388693004652</v>
      </c>
      <c r="W160" s="304">
        <f t="shared" ca="1" si="62"/>
        <v>90.975039632051363</v>
      </c>
      <c r="Y160" s="314" t="str">
        <f t="shared" ca="1" si="80"/>
        <v/>
      </c>
      <c r="Z160" s="315" t="str">
        <f t="shared" ca="1" si="81"/>
        <v/>
      </c>
      <c r="AA160" s="316" t="str">
        <f t="shared" ca="1" si="82"/>
        <v/>
      </c>
      <c r="AC160" s="310" t="e">
        <f t="shared" ca="1" si="83"/>
        <v>#N/A</v>
      </c>
      <c r="AD160" s="323" t="e">
        <f t="shared" ca="1" si="84"/>
        <v>#N/A</v>
      </c>
      <c r="AE160" s="324">
        <f t="shared" ca="1" si="63"/>
        <v>551.63206628561522</v>
      </c>
      <c r="AG160" s="306">
        <f t="shared" ca="1" si="85"/>
        <v>60.004834677817769</v>
      </c>
      <c r="AH160" s="304">
        <f t="shared" ca="1" si="86"/>
        <v>69.247830698117639</v>
      </c>
    </row>
    <row r="161" spans="1:34" x14ac:dyDescent="0.2">
      <c r="A161" s="347">
        <f t="shared" ca="1" si="64"/>
        <v>0.01</v>
      </c>
      <c r="B161" s="304">
        <f t="shared" ca="1" si="65"/>
        <v>5.2699999999999667</v>
      </c>
      <c r="D161" s="306">
        <f t="shared" ca="1" si="66"/>
        <v>23.138282045293117</v>
      </c>
      <c r="E161" s="307">
        <f t="shared" ca="1" si="67"/>
        <v>55.222483476928119</v>
      </c>
      <c r="F161" s="304">
        <f t="shared" ca="1" si="68"/>
        <v>59.874057632393118</v>
      </c>
      <c r="G161" s="306">
        <f t="shared" ca="1" si="69"/>
        <v>63.679345178938583</v>
      </c>
      <c r="H161" s="307">
        <f t="shared" ca="1" si="70"/>
        <v>178.87914451039575</v>
      </c>
      <c r="I161" s="304">
        <f t="shared" ca="1" si="71"/>
        <v>189.87576818327676</v>
      </c>
      <c r="J161" s="306">
        <f t="shared" ca="1" si="72"/>
        <v>154.31464934876826</v>
      </c>
      <c r="K161" s="307">
        <f t="shared" ca="1" si="73"/>
        <v>553.4180966065453</v>
      </c>
      <c r="L161" s="304">
        <f t="shared" ca="1" si="58"/>
        <v>574.52989535379697</v>
      </c>
      <c r="M161" s="306">
        <f t="shared" ca="1" si="74"/>
        <v>1.2287944164123519</v>
      </c>
      <c r="N161" s="304">
        <f t="shared" ca="1" si="75"/>
        <v>70.404733949668781</v>
      </c>
      <c r="P161" s="310">
        <f t="shared" ca="1" si="76"/>
        <v>5</v>
      </c>
      <c r="Q161" s="304">
        <f t="shared" ca="1" si="77"/>
        <v>649.51000000000488</v>
      </c>
      <c r="R161" s="306">
        <f t="shared" ca="1" si="78"/>
        <v>0.32595880721153386</v>
      </c>
      <c r="S161" s="307">
        <f t="shared" ca="1" si="79"/>
        <v>8.0916475240602974</v>
      </c>
      <c r="T161" s="304">
        <f t="shared" ca="1" si="59"/>
        <v>79.379062211031524</v>
      </c>
      <c r="U161" s="311">
        <f t="shared" ca="1" si="60"/>
        <v>0</v>
      </c>
      <c r="V161" s="306">
        <f t="shared" ca="1" si="61"/>
        <v>1.1590316861014034</v>
      </c>
      <c r="W161" s="304">
        <f t="shared" ca="1" si="62"/>
        <v>91.53427946458109</v>
      </c>
      <c r="Y161" s="314" t="str">
        <f t="shared" ca="1" si="80"/>
        <v/>
      </c>
      <c r="Z161" s="315" t="str">
        <f t="shared" ca="1" si="81"/>
        <v/>
      </c>
      <c r="AA161" s="316" t="str">
        <f t="shared" ca="1" si="82"/>
        <v/>
      </c>
      <c r="AC161" s="310" t="e">
        <f t="shared" ca="1" si="83"/>
        <v>#N/A</v>
      </c>
      <c r="AD161" s="323" t="e">
        <f t="shared" ca="1" si="84"/>
        <v>#N/A</v>
      </c>
      <c r="AE161" s="324">
        <f t="shared" ca="1" si="63"/>
        <v>553.4180966065453</v>
      </c>
      <c r="AG161" s="306">
        <f t="shared" ca="1" si="85"/>
        <v>59.783685898273511</v>
      </c>
      <c r="AH161" s="304">
        <f t="shared" ca="1" si="86"/>
        <v>69.026111024629387</v>
      </c>
    </row>
    <row r="162" spans="1:34" x14ac:dyDescent="0.2">
      <c r="A162" s="347">
        <f t="shared" ca="1" si="64"/>
        <v>0.01</v>
      </c>
      <c r="B162" s="304">
        <f t="shared" ca="1" si="65"/>
        <v>5.2799999999999665</v>
      </c>
      <c r="D162" s="306">
        <f t="shared" ca="1" si="66"/>
        <v>23.075127833234966</v>
      </c>
      <c r="E162" s="307">
        <f t="shared" ca="1" si="67"/>
        <v>55.009434224368903</v>
      </c>
      <c r="F162" s="304">
        <f t="shared" ca="1" si="68"/>
        <v>59.653158996027223</v>
      </c>
      <c r="G162" s="306">
        <f t="shared" ca="1" si="69"/>
        <v>63.910096457270932</v>
      </c>
      <c r="H162" s="307">
        <f t="shared" ca="1" si="70"/>
        <v>179.42923885263943</v>
      </c>
      <c r="I162" s="304">
        <f t="shared" ca="1" si="71"/>
        <v>190.47139466181059</v>
      </c>
      <c r="J162" s="306">
        <f t="shared" ca="1" si="72"/>
        <v>154.95259655694932</v>
      </c>
      <c r="K162" s="307">
        <f t="shared" ca="1" si="73"/>
        <v>555.20963852336047</v>
      </c>
      <c r="L162" s="304">
        <f t="shared" ca="1" si="58"/>
        <v>576.4269683914705</v>
      </c>
      <c r="M162" s="306">
        <f t="shared" ca="1" si="74"/>
        <v>1.2286216862056571</v>
      </c>
      <c r="N162" s="304">
        <f t="shared" ca="1" si="75"/>
        <v>70.394837237830743</v>
      </c>
      <c r="P162" s="310">
        <f t="shared" ca="1" si="76"/>
        <v>5</v>
      </c>
      <c r="Q162" s="304">
        <f t="shared" ca="1" si="77"/>
        <v>648.05000000000496</v>
      </c>
      <c r="R162" s="306">
        <f t="shared" ca="1" si="78"/>
        <v>0.32522610123544604</v>
      </c>
      <c r="S162" s="307">
        <f t="shared" ca="1" si="79"/>
        <v>8.0883952630479428</v>
      </c>
      <c r="T162" s="304">
        <f t="shared" ca="1" si="59"/>
        <v>79.347157530500326</v>
      </c>
      <c r="U162" s="311">
        <f t="shared" ca="1" si="60"/>
        <v>0</v>
      </c>
      <c r="V162" s="306">
        <f t="shared" ca="1" si="61"/>
        <v>1.1588238997167459</v>
      </c>
      <c r="W162" s="304">
        <f t="shared" ca="1" si="62"/>
        <v>92.092939948603714</v>
      </c>
      <c r="Y162" s="314" t="str">
        <f t="shared" ca="1" si="80"/>
        <v/>
      </c>
      <c r="Z162" s="315" t="str">
        <f t="shared" ca="1" si="81"/>
        <v/>
      </c>
      <c r="AA162" s="316" t="str">
        <f t="shared" ca="1" si="82"/>
        <v/>
      </c>
      <c r="AC162" s="310" t="e">
        <f t="shared" ca="1" si="83"/>
        <v>#N/A</v>
      </c>
      <c r="AD162" s="323" t="e">
        <f t="shared" ca="1" si="84"/>
        <v>#N/A</v>
      </c>
      <c r="AE162" s="324">
        <f t="shared" ca="1" si="63"/>
        <v>555.20963852336047</v>
      </c>
      <c r="AG162" s="306">
        <f t="shared" ca="1" si="85"/>
        <v>59.562363710783252</v>
      </c>
      <c r="AH162" s="304">
        <f t="shared" ca="1" si="86"/>
        <v>68.804219185217278</v>
      </c>
    </row>
    <row r="163" spans="1:34" x14ac:dyDescent="0.2">
      <c r="A163" s="347">
        <f t="shared" ca="1" si="64"/>
        <v>0.01</v>
      </c>
      <c r="B163" s="304">
        <f t="shared" ca="1" si="65"/>
        <v>5.2899999999999663</v>
      </c>
      <c r="D163" s="306">
        <f t="shared" ca="1" si="66"/>
        <v>23.011814253636665</v>
      </c>
      <c r="E163" s="307">
        <f t="shared" ca="1" si="67"/>
        <v>54.796260122121879</v>
      </c>
      <c r="F163" s="304">
        <f t="shared" ca="1" si="68"/>
        <v>59.432093338659371</v>
      </c>
      <c r="G163" s="306">
        <f t="shared" ca="1" si="69"/>
        <v>64.140214599807294</v>
      </c>
      <c r="H163" s="307">
        <f t="shared" ca="1" si="70"/>
        <v>179.97720145386066</v>
      </c>
      <c r="I163" s="304">
        <f t="shared" ca="1" si="71"/>
        <v>191.064806210021</v>
      </c>
      <c r="J163" s="306">
        <f t="shared" ca="1" si="72"/>
        <v>155.59284811223472</v>
      </c>
      <c r="K163" s="307">
        <f t="shared" ca="1" si="73"/>
        <v>557.00667072489296</v>
      </c>
      <c r="L163" s="304">
        <f t="shared" ca="1" si="58"/>
        <v>578.32997986937028</v>
      </c>
      <c r="M163" s="306">
        <f t="shared" ca="1" si="74"/>
        <v>1.2284494089191871</v>
      </c>
      <c r="N163" s="304">
        <f t="shared" ca="1" si="75"/>
        <v>70.384966476410042</v>
      </c>
      <c r="P163" s="310">
        <f t="shared" ca="1" si="76"/>
        <v>5</v>
      </c>
      <c r="Q163" s="304">
        <f t="shared" ca="1" si="77"/>
        <v>646.59000000000492</v>
      </c>
      <c r="R163" s="306">
        <f t="shared" ca="1" si="78"/>
        <v>0.32449339525935816</v>
      </c>
      <c r="S163" s="307">
        <f t="shared" ca="1" si="79"/>
        <v>8.0851503290953488</v>
      </c>
      <c r="T163" s="304">
        <f t="shared" ca="1" si="59"/>
        <v>79.315324728425381</v>
      </c>
      <c r="U163" s="311">
        <f t="shared" ca="1" si="60"/>
        <v>0</v>
      </c>
      <c r="V163" s="306">
        <f t="shared" ca="1" si="61"/>
        <v>1.1586155129423878</v>
      </c>
      <c r="W163" s="304">
        <f t="shared" ca="1" si="62"/>
        <v>92.650998859632963</v>
      </c>
      <c r="Y163" s="314" t="str">
        <f t="shared" ca="1" si="80"/>
        <v/>
      </c>
      <c r="Z163" s="315" t="str">
        <f t="shared" ca="1" si="81"/>
        <v/>
      </c>
      <c r="AA163" s="316" t="str">
        <f t="shared" ca="1" si="82"/>
        <v/>
      </c>
      <c r="AC163" s="310" t="e">
        <f t="shared" ca="1" si="83"/>
        <v>#N/A</v>
      </c>
      <c r="AD163" s="323" t="e">
        <f t="shared" ca="1" si="84"/>
        <v>#N/A</v>
      </c>
      <c r="AE163" s="324">
        <f t="shared" ca="1" si="63"/>
        <v>557.00667072489296</v>
      </c>
      <c r="AG163" s="306">
        <f t="shared" ca="1" si="85"/>
        <v>59.340871285994126</v>
      </c>
      <c r="AH163" s="304">
        <f t="shared" ca="1" si="86"/>
        <v>68.582158337363168</v>
      </c>
    </row>
    <row r="164" spans="1:34" x14ac:dyDescent="0.2">
      <c r="A164" s="347">
        <f t="shared" ca="1" si="64"/>
        <v>0.01</v>
      </c>
      <c r="B164" s="304">
        <f t="shared" ca="1" si="65"/>
        <v>5.2999999999999661</v>
      </c>
      <c r="D164" s="306">
        <f t="shared" ca="1" si="66"/>
        <v>22.948342878195302</v>
      </c>
      <c r="E164" s="307">
        <f t="shared" ca="1" si="67"/>
        <v>54.582963992883705</v>
      </c>
      <c r="F164" s="304">
        <f t="shared" ca="1" si="68"/>
        <v>59.210863860474589</v>
      </c>
      <c r="G164" s="306">
        <f t="shared" ca="1" si="69"/>
        <v>64.369698028589241</v>
      </c>
      <c r="H164" s="307">
        <f t="shared" ca="1" si="70"/>
        <v>180.52303109378948</v>
      </c>
      <c r="I164" s="304">
        <f t="shared" ca="1" si="71"/>
        <v>191.65600115723237</v>
      </c>
      <c r="J164" s="306">
        <f t="shared" ca="1" si="72"/>
        <v>156.2353976753767</v>
      </c>
      <c r="K164" s="307">
        <f t="shared" ca="1" si="73"/>
        <v>558.80917188763124</v>
      </c>
      <c r="L164" s="304">
        <f t="shared" ca="1" si="58"/>
        <v>580.23890775483449</v>
      </c>
      <c r="M164" s="306">
        <f t="shared" ca="1" si="74"/>
        <v>1.2282775799845114</v>
      </c>
      <c r="N164" s="304">
        <f t="shared" ca="1" si="75"/>
        <v>70.375121403654902</v>
      </c>
      <c r="P164" s="310">
        <f t="shared" ca="1" si="76"/>
        <v>5</v>
      </c>
      <c r="Q164" s="304">
        <f t="shared" ca="1" si="77"/>
        <v>645.130000000005</v>
      </c>
      <c r="R164" s="306">
        <f t="shared" ca="1" si="78"/>
        <v>0.32376068928327029</v>
      </c>
      <c r="S164" s="307">
        <f t="shared" ca="1" si="79"/>
        <v>8.0819127222025156</v>
      </c>
      <c r="T164" s="304">
        <f t="shared" ca="1" si="59"/>
        <v>79.283563804806676</v>
      </c>
      <c r="U164" s="311">
        <f t="shared" ca="1" si="60"/>
        <v>0</v>
      </c>
      <c r="V164" s="306">
        <f t="shared" ca="1" si="61"/>
        <v>1.158406528574778</v>
      </c>
      <c r="W164" s="304">
        <f t="shared" ca="1" si="62"/>
        <v>93.208434080378467</v>
      </c>
      <c r="Y164" s="314" t="str">
        <f t="shared" ca="1" si="80"/>
        <v/>
      </c>
      <c r="Z164" s="315" t="str">
        <f t="shared" ca="1" si="81"/>
        <v/>
      </c>
      <c r="AA164" s="316" t="str">
        <f t="shared" ca="1" si="82"/>
        <v/>
      </c>
      <c r="AC164" s="310" t="e">
        <f t="shared" ca="1" si="83"/>
        <v>#N/A</v>
      </c>
      <c r="AD164" s="323" t="e">
        <f t="shared" ca="1" si="84"/>
        <v>#N/A</v>
      </c>
      <c r="AE164" s="324">
        <f t="shared" ca="1" si="63"/>
        <v>558.80917188763124</v>
      </c>
      <c r="AG164" s="306">
        <f t="shared" ca="1" si="85"/>
        <v>59.119211787215193</v>
      </c>
      <c r="AH164" s="304">
        <f t="shared" ca="1" si="86"/>
        <v>68.359931631358691</v>
      </c>
    </row>
    <row r="165" spans="1:34" x14ac:dyDescent="0.2">
      <c r="A165" s="347">
        <f t="shared" ca="1" si="64"/>
        <v>0.01</v>
      </c>
      <c r="B165" s="304">
        <f t="shared" ca="1" si="65"/>
        <v>5.3099999999999659</v>
      </c>
      <c r="D165" s="306">
        <f t="shared" ca="1" si="66"/>
        <v>22.884715271094638</v>
      </c>
      <c r="E165" s="307">
        <f t="shared" ca="1" si="67"/>
        <v>54.369548653801232</v>
      </c>
      <c r="F165" s="304">
        <f t="shared" ca="1" si="68"/>
        <v>58.989473754705863</v>
      </c>
      <c r="G165" s="306">
        <f t="shared" ca="1" si="69"/>
        <v>64.598545181300182</v>
      </c>
      <c r="H165" s="307">
        <f t="shared" ca="1" si="70"/>
        <v>181.0667265803275</v>
      </c>
      <c r="I165" s="304">
        <f t="shared" ca="1" si="71"/>
        <v>192.24497786432696</v>
      </c>
      <c r="J165" s="306">
        <f t="shared" ca="1" si="72"/>
        <v>156.88023889142616</v>
      </c>
      <c r="K165" s="307">
        <f t="shared" ca="1" si="73"/>
        <v>560.61712067600183</v>
      </c>
      <c r="L165" s="304">
        <f t="shared" ca="1" si="58"/>
        <v>582.15372999722479</v>
      </c>
      <c r="M165" s="306">
        <f t="shared" ca="1" si="74"/>
        <v>1.2281061948871603</v>
      </c>
      <c r="N165" s="304">
        <f t="shared" ca="1" si="75"/>
        <v>70.365301760905254</v>
      </c>
      <c r="P165" s="310">
        <f t="shared" ca="1" si="76"/>
        <v>5</v>
      </c>
      <c r="Q165" s="304">
        <f t="shared" ca="1" si="77"/>
        <v>643.67000000000496</v>
      </c>
      <c r="R165" s="306">
        <f t="shared" ca="1" si="78"/>
        <v>0.32302798330718241</v>
      </c>
      <c r="S165" s="307">
        <f t="shared" ca="1" si="79"/>
        <v>8.078682442369443</v>
      </c>
      <c r="T165" s="304">
        <f t="shared" ca="1" si="59"/>
        <v>79.251874759644238</v>
      </c>
      <c r="U165" s="311">
        <f t="shared" ca="1" si="60"/>
        <v>0</v>
      </c>
      <c r="V165" s="306">
        <f t="shared" ca="1" si="61"/>
        <v>1.1581969494108724</v>
      </c>
      <c r="W165" s="304">
        <f t="shared" ca="1" si="62"/>
        <v>93.765223601361797</v>
      </c>
      <c r="Y165" s="314" t="str">
        <f t="shared" ca="1" si="80"/>
        <v/>
      </c>
      <c r="Z165" s="315" t="str">
        <f t="shared" ca="1" si="81"/>
        <v/>
      </c>
      <c r="AA165" s="316" t="str">
        <f t="shared" ca="1" si="82"/>
        <v/>
      </c>
      <c r="AC165" s="310" t="e">
        <f t="shared" ca="1" si="83"/>
        <v>#N/A</v>
      </c>
      <c r="AD165" s="323" t="e">
        <f t="shared" ca="1" si="84"/>
        <v>#N/A</v>
      </c>
      <c r="AE165" s="324">
        <f t="shared" ca="1" si="63"/>
        <v>560.61712067600183</v>
      </c>
      <c r="AG165" s="306">
        <f t="shared" ca="1" si="85"/>
        <v>58.89738837029941</v>
      </c>
      <c r="AH165" s="304">
        <f t="shared" ca="1" si="86"/>
        <v>68.137542210184776</v>
      </c>
    </row>
    <row r="166" spans="1:34" x14ac:dyDescent="0.2">
      <c r="A166" s="347">
        <f t="shared" ca="1" si="64"/>
        <v>0.01</v>
      </c>
      <c r="B166" s="304">
        <f t="shared" ca="1" si="65"/>
        <v>5.3199999999999656</v>
      </c>
      <c r="D166" s="306">
        <f t="shared" ca="1" si="66"/>
        <v>22.820932989057351</v>
      </c>
      <c r="E166" s="307">
        <f t="shared" ca="1" si="67"/>
        <v>54.156016916334124</v>
      </c>
      <c r="F166" s="304">
        <f t="shared" ca="1" si="68"/>
        <v>58.767926207526791</v>
      </c>
      <c r="G166" s="306">
        <f t="shared" ca="1" si="69"/>
        <v>64.826754511190757</v>
      </c>
      <c r="H166" s="307">
        <f t="shared" ca="1" si="70"/>
        <v>181.60828674949084</v>
      </c>
      <c r="I166" s="304">
        <f t="shared" ca="1" si="71"/>
        <v>192.83173472366909</v>
      </c>
      <c r="J166" s="306">
        <f t="shared" ca="1" si="72"/>
        <v>157.52736538988862</v>
      </c>
      <c r="K166" s="307">
        <f t="shared" ca="1" si="73"/>
        <v>562.43049574265092</v>
      </c>
      <c r="L166" s="304">
        <f t="shared" ca="1" si="58"/>
        <v>584.0744245282475</v>
      </c>
      <c r="M166" s="306">
        <f t="shared" ca="1" si="74"/>
        <v>1.2279352491657225</v>
      </c>
      <c r="N166" s="304">
        <f t="shared" ca="1" si="75"/>
        <v>70.355507292541034</v>
      </c>
      <c r="P166" s="310">
        <f t="shared" ca="1" si="76"/>
        <v>5</v>
      </c>
      <c r="Q166" s="304">
        <f t="shared" ca="1" si="77"/>
        <v>642.21000000000504</v>
      </c>
      <c r="R166" s="306">
        <f t="shared" ca="1" si="78"/>
        <v>0.32229527733109459</v>
      </c>
      <c r="S166" s="307">
        <f t="shared" ca="1" si="79"/>
        <v>8.0754594895961329</v>
      </c>
      <c r="T166" s="304">
        <f t="shared" ca="1" si="59"/>
        <v>79.220257592938069</v>
      </c>
      <c r="U166" s="311">
        <f t="shared" ca="1" si="60"/>
        <v>0</v>
      </c>
      <c r="V166" s="306">
        <f t="shared" ca="1" si="61"/>
        <v>1.1579867782480875</v>
      </c>
      <c r="W166" s="304">
        <f t="shared" ca="1" si="62"/>
        <v>94.321345521521962</v>
      </c>
      <c r="Y166" s="314" t="str">
        <f t="shared" ca="1" si="80"/>
        <v/>
      </c>
      <c r="Z166" s="315" t="str">
        <f t="shared" ca="1" si="81"/>
        <v/>
      </c>
      <c r="AA166" s="316" t="str">
        <f t="shared" ca="1" si="82"/>
        <v/>
      </c>
      <c r="AC166" s="310" t="e">
        <f t="shared" ca="1" si="83"/>
        <v>#N/A</v>
      </c>
      <c r="AD166" s="323" t="e">
        <f t="shared" ca="1" si="84"/>
        <v>#N/A</v>
      </c>
      <c r="AE166" s="324">
        <f t="shared" ca="1" si="63"/>
        <v>562.43049574265092</v>
      </c>
      <c r="AG166" s="306">
        <f t="shared" ca="1" si="85"/>
        <v>58.675404183526595</v>
      </c>
      <c r="AH166" s="304">
        <f t="shared" ca="1" si="86"/>
        <v>67.914993209392208</v>
      </c>
    </row>
    <row r="167" spans="1:34" x14ac:dyDescent="0.2">
      <c r="A167" s="347">
        <f t="shared" ca="1" si="64"/>
        <v>0.01</v>
      </c>
      <c r="B167" s="304">
        <f t="shared" ca="1" si="65"/>
        <v>5.3299999999999654</v>
      </c>
      <c r="D167" s="306">
        <f t="shared" ca="1" si="66"/>
        <v>22.756997581395545</v>
      </c>
      <c r="E167" s="307">
        <f t="shared" ca="1" si="67"/>
        <v>53.94237158611903</v>
      </c>
      <c r="F167" s="304">
        <f t="shared" ca="1" si="68"/>
        <v>58.546224397945458</v>
      </c>
      <c r="G167" s="306">
        <f t="shared" ca="1" si="69"/>
        <v>65.054324487004706</v>
      </c>
      <c r="H167" s="307">
        <f t="shared" ca="1" si="70"/>
        <v>182.14771046535205</v>
      </c>
      <c r="I167" s="304">
        <f t="shared" ca="1" si="71"/>
        <v>193.4162701590283</v>
      </c>
      <c r="J167" s="306">
        <f t="shared" ca="1" si="72"/>
        <v>158.17677078487958</v>
      </c>
      <c r="K167" s="307">
        <f t="shared" ca="1" si="73"/>
        <v>564.24927572872514</v>
      </c>
      <c r="L167" s="304">
        <f t="shared" ca="1" si="58"/>
        <v>586.00096926227286</v>
      </c>
      <c r="M167" s="306">
        <f t="shared" ca="1" si="74"/>
        <v>1.2277647384109605</v>
      </c>
      <c r="N167" s="304">
        <f t="shared" ca="1" si="75"/>
        <v>70.345737745931586</v>
      </c>
      <c r="P167" s="310">
        <f t="shared" ca="1" si="76"/>
        <v>5</v>
      </c>
      <c r="Q167" s="304">
        <f t="shared" ca="1" si="77"/>
        <v>640.750000000005</v>
      </c>
      <c r="R167" s="306">
        <f t="shared" ca="1" si="78"/>
        <v>0.32156257135500665</v>
      </c>
      <c r="S167" s="307">
        <f t="shared" ca="1" si="79"/>
        <v>8.0722438638825835</v>
      </c>
      <c r="T167" s="304">
        <f t="shared" ca="1" si="59"/>
        <v>79.188712304688153</v>
      </c>
      <c r="U167" s="311">
        <f t="shared" ca="1" si="60"/>
        <v>0</v>
      </c>
      <c r="V167" s="306">
        <f t="shared" ca="1" si="61"/>
        <v>1.1577760178842518</v>
      </c>
      <c r="W167" s="304">
        <f t="shared" ca="1" si="62"/>
        <v>94.876778048810777</v>
      </c>
      <c r="Y167" s="314" t="str">
        <f t="shared" ca="1" si="80"/>
        <v/>
      </c>
      <c r="Z167" s="315" t="str">
        <f t="shared" ca="1" si="81"/>
        <v/>
      </c>
      <c r="AA167" s="316" t="str">
        <f t="shared" ca="1" si="82"/>
        <v/>
      </c>
      <c r="AC167" s="310" t="e">
        <f t="shared" ca="1" si="83"/>
        <v>#N/A</v>
      </c>
      <c r="AD167" s="323" t="e">
        <f t="shared" ca="1" si="84"/>
        <v>#N/A</v>
      </c>
      <c r="AE167" s="324">
        <f t="shared" ca="1" si="63"/>
        <v>564.24927572872514</v>
      </c>
      <c r="AG167" s="306">
        <f t="shared" ca="1" si="85"/>
        <v>58.453262367487518</v>
      </c>
      <c r="AH167" s="304">
        <f t="shared" ca="1" si="86"/>
        <v>67.692287756983362</v>
      </c>
    </row>
    <row r="168" spans="1:34" x14ac:dyDescent="0.2">
      <c r="A168" s="347">
        <f t="shared" ca="1" si="64"/>
        <v>0.01</v>
      </c>
      <c r="B168" s="304">
        <f t="shared" ca="1" si="65"/>
        <v>5.3399999999999652</v>
      </c>
      <c r="D168" s="306">
        <f t="shared" ca="1" si="66"/>
        <v>22.692910590059586</v>
      </c>
      <c r="E168" s="307">
        <f t="shared" ca="1" si="67"/>
        <v>53.728615462835201</v>
      </c>
      <c r="F168" s="304">
        <f t="shared" ca="1" si="68"/>
        <v>58.324371497699417</v>
      </c>
      <c r="G168" s="306">
        <f t="shared" ca="1" si="69"/>
        <v>65.281253592905301</v>
      </c>
      <c r="H168" s="307">
        <f t="shared" ca="1" si="70"/>
        <v>182.68499661998041</v>
      </c>
      <c r="I168" s="304">
        <f t="shared" ca="1" si="71"/>
        <v>193.99858262550131</v>
      </c>
      <c r="J168" s="306">
        <f t="shared" ca="1" si="72"/>
        <v>158.82844867527913</v>
      </c>
      <c r="K168" s="307">
        <f t="shared" ca="1" si="73"/>
        <v>566.07343926415183</v>
      </c>
      <c r="L168" s="304">
        <f t="shared" ca="1" si="58"/>
        <v>587.93334209665397</v>
      </c>
      <c r="M168" s="306">
        <f t="shared" ca="1" si="74"/>
        <v>1.2275946582649446</v>
      </c>
      <c r="N168" s="304">
        <f t="shared" ca="1" si="75"/>
        <v>70.335992871385912</v>
      </c>
      <c r="P168" s="310">
        <f t="shared" ca="1" si="76"/>
        <v>5</v>
      </c>
      <c r="Q168" s="304">
        <f t="shared" ca="1" si="77"/>
        <v>639.29000000000508</v>
      </c>
      <c r="R168" s="306">
        <f t="shared" ca="1" si="78"/>
        <v>0.32082986537891883</v>
      </c>
      <c r="S168" s="307">
        <f t="shared" ca="1" si="79"/>
        <v>8.0690355652287948</v>
      </c>
      <c r="T168" s="304">
        <f t="shared" ca="1" si="59"/>
        <v>79.157238894894476</v>
      </c>
      <c r="U168" s="311">
        <f t="shared" ca="1" si="60"/>
        <v>0</v>
      </c>
      <c r="V168" s="306">
        <f t="shared" ca="1" si="61"/>
        <v>1.1575646711175609</v>
      </c>
      <c r="W168" s="304">
        <f t="shared" ca="1" si="62"/>
        <v>95.431499500778315</v>
      </c>
      <c r="Y168" s="314" t="str">
        <f t="shared" ca="1" si="80"/>
        <v/>
      </c>
      <c r="Z168" s="315" t="str">
        <f t="shared" ca="1" si="81"/>
        <v/>
      </c>
      <c r="AA168" s="316" t="str">
        <f t="shared" ca="1" si="82"/>
        <v/>
      </c>
      <c r="AC168" s="310" t="e">
        <f t="shared" ca="1" si="83"/>
        <v>#N/A</v>
      </c>
      <c r="AD168" s="323" t="e">
        <f t="shared" ca="1" si="84"/>
        <v>#N/A</v>
      </c>
      <c r="AE168" s="324">
        <f t="shared" ca="1" si="63"/>
        <v>566.07343926415183</v>
      </c>
      <c r="AG168" s="306">
        <f t="shared" ca="1" si="85"/>
        <v>58.230966054968867</v>
      </c>
      <c r="AH168" s="304">
        <f t="shared" ca="1" si="86"/>
        <v>67.469428973294853</v>
      </c>
    </row>
    <row r="169" spans="1:34" x14ac:dyDescent="0.2">
      <c r="A169" s="347">
        <f t="shared" ca="1" si="64"/>
        <v>0.01</v>
      </c>
      <c r="B169" s="304">
        <f t="shared" ca="1" si="65"/>
        <v>5.349999999999965</v>
      </c>
      <c r="D169" s="306">
        <f t="shared" ca="1" si="66"/>
        <v>22.628673549685292</v>
      </c>
      <c r="E169" s="307">
        <f t="shared" ca="1" si="67"/>
        <v>53.514751340071811</v>
      </c>
      <c r="F169" s="304">
        <f t="shared" ca="1" si="68"/>
        <v>58.102370671152002</v>
      </c>
      <c r="G169" s="306">
        <f t="shared" ca="1" si="69"/>
        <v>65.507540328402158</v>
      </c>
      <c r="H169" s="307">
        <f t="shared" ca="1" si="70"/>
        <v>183.22014413338113</v>
      </c>
      <c r="I169" s="304">
        <f t="shared" ca="1" si="71"/>
        <v>194.57867060943292</v>
      </c>
      <c r="J169" s="306">
        <f t="shared" ca="1" si="72"/>
        <v>159.48239264488566</v>
      </c>
      <c r="K169" s="307">
        <f t="shared" ca="1" si="73"/>
        <v>567.90296496791859</v>
      </c>
      <c r="L169" s="304">
        <f t="shared" ca="1" si="58"/>
        <v>589.87152091204609</v>
      </c>
      <c r="M169" s="306">
        <f t="shared" ca="1" si="74"/>
        <v>1.227425004420206</v>
      </c>
      <c r="N169" s="304">
        <f t="shared" ca="1" si="75"/>
        <v>70.326272422104211</v>
      </c>
      <c r="P169" s="310">
        <f t="shared" ca="1" si="76"/>
        <v>5</v>
      </c>
      <c r="Q169" s="304">
        <f t="shared" ca="1" si="77"/>
        <v>637.83000000000516</v>
      </c>
      <c r="R169" s="306">
        <f t="shared" ca="1" si="78"/>
        <v>0.32009715940283101</v>
      </c>
      <c r="S169" s="307">
        <f t="shared" ca="1" si="79"/>
        <v>8.0658345936347668</v>
      </c>
      <c r="T169" s="304">
        <f t="shared" ca="1" si="59"/>
        <v>79.125837363557068</v>
      </c>
      <c r="U169" s="311">
        <f t="shared" ca="1" si="60"/>
        <v>0</v>
      </c>
      <c r="V169" s="306">
        <f t="shared" ca="1" si="61"/>
        <v>1.1573527407465301</v>
      </c>
      <c r="W169" s="304">
        <f t="shared" ca="1" si="62"/>
        <v>95.98548830514811</v>
      </c>
      <c r="Y169" s="314" t="str">
        <f t="shared" ca="1" si="80"/>
        <v/>
      </c>
      <c r="Z169" s="315" t="str">
        <f t="shared" ca="1" si="81"/>
        <v/>
      </c>
      <c r="AA169" s="316" t="str">
        <f t="shared" ca="1" si="82"/>
        <v/>
      </c>
      <c r="AC169" s="310" t="e">
        <f t="shared" ca="1" si="83"/>
        <v>#N/A</v>
      </c>
      <c r="AD169" s="323" t="e">
        <f t="shared" ca="1" si="84"/>
        <v>#N/A</v>
      </c>
      <c r="AE169" s="324">
        <f t="shared" ca="1" si="63"/>
        <v>567.90296496791859</v>
      </c>
      <c r="AG169" s="306">
        <f t="shared" ca="1" si="85"/>
        <v>58.008518370839326</v>
      </c>
      <c r="AH169" s="304">
        <f t="shared" ca="1" si="86"/>
        <v>67.246419970881377</v>
      </c>
    </row>
    <row r="170" spans="1:34" x14ac:dyDescent="0.2">
      <c r="A170" s="347">
        <f t="shared" ca="1" si="64"/>
        <v>0.01</v>
      </c>
      <c r="B170" s="304">
        <f t="shared" ca="1" si="65"/>
        <v>5.3599999999999648</v>
      </c>
      <c r="D170" s="306">
        <f t="shared" ca="1" si="66"/>
        <v>22.564287987639453</v>
      </c>
      <c r="E170" s="307">
        <f t="shared" ca="1" si="67"/>
        <v>53.300782005196702</v>
      </c>
      <c r="F170" s="304">
        <f t="shared" ca="1" si="68"/>
        <v>57.880225075189806</v>
      </c>
      <c r="G170" s="306">
        <f t="shared" ca="1" si="69"/>
        <v>65.733183208278547</v>
      </c>
      <c r="H170" s="307">
        <f t="shared" ca="1" si="70"/>
        <v>183.7531519534331</v>
      </c>
      <c r="I170" s="304">
        <f t="shared" ca="1" si="71"/>
        <v>195.15653262833553</v>
      </c>
      <c r="J170" s="306">
        <f t="shared" ca="1" si="72"/>
        <v>160.13859626256908</v>
      </c>
      <c r="K170" s="307">
        <f t="shared" ca="1" si="73"/>
        <v>569.73783144835261</v>
      </c>
      <c r="L170" s="304">
        <f t="shared" ca="1" si="58"/>
        <v>591.81548357272436</v>
      </c>
      <c r="M170" s="306">
        <f t="shared" ca="1" si="74"/>
        <v>1.2272557726189048</v>
      </c>
      <c r="N170" s="304">
        <f t="shared" ca="1" si="75"/>
        <v>70.31657615413026</v>
      </c>
      <c r="P170" s="310">
        <f t="shared" ca="1" si="76"/>
        <v>5</v>
      </c>
      <c r="Q170" s="304">
        <f t="shared" ca="1" si="77"/>
        <v>636.37000000000512</v>
      </c>
      <c r="R170" s="306">
        <f t="shared" ca="1" si="78"/>
        <v>0.31936445342674313</v>
      </c>
      <c r="S170" s="307">
        <f t="shared" ca="1" si="79"/>
        <v>8.0626409491004996</v>
      </c>
      <c r="T170" s="304">
        <f t="shared" ca="1" si="59"/>
        <v>79.094507710675899</v>
      </c>
      <c r="U170" s="311">
        <f t="shared" ca="1" si="60"/>
        <v>0</v>
      </c>
      <c r="V170" s="306">
        <f t="shared" ca="1" si="61"/>
        <v>1.1571402295699469</v>
      </c>
      <c r="W170" s="304">
        <f t="shared" ca="1" si="62"/>
        <v>96.538723000382134</v>
      </c>
      <c r="Y170" s="314" t="str">
        <f t="shared" ca="1" si="80"/>
        <v/>
      </c>
      <c r="Z170" s="315" t="str">
        <f t="shared" ca="1" si="81"/>
        <v/>
      </c>
      <c r="AA170" s="316" t="str">
        <f t="shared" ca="1" si="82"/>
        <v/>
      </c>
      <c r="AC170" s="310" t="e">
        <f t="shared" ca="1" si="83"/>
        <v>#N/A</v>
      </c>
      <c r="AD170" s="323" t="e">
        <f t="shared" ca="1" si="84"/>
        <v>#N/A</v>
      </c>
      <c r="AE170" s="324">
        <f t="shared" ca="1" si="63"/>
        <v>569.73783144835261</v>
      </c>
      <c r="AG170" s="306">
        <f t="shared" ca="1" si="85"/>
        <v>57.785922431936633</v>
      </c>
      <c r="AH170" s="304">
        <f t="shared" ca="1" si="86"/>
        <v>67.023263854400511</v>
      </c>
    </row>
    <row r="171" spans="1:34" x14ac:dyDescent="0.2">
      <c r="A171" s="347">
        <f t="shared" ca="1" si="64"/>
        <v>0.01</v>
      </c>
      <c r="B171" s="304">
        <f t="shared" ca="1" si="65"/>
        <v>5.3699999999999646</v>
      </c>
      <c r="D171" s="306">
        <f t="shared" ca="1" si="66"/>
        <v>22.499755424063999</v>
      </c>
      <c r="E171" s="307">
        <f t="shared" ca="1" si="67"/>
        <v>53.08671023922691</v>
      </c>
      <c r="F171" s="304">
        <f t="shared" ca="1" si="68"/>
        <v>57.657937859121674</v>
      </c>
      <c r="G171" s="306">
        <f t="shared" ca="1" si="69"/>
        <v>65.958180762519191</v>
      </c>
      <c r="H171" s="307">
        <f t="shared" ca="1" si="70"/>
        <v>184.28401905582538</v>
      </c>
      <c r="I171" s="304">
        <f t="shared" ca="1" si="71"/>
        <v>195.73216723080796</v>
      </c>
      <c r="J171" s="306">
        <f t="shared" ca="1" si="72"/>
        <v>160.79705308242308</v>
      </c>
      <c r="K171" s="307">
        <f t="shared" ca="1" si="73"/>
        <v>571.57801730339895</v>
      </c>
      <c r="L171" s="304">
        <f t="shared" ca="1" si="58"/>
        <v>593.76520792690121</v>
      </c>
      <c r="M171" s="306">
        <f t="shared" ca="1" si="74"/>
        <v>1.2270869586520161</v>
      </c>
      <c r="N171" s="304">
        <f t="shared" ca="1" si="75"/>
        <v>70.306903826304676</v>
      </c>
      <c r="P171" s="310">
        <f t="shared" ca="1" si="76"/>
        <v>5</v>
      </c>
      <c r="Q171" s="304">
        <f t="shared" ca="1" si="77"/>
        <v>634.9100000000052</v>
      </c>
      <c r="R171" s="306">
        <f t="shared" ca="1" si="78"/>
        <v>0.31863174745065526</v>
      </c>
      <c r="S171" s="307">
        <f t="shared" ca="1" si="79"/>
        <v>8.059454631625993</v>
      </c>
      <c r="T171" s="304">
        <f t="shared" ca="1" si="59"/>
        <v>79.063249936250998</v>
      </c>
      <c r="U171" s="311">
        <f t="shared" ca="1" si="60"/>
        <v>0</v>
      </c>
      <c r="V171" s="306">
        <f t="shared" ca="1" si="61"/>
        <v>1.1569271403868271</v>
      </c>
      <c r="W171" s="304">
        <f t="shared" ca="1" si="62"/>
        <v>97.091182236235909</v>
      </c>
      <c r="Y171" s="314" t="str">
        <f t="shared" ca="1" si="80"/>
        <v/>
      </c>
      <c r="Z171" s="315" t="str">
        <f t="shared" ca="1" si="81"/>
        <v/>
      </c>
      <c r="AA171" s="316" t="str">
        <f t="shared" ca="1" si="82"/>
        <v/>
      </c>
      <c r="AC171" s="310" t="e">
        <f t="shared" ca="1" si="83"/>
        <v>#N/A</v>
      </c>
      <c r="AD171" s="323" t="e">
        <f t="shared" ca="1" si="84"/>
        <v>#N/A</v>
      </c>
      <c r="AE171" s="324">
        <f t="shared" ca="1" si="63"/>
        <v>571.57801730339895</v>
      </c>
      <c r="AG171" s="306">
        <f t="shared" ca="1" si="85"/>
        <v>57.563181346955894</v>
      </c>
      <c r="AH171" s="304">
        <f t="shared" ca="1" si="86"/>
        <v>66.799963720498894</v>
      </c>
    </row>
    <row r="172" spans="1:34" x14ac:dyDescent="0.2">
      <c r="A172" s="347">
        <f t="shared" ca="1" si="64"/>
        <v>0.01</v>
      </c>
      <c r="B172" s="304">
        <f t="shared" ca="1" si="65"/>
        <v>5.3799999999999644</v>
      </c>
      <c r="D172" s="306">
        <f t="shared" ca="1" si="66"/>
        <v>22.435077371918503</v>
      </c>
      <c r="E172" s="307">
        <f t="shared" ca="1" si="67"/>
        <v>52.872538816700306</v>
      </c>
      <c r="F172" s="304">
        <f t="shared" ca="1" si="68"/>
        <v>57.435512164578547</v>
      </c>
      <c r="G172" s="306">
        <f t="shared" ca="1" si="69"/>
        <v>66.182531536238372</v>
      </c>
      <c r="H172" s="307">
        <f t="shared" ca="1" si="70"/>
        <v>184.81274444399239</v>
      </c>
      <c r="I172" s="304">
        <f t="shared" ca="1" si="71"/>
        <v>196.3055729964527</v>
      </c>
      <c r="J172" s="306">
        <f t="shared" ca="1" si="72"/>
        <v>161.45775664391687</v>
      </c>
      <c r="K172" s="307">
        <f t="shared" ca="1" si="73"/>
        <v>573.42350112089809</v>
      </c>
      <c r="L172" s="304">
        <f t="shared" ca="1" si="58"/>
        <v>595.72067180704323</v>
      </c>
      <c r="M172" s="306">
        <f t="shared" ca="1" si="74"/>
        <v>1.2269185583585325</v>
      </c>
      <c r="N172" s="304">
        <f t="shared" ca="1" si="75"/>
        <v>70.297255200219297</v>
      </c>
      <c r="P172" s="310">
        <f t="shared" ca="1" si="76"/>
        <v>5</v>
      </c>
      <c r="Q172" s="304">
        <f t="shared" ca="1" si="77"/>
        <v>633.45000000000516</v>
      </c>
      <c r="R172" s="306">
        <f t="shared" ca="1" si="78"/>
        <v>0.31789904147456738</v>
      </c>
      <c r="S172" s="307">
        <f t="shared" ca="1" si="79"/>
        <v>8.0562756412112471</v>
      </c>
      <c r="T172" s="304">
        <f t="shared" ca="1" si="59"/>
        <v>79.032064040282336</v>
      </c>
      <c r="U172" s="311">
        <f t="shared" ca="1" si="60"/>
        <v>0</v>
      </c>
      <c r="V172" s="306">
        <f t="shared" ca="1" si="61"/>
        <v>1.1567134759963671</v>
      </c>
      <c r="W172" s="304">
        <f t="shared" ca="1" si="62"/>
        <v>97.642844774303242</v>
      </c>
      <c r="Y172" s="314" t="str">
        <f t="shared" ca="1" si="80"/>
        <v/>
      </c>
      <c r="Z172" s="315" t="str">
        <f t="shared" ca="1" si="81"/>
        <v/>
      </c>
      <c r="AA172" s="316" t="str">
        <f t="shared" ca="1" si="82"/>
        <v/>
      </c>
      <c r="AC172" s="310" t="e">
        <f t="shared" ca="1" si="83"/>
        <v>#N/A</v>
      </c>
      <c r="AD172" s="323" t="e">
        <f t="shared" ca="1" si="84"/>
        <v>#N/A</v>
      </c>
      <c r="AE172" s="324">
        <f t="shared" ca="1" si="63"/>
        <v>573.42350112089809</v>
      </c>
      <c r="AG172" s="306">
        <f t="shared" ca="1" si="85"/>
        <v>57.340298216338525</v>
      </c>
      <c r="AH172" s="304">
        <f t="shared" ca="1" si="86"/>
        <v>66.576522657699016</v>
      </c>
    </row>
    <row r="173" spans="1:34" x14ac:dyDescent="0.2">
      <c r="A173" s="347">
        <f t="shared" ca="1" si="64"/>
        <v>0.01</v>
      </c>
      <c r="B173" s="304">
        <f t="shared" ca="1" si="65"/>
        <v>5.3899999999999642</v>
      </c>
      <c r="D173" s="306">
        <f t="shared" ca="1" si="66"/>
        <v>22.370255337021369</v>
      </c>
      <c r="E173" s="307">
        <f t="shared" ca="1" si="67"/>
        <v>52.658270505549311</v>
      </c>
      <c r="F173" s="304">
        <f t="shared" ca="1" si="68"/>
        <v>57.212951125415103</v>
      </c>
      <c r="G173" s="306">
        <f t="shared" ca="1" si="69"/>
        <v>66.406234089608589</v>
      </c>
      <c r="H173" s="307">
        <f t="shared" ca="1" si="70"/>
        <v>185.33932714904788</v>
      </c>
      <c r="I173" s="304">
        <f t="shared" ca="1" si="71"/>
        <v>196.87674853579256</v>
      </c>
      <c r="J173" s="306">
        <f t="shared" ca="1" si="72"/>
        <v>162.12070047204611</v>
      </c>
      <c r="K173" s="307">
        <f t="shared" ca="1" si="73"/>
        <v>575.27426147886331</v>
      </c>
      <c r="L173" s="304">
        <f t="shared" ca="1" si="58"/>
        <v>597.68185303018731</v>
      </c>
      <c r="M173" s="306">
        <f t="shared" ca="1" si="74"/>
        <v>1.2267505676246817</v>
      </c>
      <c r="N173" s="304">
        <f t="shared" ca="1" si="75"/>
        <v>70.287630040172346</v>
      </c>
      <c r="P173" s="310">
        <f t="shared" ca="1" si="76"/>
        <v>5</v>
      </c>
      <c r="Q173" s="304">
        <f t="shared" ca="1" si="77"/>
        <v>631.99000000000524</v>
      </c>
      <c r="R173" s="306">
        <f t="shared" ca="1" si="78"/>
        <v>0.31716633549847956</v>
      </c>
      <c r="S173" s="307">
        <f t="shared" ca="1" si="79"/>
        <v>8.0531039778562619</v>
      </c>
      <c r="T173" s="304">
        <f t="shared" ca="1" si="59"/>
        <v>79.000950022769928</v>
      </c>
      <c r="U173" s="311">
        <f t="shared" ca="1" si="60"/>
        <v>0</v>
      </c>
      <c r="V173" s="306">
        <f t="shared" ca="1" si="61"/>
        <v>1.1564992391978979</v>
      </c>
      <c r="W173" s="304">
        <f t="shared" ca="1" si="62"/>
        <v>98.1936894885513</v>
      </c>
      <c r="Y173" s="314" t="str">
        <f t="shared" ca="1" si="80"/>
        <v/>
      </c>
      <c r="Z173" s="315" t="str">
        <f t="shared" ca="1" si="81"/>
        <v/>
      </c>
      <c r="AA173" s="316" t="str">
        <f t="shared" ca="1" si="82"/>
        <v/>
      </c>
      <c r="AC173" s="310" t="e">
        <f t="shared" ca="1" si="83"/>
        <v>#N/A</v>
      </c>
      <c r="AD173" s="323" t="e">
        <f t="shared" ca="1" si="84"/>
        <v>#N/A</v>
      </c>
      <c r="AE173" s="324">
        <f t="shared" ca="1" si="63"/>
        <v>575.27426147886331</v>
      </c>
      <c r="AG173" s="306">
        <f t="shared" ca="1" si="85"/>
        <v>57.117276132162786</v>
      </c>
      <c r="AH173" s="304">
        <f t="shared" ca="1" si="86"/>
        <v>66.352943746287664</v>
      </c>
    </row>
    <row r="174" spans="1:34" x14ac:dyDescent="0.2">
      <c r="A174" s="347">
        <f t="shared" ca="1" si="64"/>
        <v>0.01</v>
      </c>
      <c r="B174" s="304">
        <f t="shared" ca="1" si="65"/>
        <v>5.3999999999999639</v>
      </c>
      <c r="D174" s="306">
        <f t="shared" ca="1" si="66"/>
        <v>22.305290818089567</v>
      </c>
      <c r="E174" s="307">
        <f t="shared" ca="1" si="67"/>
        <v>52.443908066975602</v>
      </c>
      <c r="F174" s="304">
        <f t="shared" ca="1" si="68"/>
        <v>56.990257867612243</v>
      </c>
      <c r="G174" s="306">
        <f t="shared" ca="1" si="69"/>
        <v>66.629286997789478</v>
      </c>
      <c r="H174" s="307">
        <f t="shared" ca="1" si="70"/>
        <v>185.86376622971764</v>
      </c>
      <c r="I174" s="304">
        <f t="shared" ca="1" si="71"/>
        <v>197.44569249018556</v>
      </c>
      <c r="J174" s="306">
        <f t="shared" ca="1" si="72"/>
        <v>162.78587807748309</v>
      </c>
      <c r="K174" s="307">
        <f t="shared" ca="1" si="73"/>
        <v>577.13027694575715</v>
      </c>
      <c r="L174" s="304">
        <f t="shared" ca="1" si="58"/>
        <v>599.64872939825659</v>
      </c>
      <c r="M174" s="306">
        <f t="shared" ca="1" si="74"/>
        <v>1.226582982383162</v>
      </c>
      <c r="N174" s="304">
        <f t="shared" ca="1" si="75"/>
        <v>70.278028113124591</v>
      </c>
      <c r="P174" s="310">
        <f t="shared" ca="1" si="76"/>
        <v>5</v>
      </c>
      <c r="Q174" s="304">
        <f t="shared" ca="1" si="77"/>
        <v>630.53000000000532</v>
      </c>
      <c r="R174" s="306">
        <f t="shared" ca="1" si="78"/>
        <v>0.31643362952239174</v>
      </c>
      <c r="S174" s="307">
        <f t="shared" ca="1" si="79"/>
        <v>8.0499396415610374</v>
      </c>
      <c r="T174" s="304">
        <f t="shared" ca="1" si="59"/>
        <v>78.969907883713788</v>
      </c>
      <c r="U174" s="311">
        <f t="shared" ca="1" si="60"/>
        <v>0</v>
      </c>
      <c r="V174" s="306">
        <f t="shared" ca="1" si="61"/>
        <v>1.1562844327908401</v>
      </c>
      <c r="W174" s="304">
        <f t="shared" ca="1" si="62"/>
        <v>98.743695365844857</v>
      </c>
      <c r="Y174" s="314" t="str">
        <f t="shared" ca="1" si="80"/>
        <v/>
      </c>
      <c r="Z174" s="315" t="str">
        <f t="shared" ca="1" si="81"/>
        <v/>
      </c>
      <c r="AA174" s="316" t="str">
        <f t="shared" ca="1" si="82"/>
        <v/>
      </c>
      <c r="AC174" s="310" t="e">
        <f t="shared" ca="1" si="83"/>
        <v>#N/A</v>
      </c>
      <c r="AD174" s="323" t="e">
        <f t="shared" ca="1" si="84"/>
        <v>#N/A</v>
      </c>
      <c r="AE174" s="324">
        <f t="shared" ca="1" si="63"/>
        <v>577.13027694575715</v>
      </c>
      <c r="AG174" s="306">
        <f t="shared" ca="1" si="85"/>
        <v>56.89411817803488</v>
      </c>
      <c r="AH174" s="304">
        <f t="shared" ca="1" si="86"/>
        <v>66.129230058204982</v>
      </c>
    </row>
    <row r="175" spans="1:34" x14ac:dyDescent="0.2">
      <c r="A175" s="347">
        <f t="shared" ca="1" si="64"/>
        <v>0.01</v>
      </c>
      <c r="B175" s="304">
        <f t="shared" ca="1" si="65"/>
        <v>5.4099999999999637</v>
      </c>
      <c r="D175" s="306">
        <f t="shared" ca="1" si="66"/>
        <v>22.240185306776965</v>
      </c>
      <c r="E175" s="307">
        <f t="shared" ca="1" si="67"/>
        <v>52.229454255326729</v>
      </c>
      <c r="F175" s="304">
        <f t="shared" ca="1" si="68"/>
        <v>56.76743550918119</v>
      </c>
      <c r="G175" s="306">
        <f t="shared" ca="1" si="69"/>
        <v>66.851688850857244</v>
      </c>
      <c r="H175" s="307">
        <f t="shared" ca="1" si="70"/>
        <v>186.38606077227089</v>
      </c>
      <c r="I175" s="304">
        <f t="shared" ca="1" si="71"/>
        <v>198.01240353173964</v>
      </c>
      <c r="J175" s="306">
        <f t="shared" ca="1" si="72"/>
        <v>163.45328295672633</v>
      </c>
      <c r="K175" s="307">
        <f t="shared" ca="1" si="73"/>
        <v>578.99152608076713</v>
      </c>
      <c r="L175" s="304">
        <f t="shared" ca="1" si="58"/>
        <v>601.62127869837457</v>
      </c>
      <c r="M175" s="306">
        <f t="shared" ca="1" si="74"/>
        <v>1.2264157986123891</v>
      </c>
      <c r="N175" s="304">
        <f t="shared" ca="1" si="75"/>
        <v>70.26844918865622</v>
      </c>
      <c r="P175" s="310">
        <f t="shared" ca="1" si="76"/>
        <v>5</v>
      </c>
      <c r="Q175" s="304">
        <f t="shared" ca="1" si="77"/>
        <v>629.07000000000528</v>
      </c>
      <c r="R175" s="306">
        <f t="shared" ca="1" si="78"/>
        <v>0.3157009235463038</v>
      </c>
      <c r="S175" s="307">
        <f t="shared" ca="1" si="79"/>
        <v>8.0467826323255736</v>
      </c>
      <c r="T175" s="304">
        <f t="shared" ca="1" si="59"/>
        <v>78.938937623113887</v>
      </c>
      <c r="U175" s="311">
        <f t="shared" ca="1" si="60"/>
        <v>0</v>
      </c>
      <c r="V175" s="306">
        <f t="shared" ca="1" si="61"/>
        <v>1.1560690595746586</v>
      </c>
      <c r="W175" s="304">
        <f t="shared" ca="1" si="62"/>
        <v>99.292841506461585</v>
      </c>
      <c r="Y175" s="314" t="str">
        <f t="shared" ca="1" si="80"/>
        <v/>
      </c>
      <c r="Z175" s="315" t="str">
        <f t="shared" ca="1" si="81"/>
        <v/>
      </c>
      <c r="AA175" s="316" t="str">
        <f t="shared" ca="1" si="82"/>
        <v/>
      </c>
      <c r="AC175" s="310" t="e">
        <f t="shared" ca="1" si="83"/>
        <v>#N/A</v>
      </c>
      <c r="AD175" s="323" t="e">
        <f t="shared" ca="1" si="84"/>
        <v>#N/A</v>
      </c>
      <c r="AE175" s="324">
        <f t="shared" ca="1" si="63"/>
        <v>578.99152608076713</v>
      </c>
      <c r="AG175" s="306">
        <f t="shared" ca="1" si="85"/>
        <v>56.670827428981426</v>
      </c>
      <c r="AH175" s="304">
        <f t="shared" ca="1" si="86"/>
        <v>65.905384656934942</v>
      </c>
    </row>
    <row r="176" spans="1:34" x14ac:dyDescent="0.2">
      <c r="A176" s="347">
        <f t="shared" ca="1" si="64"/>
        <v>0.01</v>
      </c>
      <c r="B176" s="304">
        <f t="shared" ca="1" si="65"/>
        <v>5.4199999999999635</v>
      </c>
      <c r="D176" s="306">
        <f t="shared" ca="1" si="66"/>
        <v>22.174940287711539</v>
      </c>
      <c r="E176" s="307">
        <f t="shared" ca="1" si="67"/>
        <v>52.014911817973932</v>
      </c>
      <c r="F176" s="304">
        <f t="shared" ca="1" si="68"/>
        <v>56.544487160068719</v>
      </c>
      <c r="G176" s="306">
        <f t="shared" ca="1" si="69"/>
        <v>67.073438253734352</v>
      </c>
      <c r="H176" s="307">
        <f t="shared" ca="1" si="70"/>
        <v>186.90620989045064</v>
      </c>
      <c r="I176" s="304">
        <f t="shared" ca="1" si="71"/>
        <v>198.57688036322531</v>
      </c>
      <c r="J176" s="306">
        <f t="shared" ca="1" si="72"/>
        <v>164.12290859224927</v>
      </c>
      <c r="K176" s="307">
        <f t="shared" ca="1" si="73"/>
        <v>580.85798743408077</v>
      </c>
      <c r="L176" s="304">
        <f t="shared" ca="1" si="58"/>
        <v>603.5994787031799</v>
      </c>
      <c r="M176" s="306">
        <f t="shared" ca="1" si="74"/>
        <v>1.2262490123357632</v>
      </c>
      <c r="N176" s="304">
        <f t="shared" ca="1" si="75"/>
        <v>70.258893038924853</v>
      </c>
      <c r="P176" s="310">
        <f t="shared" ca="1" si="76"/>
        <v>5</v>
      </c>
      <c r="Q176" s="304">
        <f t="shared" ca="1" si="77"/>
        <v>627.61000000000536</v>
      </c>
      <c r="R176" s="306">
        <f t="shared" ca="1" si="78"/>
        <v>0.31496821757021598</v>
      </c>
      <c r="S176" s="307">
        <f t="shared" ca="1" si="79"/>
        <v>8.0436329501498722</v>
      </c>
      <c r="T176" s="304">
        <f t="shared" ca="1" si="59"/>
        <v>78.908039240970254</v>
      </c>
      <c r="U176" s="311">
        <f t="shared" ca="1" si="60"/>
        <v>0</v>
      </c>
      <c r="V176" s="306">
        <f t="shared" ca="1" si="61"/>
        <v>1.1558531223488162</v>
      </c>
      <c r="W176" s="304">
        <f t="shared" ca="1" si="62"/>
        <v>99.841107124596093</v>
      </c>
      <c r="Y176" s="314" t="str">
        <f t="shared" ca="1" si="80"/>
        <v/>
      </c>
      <c r="Z176" s="315" t="str">
        <f t="shared" ca="1" si="81"/>
        <v/>
      </c>
      <c r="AA176" s="316" t="str">
        <f t="shared" ca="1" si="82"/>
        <v/>
      </c>
      <c r="AC176" s="310" t="e">
        <f t="shared" ca="1" si="83"/>
        <v>#N/A</v>
      </c>
      <c r="AD176" s="323" t="e">
        <f t="shared" ca="1" si="84"/>
        <v>#N/A</v>
      </c>
      <c r="AE176" s="324">
        <f t="shared" ca="1" si="63"/>
        <v>580.85798743408077</v>
      </c>
      <c r="AG176" s="306">
        <f t="shared" ca="1" si="85"/>
        <v>56.447406951342884</v>
      </c>
      <c r="AH176" s="304">
        <f t="shared" ca="1" si="86"/>
        <v>65.681410597396777</v>
      </c>
    </row>
    <row r="177" spans="1:34" x14ac:dyDescent="0.2">
      <c r="A177" s="347">
        <f t="shared" ca="1" si="64"/>
        <v>0.01</v>
      </c>
      <c r="B177" s="304">
        <f t="shared" ca="1" si="65"/>
        <v>5.4299999999999633</v>
      </c>
      <c r="D177" s="306">
        <f t="shared" ca="1" si="66"/>
        <v>22.109557238531039</v>
      </c>
      <c r="E177" s="307">
        <f t="shared" ca="1" si="67"/>
        <v>51.800283495191792</v>
      </c>
      <c r="F177" s="304">
        <f t="shared" ca="1" si="68"/>
        <v>56.321415922063956</v>
      </c>
      <c r="G177" s="306">
        <f t="shared" ca="1" si="69"/>
        <v>67.294533826119661</v>
      </c>
      <c r="H177" s="307">
        <f t="shared" ca="1" si="70"/>
        <v>187.42421272540255</v>
      </c>
      <c r="I177" s="304">
        <f t="shared" ca="1" si="71"/>
        <v>199.13912171798819</v>
      </c>
      <c r="J177" s="306">
        <f t="shared" ca="1" si="72"/>
        <v>164.79474845264855</v>
      </c>
      <c r="K177" s="307">
        <f t="shared" ca="1" si="73"/>
        <v>582.72963954715999</v>
      </c>
      <c r="L177" s="304">
        <f t="shared" ca="1" si="58"/>
        <v>605.5833071711395</v>
      </c>
      <c r="M177" s="306">
        <f t="shared" ca="1" si="74"/>
        <v>1.2260826196209442</v>
      </c>
      <c r="N177" s="304">
        <f t="shared" ca="1" si="75"/>
        <v>70.249359438623998</v>
      </c>
      <c r="P177" s="310">
        <f t="shared" ca="1" si="76"/>
        <v>5</v>
      </c>
      <c r="Q177" s="304">
        <f t="shared" ca="1" si="77"/>
        <v>626.15000000000532</v>
      </c>
      <c r="R177" s="306">
        <f t="shared" ca="1" si="78"/>
        <v>0.3142355115941281</v>
      </c>
      <c r="S177" s="307">
        <f t="shared" ca="1" si="79"/>
        <v>8.0404905950339316</v>
      </c>
      <c r="T177" s="304">
        <f t="shared" ca="1" si="59"/>
        <v>78.877212737282875</v>
      </c>
      <c r="U177" s="311">
        <f t="shared" ca="1" si="60"/>
        <v>0</v>
      </c>
      <c r="V177" s="306">
        <f t="shared" ca="1" si="61"/>
        <v>1.1556366239127285</v>
      </c>
      <c r="W177" s="304">
        <f t="shared" ca="1" si="62"/>
        <v>100.38847154885488</v>
      </c>
      <c r="Y177" s="314" t="str">
        <f t="shared" ca="1" si="80"/>
        <v/>
      </c>
      <c r="Z177" s="315" t="str">
        <f t="shared" ca="1" si="81"/>
        <v/>
      </c>
      <c r="AA177" s="316" t="str">
        <f t="shared" ca="1" si="82"/>
        <v/>
      </c>
      <c r="AC177" s="310" t="e">
        <f t="shared" ca="1" si="83"/>
        <v>#N/A</v>
      </c>
      <c r="AD177" s="323" t="e">
        <f t="shared" ca="1" si="84"/>
        <v>#N/A</v>
      </c>
      <c r="AE177" s="324">
        <f t="shared" ca="1" si="63"/>
        <v>582.72963954715999</v>
      </c>
      <c r="AG177" s="306">
        <f t="shared" ca="1" si="85"/>
        <v>56.223859802668116</v>
      </c>
      <c r="AH177" s="304">
        <f t="shared" ca="1" si="86"/>
        <v>65.457310925837632</v>
      </c>
    </row>
    <row r="178" spans="1:34" x14ac:dyDescent="0.2">
      <c r="A178" s="347">
        <f t="shared" ca="1" si="64"/>
        <v>0.01</v>
      </c>
      <c r="B178" s="304">
        <f t="shared" ca="1" si="65"/>
        <v>5.4399999999999631</v>
      </c>
      <c r="D178" s="306">
        <f t="shared" ca="1" si="66"/>
        <v>22.044037629917725</v>
      </c>
      <c r="E178" s="307">
        <f t="shared" ca="1" si="67"/>
        <v>51.585572020038946</v>
      </c>
      <c r="F178" s="304">
        <f t="shared" ca="1" si="68"/>
        <v>56.098224888706184</v>
      </c>
      <c r="G178" s="306">
        <f t="shared" ca="1" si="69"/>
        <v>67.514974202418841</v>
      </c>
      <c r="H178" s="307">
        <f t="shared" ca="1" si="70"/>
        <v>187.94006844560295</v>
      </c>
      <c r="I178" s="304">
        <f t="shared" ca="1" si="71"/>
        <v>199.69912635985969</v>
      </c>
      <c r="J178" s="306">
        <f t="shared" ca="1" si="72"/>
        <v>165.46879599279123</v>
      </c>
      <c r="K178" s="307">
        <f t="shared" ca="1" si="73"/>
        <v>584.60646095301502</v>
      </c>
      <c r="L178" s="304">
        <f t="shared" ca="1" si="58"/>
        <v>607.5727418468615</v>
      </c>
      <c r="M178" s="306">
        <f t="shared" ca="1" si="74"/>
        <v>1.2259166165791477</v>
      </c>
      <c r="N178" s="304">
        <f t="shared" ca="1" si="75"/>
        <v>70.239848164942728</v>
      </c>
      <c r="P178" s="310">
        <f t="shared" ca="1" si="76"/>
        <v>5</v>
      </c>
      <c r="Q178" s="304">
        <f t="shared" ca="1" si="77"/>
        <v>624.6900000000054</v>
      </c>
      <c r="R178" s="306">
        <f t="shared" ca="1" si="78"/>
        <v>0.31350280561804023</v>
      </c>
      <c r="S178" s="307">
        <f t="shared" ca="1" si="79"/>
        <v>8.0373555669777517</v>
      </c>
      <c r="T178" s="304">
        <f t="shared" ca="1" si="59"/>
        <v>78.846458112051749</v>
      </c>
      <c r="U178" s="311">
        <f t="shared" ca="1" si="60"/>
        <v>0</v>
      </c>
      <c r="V178" s="306">
        <f t="shared" ca="1" si="61"/>
        <v>1.1554195670657201</v>
      </c>
      <c r="W178" s="304">
        <f t="shared" ca="1" si="62"/>
        <v>100.93491422274082</v>
      </c>
      <c r="Y178" s="314" t="str">
        <f t="shared" ca="1" si="80"/>
        <v/>
      </c>
      <c r="Z178" s="315" t="str">
        <f t="shared" ca="1" si="81"/>
        <v/>
      </c>
      <c r="AA178" s="316" t="str">
        <f t="shared" ca="1" si="82"/>
        <v/>
      </c>
      <c r="AC178" s="310" t="e">
        <f t="shared" ca="1" si="83"/>
        <v>#N/A</v>
      </c>
      <c r="AD178" s="323" t="e">
        <f t="shared" ca="1" si="84"/>
        <v>#N/A</v>
      </c>
      <c r="AE178" s="324">
        <f t="shared" ca="1" si="63"/>
        <v>584.60646095301502</v>
      </c>
      <c r="AG178" s="306">
        <f t="shared" ca="1" si="85"/>
        <v>56.000189031609878</v>
      </c>
      <c r="AH178" s="304">
        <f t="shared" ca="1" si="86"/>
        <v>65.233088679726166</v>
      </c>
    </row>
    <row r="179" spans="1:34" x14ac:dyDescent="0.2">
      <c r="A179" s="347">
        <f t="shared" ca="1" si="64"/>
        <v>0.01</v>
      </c>
      <c r="B179" s="304">
        <f t="shared" ca="1" si="65"/>
        <v>5.4499999999999629</v>
      </c>
      <c r="D179" s="306">
        <f t="shared" ca="1" si="66"/>
        <v>21.978382925631635</v>
      </c>
      <c r="E179" s="307">
        <f t="shared" ca="1" si="67"/>
        <v>51.370780118240724</v>
      </c>
      <c r="F179" s="304">
        <f t="shared" ca="1" si="68"/>
        <v>55.874917145194345</v>
      </c>
      <c r="G179" s="306">
        <f t="shared" ca="1" si="69"/>
        <v>67.734758031675156</v>
      </c>
      <c r="H179" s="307">
        <f t="shared" ca="1" si="70"/>
        <v>188.45377624678537</v>
      </c>
      <c r="I179" s="304">
        <f t="shared" ca="1" si="71"/>
        <v>200.25689308306724</v>
      </c>
      <c r="J179" s="306">
        <f t="shared" ca="1" si="72"/>
        <v>166.14504465396169</v>
      </c>
      <c r="K179" s="307">
        <f t="shared" ca="1" si="73"/>
        <v>586.48843017647698</v>
      </c>
      <c r="L179" s="304">
        <f t="shared" ca="1" si="58"/>
        <v>609.56776046140703</v>
      </c>
      <c r="M179" s="306">
        <f t="shared" ca="1" si="74"/>
        <v>1.2257509993644489</v>
      </c>
      <c r="N179" s="304">
        <f t="shared" ca="1" si="75"/>
        <v>70.230358997525769</v>
      </c>
      <c r="P179" s="310">
        <f t="shared" ca="1" si="76"/>
        <v>5</v>
      </c>
      <c r="Q179" s="304">
        <f t="shared" ca="1" si="77"/>
        <v>623.23000000000548</v>
      </c>
      <c r="R179" s="306">
        <f t="shared" ca="1" si="78"/>
        <v>0.3127700996419524</v>
      </c>
      <c r="S179" s="307">
        <f t="shared" ca="1" si="79"/>
        <v>8.0342278659813324</v>
      </c>
      <c r="T179" s="304">
        <f t="shared" ca="1" si="59"/>
        <v>78.815775365276878</v>
      </c>
      <c r="U179" s="311">
        <f t="shared" ca="1" si="60"/>
        <v>0</v>
      </c>
      <c r="V179" s="306">
        <f t="shared" ca="1" si="61"/>
        <v>1.1552019546069789</v>
      </c>
      <c r="W179" s="304">
        <f t="shared" ca="1" si="62"/>
        <v>101.4804147051278</v>
      </c>
      <c r="Y179" s="314" t="str">
        <f t="shared" ca="1" si="80"/>
        <v/>
      </c>
      <c r="Z179" s="315" t="str">
        <f t="shared" ca="1" si="81"/>
        <v/>
      </c>
      <c r="AA179" s="316" t="str">
        <f t="shared" ca="1" si="82"/>
        <v/>
      </c>
      <c r="AC179" s="310" t="e">
        <f t="shared" ca="1" si="83"/>
        <v>#N/A</v>
      </c>
      <c r="AD179" s="323" t="e">
        <f t="shared" ca="1" si="84"/>
        <v>#N/A</v>
      </c>
      <c r="AE179" s="324">
        <f t="shared" ca="1" si="63"/>
        <v>586.48843017647698</v>
      </c>
      <c r="AG179" s="306">
        <f t="shared" ca="1" si="85"/>
        <v>55.776397677821613</v>
      </c>
      <c r="AH179" s="304">
        <f t="shared" ca="1" si="86"/>
        <v>65.008746887647476</v>
      </c>
    </row>
    <row r="180" spans="1:34" x14ac:dyDescent="0.2">
      <c r="A180" s="347">
        <f t="shared" ca="1" si="64"/>
        <v>0.01</v>
      </c>
      <c r="B180" s="304">
        <f t="shared" ca="1" si="65"/>
        <v>5.4599999999999627</v>
      </c>
      <c r="D180" s="306">
        <f t="shared" ca="1" si="66"/>
        <v>21.91259458254298</v>
      </c>
      <c r="E180" s="307">
        <f t="shared" ca="1" si="67"/>
        <v>51.155910508072836</v>
      </c>
      <c r="F180" s="304">
        <f t="shared" ca="1" si="68"/>
        <v>55.651495768297629</v>
      </c>
      <c r="G180" s="306">
        <f t="shared" ca="1" si="69"/>
        <v>67.953883977500581</v>
      </c>
      <c r="H180" s="307">
        <f t="shared" ca="1" si="70"/>
        <v>188.96533535186609</v>
      </c>
      <c r="I180" s="304">
        <f t="shared" ca="1" si="71"/>
        <v>200.81242071214328</v>
      </c>
      <c r="J180" s="306">
        <f t="shared" ca="1" si="72"/>
        <v>166.82348786400757</v>
      </c>
      <c r="K180" s="307">
        <f t="shared" ca="1" si="73"/>
        <v>588.37552573447022</v>
      </c>
      <c r="L180" s="304">
        <f t="shared" ca="1" si="58"/>
        <v>611.56834073260109</v>
      </c>
      <c r="M180" s="306">
        <f t="shared" ca="1" si="74"/>
        <v>1.2255857641731045</v>
      </c>
      <c r="N180" s="304">
        <f t="shared" ca="1" si="75"/>
        <v>70.2208917184347</v>
      </c>
      <c r="P180" s="310">
        <f t="shared" ca="1" si="76"/>
        <v>5</v>
      </c>
      <c r="Q180" s="304">
        <f t="shared" ca="1" si="77"/>
        <v>621.77000000000544</v>
      </c>
      <c r="R180" s="306">
        <f t="shared" ca="1" si="78"/>
        <v>0.31203739366586453</v>
      </c>
      <c r="S180" s="307">
        <f t="shared" ca="1" si="79"/>
        <v>8.0311074920446739</v>
      </c>
      <c r="T180" s="304">
        <f t="shared" ca="1" si="59"/>
        <v>78.785164496958259</v>
      </c>
      <c r="U180" s="311">
        <f t="shared" ca="1" si="60"/>
        <v>0</v>
      </c>
      <c r="V180" s="306">
        <f t="shared" ca="1" si="61"/>
        <v>1.1549837893355102</v>
      </c>
      <c r="W180" s="304">
        <f t="shared" ca="1" si="62"/>
        <v>102.02495267072526</v>
      </c>
      <c r="Y180" s="314" t="str">
        <f t="shared" ca="1" si="80"/>
        <v/>
      </c>
      <c r="Z180" s="315" t="str">
        <f t="shared" ca="1" si="81"/>
        <v/>
      </c>
      <c r="AA180" s="316" t="str">
        <f t="shared" ca="1" si="82"/>
        <v/>
      </c>
      <c r="AC180" s="310" t="e">
        <f t="shared" ca="1" si="83"/>
        <v>#N/A</v>
      </c>
      <c r="AD180" s="323" t="e">
        <f t="shared" ca="1" si="84"/>
        <v>#N/A</v>
      </c>
      <c r="AE180" s="324">
        <f t="shared" ca="1" si="63"/>
        <v>588.37552573447022</v>
      </c>
      <c r="AG180" s="306">
        <f t="shared" ca="1" si="85"/>
        <v>55.552488771855096</v>
      </c>
      <c r="AH180" s="304">
        <f t="shared" ca="1" si="86"/>
        <v>64.784288569198921</v>
      </c>
    </row>
    <row r="181" spans="1:34" x14ac:dyDescent="0.2">
      <c r="A181" s="347">
        <f t="shared" ca="1" si="64"/>
        <v>0.01</v>
      </c>
      <c r="B181" s="304">
        <f t="shared" ca="1" si="65"/>
        <v>5.4699999999999624</v>
      </c>
      <c r="D181" s="306">
        <f t="shared" ca="1" si="66"/>
        <v>21.846674050663157</v>
      </c>
      <c r="E181" s="307">
        <f t="shared" ca="1" si="67"/>
        <v>50.940965900246937</v>
      </c>
      <c r="F181" s="304">
        <f t="shared" ca="1" si="68"/>
        <v>55.427963826267693</v>
      </c>
      <c r="G181" s="306">
        <f t="shared" ca="1" si="69"/>
        <v>68.172350718007209</v>
      </c>
      <c r="H181" s="307">
        <f t="shared" ca="1" si="70"/>
        <v>189.47474501086856</v>
      </c>
      <c r="I181" s="304">
        <f t="shared" ca="1" si="71"/>
        <v>201.36570810183306</v>
      </c>
      <c r="J181" s="306">
        <f t="shared" ca="1" si="72"/>
        <v>167.50411903748511</v>
      </c>
      <c r="K181" s="307">
        <f t="shared" ca="1" si="73"/>
        <v>590.26772613628384</v>
      </c>
      <c r="L181" s="304">
        <f t="shared" ca="1" si="58"/>
        <v>613.57446036534395</v>
      </c>
      <c r="M181" s="306">
        <f t="shared" ca="1" si="74"/>
        <v>1.2254209072428852</v>
      </c>
      <c r="N181" s="304">
        <f t="shared" ca="1" si="75"/>
        <v>70.211446112109655</v>
      </c>
      <c r="P181" s="310">
        <f t="shared" ca="1" si="76"/>
        <v>5</v>
      </c>
      <c r="Q181" s="304">
        <f t="shared" ca="1" si="77"/>
        <v>620.31000000000552</v>
      </c>
      <c r="R181" s="306">
        <f t="shared" ca="1" si="78"/>
        <v>0.3113046876897767</v>
      </c>
      <c r="S181" s="307">
        <f t="shared" ca="1" si="79"/>
        <v>8.027994445167776</v>
      </c>
      <c r="T181" s="304">
        <f t="shared" ca="1" si="59"/>
        <v>78.754625507095881</v>
      </c>
      <c r="U181" s="311">
        <f t="shared" ca="1" si="60"/>
        <v>0</v>
      </c>
      <c r="V181" s="306">
        <f t="shared" ca="1" si="61"/>
        <v>1.1547650740500954</v>
      </c>
      <c r="W181" s="304">
        <f t="shared" ca="1" si="62"/>
        <v>102.56850791053303</v>
      </c>
      <c r="Y181" s="314" t="str">
        <f t="shared" ca="1" si="80"/>
        <v/>
      </c>
      <c r="Z181" s="315" t="str">
        <f t="shared" ca="1" si="81"/>
        <v/>
      </c>
      <c r="AA181" s="316" t="str">
        <f t="shared" ca="1" si="82"/>
        <v/>
      </c>
      <c r="AC181" s="310" t="e">
        <f t="shared" ca="1" si="83"/>
        <v>#N/A</v>
      </c>
      <c r="AD181" s="323" t="e">
        <f t="shared" ca="1" si="84"/>
        <v>#N/A</v>
      </c>
      <c r="AE181" s="324">
        <f t="shared" ca="1" si="63"/>
        <v>590.26772613628384</v>
      </c>
      <c r="AG181" s="306">
        <f t="shared" ca="1" si="85"/>
        <v>55.328465335059363</v>
      </c>
      <c r="AH181" s="304">
        <f t="shared" ca="1" si="86"/>
        <v>64.559716734887289</v>
      </c>
    </row>
    <row r="182" spans="1:34" x14ac:dyDescent="0.2">
      <c r="A182" s="347">
        <f t="shared" ca="1" si="64"/>
        <v>0.01</v>
      </c>
      <c r="B182" s="304">
        <f t="shared" ca="1" si="65"/>
        <v>5.4799999999999622</v>
      </c>
      <c r="D182" s="306">
        <f t="shared" ca="1" si="66"/>
        <v>21.780622773174894</v>
      </c>
      <c r="E182" s="307">
        <f t="shared" ca="1" si="67"/>
        <v>50.725948997797246</v>
      </c>
      <c r="F182" s="304">
        <f t="shared" ca="1" si="68"/>
        <v>55.204324378751998</v>
      </c>
      <c r="G182" s="306">
        <f t="shared" ca="1" si="69"/>
        <v>68.390156945738951</v>
      </c>
      <c r="H182" s="307">
        <f t="shared" ca="1" si="70"/>
        <v>189.98200450084653</v>
      </c>
      <c r="I182" s="304">
        <f t="shared" ca="1" si="71"/>
        <v>201.9167541370019</v>
      </c>
      <c r="J182" s="306">
        <f t="shared" ca="1" si="72"/>
        <v>168.18693157580384</v>
      </c>
      <c r="K182" s="307">
        <f t="shared" ca="1" si="73"/>
        <v>592.16500988384246</v>
      </c>
      <c r="L182" s="304">
        <f t="shared" ca="1" si="58"/>
        <v>615.58609705191964</v>
      </c>
      <c r="M182" s="306">
        <f t="shared" ca="1" si="74"/>
        <v>1.225256424852422</v>
      </c>
      <c r="N182" s="304">
        <f t="shared" ca="1" si="75"/>
        <v>70.202021965331895</v>
      </c>
      <c r="P182" s="310">
        <f t="shared" ca="1" si="76"/>
        <v>5</v>
      </c>
      <c r="Q182" s="304">
        <f t="shared" ca="1" si="77"/>
        <v>618.85000000000548</v>
      </c>
      <c r="R182" s="306">
        <f t="shared" ca="1" si="78"/>
        <v>0.31057198171368877</v>
      </c>
      <c r="S182" s="307">
        <f t="shared" ca="1" si="79"/>
        <v>8.0248887253506389</v>
      </c>
      <c r="T182" s="304">
        <f t="shared" ca="1" si="59"/>
        <v>78.72415839568977</v>
      </c>
      <c r="U182" s="311">
        <f t="shared" ca="1" si="60"/>
        <v>0</v>
      </c>
      <c r="V182" s="306">
        <f t="shared" ca="1" si="61"/>
        <v>1.1545458115492442</v>
      </c>
      <c r="W182" s="304">
        <f t="shared" ca="1" si="62"/>
        <v>103.11106033228594</v>
      </c>
      <c r="Y182" s="314" t="str">
        <f t="shared" ca="1" si="80"/>
        <v/>
      </c>
      <c r="Z182" s="315" t="str">
        <f t="shared" ca="1" si="81"/>
        <v/>
      </c>
      <c r="AA182" s="316" t="str">
        <f t="shared" ca="1" si="82"/>
        <v/>
      </c>
      <c r="AC182" s="310" t="e">
        <f t="shared" ca="1" si="83"/>
        <v>#N/A</v>
      </c>
      <c r="AD182" s="323" t="e">
        <f t="shared" ca="1" si="84"/>
        <v>#N/A</v>
      </c>
      <c r="AE182" s="324">
        <f t="shared" ca="1" si="63"/>
        <v>592.16500988384246</v>
      </c>
      <c r="AG182" s="306">
        <f t="shared" ca="1" si="85"/>
        <v>55.104330379480544</v>
      </c>
      <c r="AH182" s="304">
        <f t="shared" ca="1" si="86"/>
        <v>64.335034386026834</v>
      </c>
    </row>
    <row r="183" spans="1:34" x14ac:dyDescent="0.2">
      <c r="A183" s="347">
        <f t="shared" ca="1" si="64"/>
        <v>0.01</v>
      </c>
      <c r="B183" s="304">
        <f t="shared" ca="1" si="65"/>
        <v>5.489999999999962</v>
      </c>
      <c r="D183" s="306">
        <f t="shared" ca="1" si="66"/>
        <v>21.714442186461287</v>
      </c>
      <c r="E183" s="307">
        <f t="shared" ca="1" si="67"/>
        <v>50.510862495969036</v>
      </c>
      <c r="F183" s="304">
        <f t="shared" ca="1" si="68"/>
        <v>54.980580476708873</v>
      </c>
      <c r="G183" s="306">
        <f t="shared" ca="1" si="69"/>
        <v>68.607301367603569</v>
      </c>
      <c r="H183" s="307">
        <f t="shared" ca="1" si="70"/>
        <v>190.48711312580622</v>
      </c>
      <c r="I183" s="304">
        <f t="shared" ca="1" si="71"/>
        <v>202.46555773254096</v>
      </c>
      <c r="J183" s="306">
        <f t="shared" ca="1" si="72"/>
        <v>168.87191886737054</v>
      </c>
      <c r="K183" s="307">
        <f t="shared" ca="1" si="73"/>
        <v>594.0673554719757</v>
      </c>
      <c r="L183" s="304">
        <f t="shared" ca="1" si="58"/>
        <v>617.60322847230532</v>
      </c>
      <c r="M183" s="306">
        <f t="shared" ca="1" si="74"/>
        <v>1.2250923133205653</v>
      </c>
      <c r="N183" s="304">
        <f t="shared" ca="1" si="75"/>
        <v>70.192619067187081</v>
      </c>
      <c r="P183" s="310">
        <f t="shared" ca="1" si="76"/>
        <v>5</v>
      </c>
      <c r="Q183" s="304">
        <f t="shared" ca="1" si="77"/>
        <v>617.39000000000556</v>
      </c>
      <c r="R183" s="306">
        <f t="shared" ca="1" si="78"/>
        <v>0.30983927573760095</v>
      </c>
      <c r="S183" s="307">
        <f t="shared" ca="1" si="79"/>
        <v>8.0217903325932625</v>
      </c>
      <c r="T183" s="304">
        <f t="shared" ca="1" si="59"/>
        <v>78.693763162739913</v>
      </c>
      <c r="U183" s="311">
        <f t="shared" ca="1" si="60"/>
        <v>0</v>
      </c>
      <c r="V183" s="306">
        <f t="shared" ca="1" si="61"/>
        <v>1.1543260046311534</v>
      </c>
      <c r="W183" s="304">
        <f t="shared" ca="1" si="62"/>
        <v>103.65258996088886</v>
      </c>
      <c r="Y183" s="314" t="str">
        <f t="shared" ca="1" si="80"/>
        <v/>
      </c>
      <c r="Z183" s="315" t="str">
        <f t="shared" ca="1" si="81"/>
        <v/>
      </c>
      <c r="AA183" s="316" t="str">
        <f t="shared" ca="1" si="82"/>
        <v/>
      </c>
      <c r="AC183" s="310" t="e">
        <f t="shared" ca="1" si="83"/>
        <v>#N/A</v>
      </c>
      <c r="AD183" s="323" t="e">
        <f t="shared" ca="1" si="84"/>
        <v>#N/A</v>
      </c>
      <c r="AE183" s="324">
        <f t="shared" ca="1" si="63"/>
        <v>594.0673554719757</v>
      </c>
      <c r="AG183" s="306">
        <f t="shared" ca="1" si="85"/>
        <v>54.880086907763065</v>
      </c>
      <c r="AH183" s="304">
        <f t="shared" ca="1" si="86"/>
        <v>64.110244514638794</v>
      </c>
    </row>
    <row r="184" spans="1:34" x14ac:dyDescent="0.2">
      <c r="A184" s="347">
        <f t="shared" ca="1" si="64"/>
        <v>0.01</v>
      </c>
      <c r="B184" s="304">
        <f t="shared" ca="1" si="65"/>
        <v>5.4999999999999618</v>
      </c>
      <c r="D184" s="306">
        <f t="shared" ca="1" si="66"/>
        <v>21.648133720133742</v>
      </c>
      <c r="E184" s="307">
        <f t="shared" ca="1" si="67"/>
        <v>50.295709082108068</v>
      </c>
      <c r="F184" s="304">
        <f t="shared" ca="1" si="68"/>
        <v>54.756735162323544</v>
      </c>
      <c r="G184" s="306">
        <f t="shared" ca="1" si="69"/>
        <v>68.823782704804913</v>
      </c>
      <c r="H184" s="307">
        <f t="shared" ca="1" si="70"/>
        <v>190.99007021662729</v>
      </c>
      <c r="I184" s="304">
        <f t="shared" ca="1" si="71"/>
        <v>203.01211783327227</v>
      </c>
      <c r="J184" s="306">
        <f t="shared" ca="1" si="72"/>
        <v>169.55907428773259</v>
      </c>
      <c r="K184" s="307">
        <f t="shared" ca="1" si="73"/>
        <v>595.9747413886879</v>
      </c>
      <c r="L184" s="304">
        <f t="shared" ca="1" si="58"/>
        <v>619.62583229447932</v>
      </c>
      <c r="M184" s="306">
        <f t="shared" ca="1" si="74"/>
        <v>1.2249285690057561</v>
      </c>
      <c r="N184" s="304">
        <f t="shared" ca="1" si="75"/>
        <v>70.183237209029244</v>
      </c>
      <c r="P184" s="310">
        <f t="shared" ca="1" si="76"/>
        <v>5</v>
      </c>
      <c r="Q184" s="304">
        <f t="shared" ca="1" si="77"/>
        <v>615.93000000000563</v>
      </c>
      <c r="R184" s="306">
        <f t="shared" ca="1" si="78"/>
        <v>0.30910656976151313</v>
      </c>
      <c r="S184" s="307">
        <f t="shared" ca="1" si="79"/>
        <v>8.0186992668956467</v>
      </c>
      <c r="T184" s="304">
        <f t="shared" ca="1" si="59"/>
        <v>78.663439808246295</v>
      </c>
      <c r="U184" s="311">
        <f t="shared" ca="1" si="60"/>
        <v>0</v>
      </c>
      <c r="V184" s="306">
        <f t="shared" ca="1" si="61"/>
        <v>1.1541056560936609</v>
      </c>
      <c r="W184" s="304">
        <f t="shared" ca="1" si="62"/>
        <v>104.19307693884139</v>
      </c>
      <c r="Y184" s="314" t="str">
        <f t="shared" ca="1" si="80"/>
        <v/>
      </c>
      <c r="Z184" s="315" t="str">
        <f t="shared" ca="1" si="81"/>
        <v/>
      </c>
      <c r="AA184" s="316" t="str">
        <f t="shared" ca="1" si="82"/>
        <v/>
      </c>
      <c r="AC184" s="310" t="e">
        <f t="shared" ca="1" si="83"/>
        <v>#N/A</v>
      </c>
      <c r="AD184" s="323" t="e">
        <f t="shared" ca="1" si="84"/>
        <v>#N/A</v>
      </c>
      <c r="AE184" s="324">
        <f t="shared" ca="1" si="63"/>
        <v>595.9747413886879</v>
      </c>
      <c r="AG184" s="306">
        <f t="shared" ca="1" si="85"/>
        <v>54.655737913051503</v>
      </c>
      <c r="AH184" s="304">
        <f t="shared" ca="1" si="86"/>
        <v>63.885350103351556</v>
      </c>
    </row>
    <row r="185" spans="1:34" x14ac:dyDescent="0.2">
      <c r="A185" s="347">
        <f t="shared" ca="1" si="64"/>
        <v>0.01</v>
      </c>
      <c r="B185" s="304">
        <f t="shared" ca="1" si="65"/>
        <v>5.5099999999999616</v>
      </c>
      <c r="D185" s="306">
        <f t="shared" ca="1" si="66"/>
        <v>21.581698797059065</v>
      </c>
      <c r="E185" s="307">
        <f t="shared" ca="1" si="67"/>
        <v>50.080491435552027</v>
      </c>
      <c r="F185" s="304">
        <f t="shared" ca="1" si="68"/>
        <v>54.532791468926114</v>
      </c>
      <c r="G185" s="306">
        <f t="shared" ca="1" si="69"/>
        <v>69.039599692775496</v>
      </c>
      <c r="H185" s="307">
        <f t="shared" ca="1" si="70"/>
        <v>191.4908751309828</v>
      </c>
      <c r="I185" s="304">
        <f t="shared" ca="1" si="71"/>
        <v>203.55643341385291</v>
      </c>
      <c r="J185" s="306">
        <f t="shared" ca="1" si="72"/>
        <v>170.24839119972049</v>
      </c>
      <c r="K185" s="307">
        <f t="shared" ca="1" si="73"/>
        <v>597.88714611542594</v>
      </c>
      <c r="L185" s="304">
        <f t="shared" ca="1" si="58"/>
        <v>621.65388617472809</v>
      </c>
      <c r="M185" s="306">
        <f t="shared" ca="1" si="74"/>
        <v>1.2247651883054078</v>
      </c>
      <c r="N185" s="304">
        <f t="shared" ca="1" si="75"/>
        <v>70.173876184445405</v>
      </c>
      <c r="P185" s="310">
        <f t="shared" ca="1" si="76"/>
        <v>5</v>
      </c>
      <c r="Q185" s="304">
        <f t="shared" ca="1" si="77"/>
        <v>614.4700000000056</v>
      </c>
      <c r="R185" s="306">
        <f t="shared" ca="1" si="78"/>
        <v>0.30837386378542525</v>
      </c>
      <c r="S185" s="307">
        <f t="shared" ca="1" si="79"/>
        <v>8.0156155282577917</v>
      </c>
      <c r="T185" s="304">
        <f t="shared" ca="1" si="59"/>
        <v>78.633188332208945</v>
      </c>
      <c r="U185" s="311">
        <f t="shared" ca="1" si="60"/>
        <v>0</v>
      </c>
      <c r="V185" s="306">
        <f t="shared" ca="1" si="61"/>
        <v>1.1538847687342026</v>
      </c>
      <c r="W185" s="304">
        <f t="shared" ca="1" si="62"/>
        <v>104.73250152665327</v>
      </c>
      <c r="Y185" s="314" t="str">
        <f t="shared" ca="1" si="80"/>
        <v/>
      </c>
      <c r="Z185" s="315" t="str">
        <f t="shared" ca="1" si="81"/>
        <v/>
      </c>
      <c r="AA185" s="316" t="str">
        <f t="shared" ca="1" si="82"/>
        <v/>
      </c>
      <c r="AC185" s="310" t="e">
        <f t="shared" ca="1" si="83"/>
        <v>#N/A</v>
      </c>
      <c r="AD185" s="323" t="e">
        <f t="shared" ca="1" si="84"/>
        <v>#N/A</v>
      </c>
      <c r="AE185" s="324">
        <f t="shared" ca="1" si="63"/>
        <v>597.88714611542594</v>
      </c>
      <c r="AG185" s="306">
        <f t="shared" ca="1" si="85"/>
        <v>54.431286378894043</v>
      </c>
      <c r="AH185" s="304">
        <f t="shared" ca="1" si="86"/>
        <v>63.66035412530244</v>
      </c>
    </row>
    <row r="186" spans="1:34" x14ac:dyDescent="0.2">
      <c r="A186" s="347">
        <f t="shared" ca="1" si="64"/>
        <v>0.01</v>
      </c>
      <c r="B186" s="304">
        <f t="shared" ca="1" si="65"/>
        <v>5.5199999999999614</v>
      </c>
      <c r="D186" s="306">
        <f t="shared" ca="1" si="66"/>
        <v>21.51513883338562</v>
      </c>
      <c r="E186" s="307">
        <f t="shared" ca="1" si="67"/>
        <v>49.865212227522925</v>
      </c>
      <c r="F186" s="304">
        <f t="shared" ca="1" si="68"/>
        <v>54.308752420910572</v>
      </c>
      <c r="G186" s="306">
        <f t="shared" ca="1" si="69"/>
        <v>69.254751081109347</v>
      </c>
      <c r="H186" s="307">
        <f t="shared" ca="1" si="70"/>
        <v>191.98952725325802</v>
      </c>
      <c r="I186" s="304">
        <f t="shared" ca="1" si="71"/>
        <v>204.09850347867797</v>
      </c>
      <c r="J186" s="306">
        <f t="shared" ca="1" si="72"/>
        <v>170.93986295358991</v>
      </c>
      <c r="K186" s="307">
        <f t="shared" ca="1" si="73"/>
        <v>599.80454812734718</v>
      </c>
      <c r="L186" s="304">
        <f t="shared" ca="1" si="58"/>
        <v>623.6873677579523</v>
      </c>
      <c r="M186" s="306">
        <f t="shared" ca="1" si="74"/>
        <v>1.2246021676553029</v>
      </c>
      <c r="N186" s="304">
        <f t="shared" ca="1" si="75"/>
        <v>70.164535789220906</v>
      </c>
      <c r="P186" s="310">
        <f t="shared" ca="1" si="76"/>
        <v>5</v>
      </c>
      <c r="Q186" s="304">
        <f t="shared" ca="1" si="77"/>
        <v>613.01000000000568</v>
      </c>
      <c r="R186" s="306">
        <f t="shared" ca="1" si="78"/>
        <v>0.30764115780933737</v>
      </c>
      <c r="S186" s="307">
        <f t="shared" ca="1" si="79"/>
        <v>8.0125391166796991</v>
      </c>
      <c r="T186" s="304">
        <f t="shared" ca="1" si="59"/>
        <v>78.603008734627849</v>
      </c>
      <c r="U186" s="311">
        <f t="shared" ca="1" si="60"/>
        <v>0</v>
      </c>
      <c r="V186" s="306">
        <f t="shared" ca="1" si="61"/>
        <v>1.15366334534977</v>
      </c>
      <c r="W186" s="304">
        <f t="shared" ca="1" si="62"/>
        <v>105.27084410324937</v>
      </c>
      <c r="Y186" s="314" t="str">
        <f t="shared" ca="1" si="80"/>
        <v/>
      </c>
      <c r="Z186" s="315" t="str">
        <f t="shared" ca="1" si="81"/>
        <v/>
      </c>
      <c r="AA186" s="316" t="str">
        <f t="shared" ca="1" si="82"/>
        <v/>
      </c>
      <c r="AC186" s="310" t="e">
        <f t="shared" ca="1" si="83"/>
        <v>#N/A</v>
      </c>
      <c r="AD186" s="323" t="e">
        <f t="shared" ca="1" si="84"/>
        <v>#N/A</v>
      </c>
      <c r="AE186" s="324">
        <f t="shared" ca="1" si="63"/>
        <v>599.80454812734718</v>
      </c>
      <c r="AG186" s="306">
        <f t="shared" ca="1" si="85"/>
        <v>54.206735279146727</v>
      </c>
      <c r="AH186" s="304">
        <f t="shared" ca="1" si="86"/>
        <v>63.435259544040335</v>
      </c>
    </row>
    <row r="187" spans="1:34" x14ac:dyDescent="0.2">
      <c r="A187" s="347">
        <f t="shared" ca="1" si="64"/>
        <v>0.01</v>
      </c>
      <c r="B187" s="304">
        <f t="shared" ca="1" si="65"/>
        <v>5.5299999999999612</v>
      </c>
      <c r="D187" s="306">
        <f t="shared" ca="1" si="66"/>
        <v>21.448455238568425</v>
      </c>
      <c r="E187" s="307">
        <f t="shared" ca="1" si="67"/>
        <v>49.649874121021185</v>
      </c>
      <c r="F187" s="304">
        <f t="shared" ca="1" si="68"/>
        <v>54.084621033655417</v>
      </c>
      <c r="G187" s="306">
        <f t="shared" ca="1" si="69"/>
        <v>69.469235633495032</v>
      </c>
      <c r="H187" s="307">
        <f t="shared" ca="1" si="70"/>
        <v>192.48602599446824</v>
      </c>
      <c r="I187" s="304">
        <f t="shared" ca="1" si="71"/>
        <v>204.63832706178272</v>
      </c>
      <c r="J187" s="306">
        <f t="shared" ca="1" si="72"/>
        <v>171.63348288716293</v>
      </c>
      <c r="K187" s="307">
        <f t="shared" ca="1" si="73"/>
        <v>601.72692589358576</v>
      </c>
      <c r="L187" s="304">
        <f t="shared" ca="1" si="58"/>
        <v>625.72625467797252</v>
      </c>
      <c r="M187" s="306">
        <f t="shared" ca="1" si="74"/>
        <v>1.2244395035289979</v>
      </c>
      <c r="N187" s="304">
        <f t="shared" ca="1" si="75"/>
        <v>70.155215821305447</v>
      </c>
      <c r="P187" s="310">
        <f t="shared" ca="1" si="76"/>
        <v>5</v>
      </c>
      <c r="Q187" s="304">
        <f t="shared" ca="1" si="77"/>
        <v>611.55000000000564</v>
      </c>
      <c r="R187" s="306">
        <f t="shared" ca="1" si="78"/>
        <v>0.3069084518332495</v>
      </c>
      <c r="S187" s="307">
        <f t="shared" ca="1" si="79"/>
        <v>8.0094700321613672</v>
      </c>
      <c r="T187" s="304">
        <f t="shared" ca="1" si="59"/>
        <v>78.572901015503021</v>
      </c>
      <c r="U187" s="311">
        <f t="shared" ca="1" si="60"/>
        <v>0</v>
      </c>
      <c r="V187" s="306">
        <f t="shared" ca="1" si="61"/>
        <v>1.1534413887368649</v>
      </c>
      <c r="W187" s="304">
        <f t="shared" ca="1" si="62"/>
        <v>105.80808516636549</v>
      </c>
      <c r="Y187" s="314" t="str">
        <f t="shared" ca="1" si="80"/>
        <v/>
      </c>
      <c r="Z187" s="315" t="str">
        <f t="shared" ca="1" si="81"/>
        <v/>
      </c>
      <c r="AA187" s="316" t="str">
        <f t="shared" ca="1" si="82"/>
        <v/>
      </c>
      <c r="AC187" s="310" t="e">
        <f t="shared" ca="1" si="83"/>
        <v>#N/A</v>
      </c>
      <c r="AD187" s="323" t="e">
        <f t="shared" ca="1" si="84"/>
        <v>#N/A</v>
      </c>
      <c r="AE187" s="324">
        <f t="shared" ca="1" si="63"/>
        <v>601.72692589358576</v>
      </c>
      <c r="AG187" s="306">
        <f t="shared" ca="1" si="85"/>
        <v>53.982087577878829</v>
      </c>
      <c r="AH187" s="304">
        <f t="shared" ca="1" si="86"/>
        <v>63.210069313429479</v>
      </c>
    </row>
    <row r="188" spans="1:34" x14ac:dyDescent="0.2">
      <c r="A188" s="347">
        <f t="shared" ca="1" si="64"/>
        <v>0.01</v>
      </c>
      <c r="B188" s="304">
        <f t="shared" ca="1" si="65"/>
        <v>5.539999999999961</v>
      </c>
      <c r="D188" s="306">
        <f t="shared" ca="1" si="66"/>
        <v>21.38164941539355</v>
      </c>
      <c r="E188" s="307">
        <f t="shared" ca="1" si="67"/>
        <v>49.434479770721033</v>
      </c>
      <c r="F188" s="304">
        <f t="shared" ca="1" si="68"/>
        <v>53.860400313445744</v>
      </c>
      <c r="G188" s="306">
        <f t="shared" ca="1" si="69"/>
        <v>69.683052127648963</v>
      </c>
      <c r="H188" s="307">
        <f t="shared" ca="1" si="70"/>
        <v>192.98037079217545</v>
      </c>
      <c r="I188" s="304">
        <f t="shared" ca="1" si="71"/>
        <v>205.17590322674386</v>
      </c>
      <c r="J188" s="306">
        <f t="shared" ca="1" si="72"/>
        <v>172.32924432596866</v>
      </c>
      <c r="K188" s="307">
        <f t="shared" ca="1" si="73"/>
        <v>603.65425787751894</v>
      </c>
      <c r="L188" s="304">
        <f t="shared" ca="1" si="58"/>
        <v>627.7705245578336</v>
      </c>
      <c r="M188" s="306">
        <f t="shared" ca="1" si="74"/>
        <v>1.2242771924372413</v>
      </c>
      <c r="N188" s="304">
        <f t="shared" ca="1" si="75"/>
        <v>70.145916080779642</v>
      </c>
      <c r="P188" s="310">
        <f t="shared" ca="1" si="76"/>
        <v>5</v>
      </c>
      <c r="Q188" s="304">
        <f t="shared" ca="1" si="77"/>
        <v>610.09000000000572</v>
      </c>
      <c r="R188" s="306">
        <f t="shared" ca="1" si="78"/>
        <v>0.30617574585716167</v>
      </c>
      <c r="S188" s="307">
        <f t="shared" ca="1" si="79"/>
        <v>8.006408274702796</v>
      </c>
      <c r="T188" s="304">
        <f t="shared" ca="1" si="59"/>
        <v>78.542865174834432</v>
      </c>
      <c r="U188" s="311">
        <f t="shared" ca="1" si="60"/>
        <v>0</v>
      </c>
      <c r="V188" s="306">
        <f t="shared" ca="1" si="61"/>
        <v>1.1532189016914578</v>
      </c>
      <c r="W188" s="304">
        <f t="shared" ca="1" si="62"/>
        <v>106.34420533293367</v>
      </c>
      <c r="Y188" s="314" t="str">
        <f t="shared" ca="1" si="80"/>
        <v/>
      </c>
      <c r="Z188" s="315" t="str">
        <f t="shared" ca="1" si="81"/>
        <v/>
      </c>
      <c r="AA188" s="316" t="str">
        <f t="shared" ca="1" si="82"/>
        <v/>
      </c>
      <c r="AC188" s="310" t="e">
        <f t="shared" ca="1" si="83"/>
        <v>#N/A</v>
      </c>
      <c r="AD188" s="323" t="e">
        <f t="shared" ca="1" si="84"/>
        <v>#N/A</v>
      </c>
      <c r="AE188" s="324">
        <f t="shared" ca="1" si="63"/>
        <v>603.65425787751894</v>
      </c>
      <c r="AG188" s="306">
        <f t="shared" ca="1" si="85"/>
        <v>53.757346229279449</v>
      </c>
      <c r="AH188" s="304">
        <f t="shared" ca="1" si="86"/>
        <v>62.984786377554492</v>
      </c>
    </row>
    <row r="189" spans="1:34" x14ac:dyDescent="0.2">
      <c r="A189" s="347">
        <f t="shared" ca="1" si="64"/>
        <v>0.01</v>
      </c>
      <c r="B189" s="304">
        <f t="shared" ca="1" si="65"/>
        <v>5.5499999999999607</v>
      </c>
      <c r="D189" s="306">
        <f t="shared" ca="1" si="66"/>
        <v>21.314722760001519</v>
      </c>
      <c r="E189" s="307">
        <f t="shared" ca="1" si="67"/>
        <v>49.219031822867336</v>
      </c>
      <c r="F189" s="304">
        <f t="shared" ca="1" si="68"/>
        <v>53.636093257396688</v>
      </c>
      <c r="G189" s="306">
        <f t="shared" ca="1" si="69"/>
        <v>69.896199355248982</v>
      </c>
      <c r="H189" s="307">
        <f t="shared" ca="1" si="70"/>
        <v>193.47256111040411</v>
      </c>
      <c r="I189" s="304">
        <f t="shared" ca="1" si="71"/>
        <v>205.71123106657973</v>
      </c>
      <c r="J189" s="306">
        <f t="shared" ca="1" si="72"/>
        <v>173.02714058338316</v>
      </c>
      <c r="K189" s="307">
        <f t="shared" ca="1" si="73"/>
        <v>605.5865225370319</v>
      </c>
      <c r="L189" s="304">
        <f t="shared" ca="1" si="58"/>
        <v>629.82015501010835</v>
      </c>
      <c r="M189" s="306">
        <f t="shared" ca="1" si="74"/>
        <v>1.2241152309274022</v>
      </c>
      <c r="N189" s="304">
        <f t="shared" ca="1" si="75"/>
        <v>70.136636369822284</v>
      </c>
      <c r="P189" s="310">
        <f t="shared" ca="1" si="76"/>
        <v>5</v>
      </c>
      <c r="Q189" s="304">
        <f t="shared" ca="1" si="77"/>
        <v>608.63000000000579</v>
      </c>
      <c r="R189" s="306">
        <f t="shared" ca="1" si="78"/>
        <v>0.3054430398810738</v>
      </c>
      <c r="S189" s="307">
        <f t="shared" ca="1" si="79"/>
        <v>8.0033538443039856</v>
      </c>
      <c r="T189" s="304">
        <f t="shared" ca="1" si="59"/>
        <v>78.512901212622097</v>
      </c>
      <c r="U189" s="311">
        <f t="shared" ca="1" si="60"/>
        <v>0</v>
      </c>
      <c r="V189" s="306">
        <f t="shared" ca="1" si="61"/>
        <v>1.1529958870089445</v>
      </c>
      <c r="W189" s="304">
        <f t="shared" ca="1" si="62"/>
        <v>106.8791853394586</v>
      </c>
      <c r="Y189" s="314" t="str">
        <f t="shared" ca="1" si="80"/>
        <v/>
      </c>
      <c r="Z189" s="315" t="str">
        <f t="shared" ca="1" si="81"/>
        <v/>
      </c>
      <c r="AA189" s="316" t="str">
        <f t="shared" ca="1" si="82"/>
        <v/>
      </c>
      <c r="AC189" s="310" t="e">
        <f t="shared" ca="1" si="83"/>
        <v>#N/A</v>
      </c>
      <c r="AD189" s="323" t="e">
        <f t="shared" ca="1" si="84"/>
        <v>#N/A</v>
      </c>
      <c r="AE189" s="324">
        <f t="shared" ca="1" si="63"/>
        <v>605.5865225370319</v>
      </c>
      <c r="AG189" s="306">
        <f t="shared" ca="1" si="85"/>
        <v>53.532514177565112</v>
      </c>
      <c r="AH189" s="304">
        <f t="shared" ca="1" si="86"/>
        <v>62.759413670626429</v>
      </c>
    </row>
    <row r="190" spans="1:34" x14ac:dyDescent="0.2">
      <c r="A190" s="347">
        <f t="shared" ca="1" si="64"/>
        <v>0.01</v>
      </c>
      <c r="B190" s="304">
        <f t="shared" ca="1" si="65"/>
        <v>5.5599999999999605</v>
      </c>
      <c r="D190" s="306">
        <f t="shared" ca="1" si="66"/>
        <v>21.247676661909978</v>
      </c>
      <c r="E190" s="307">
        <f t="shared" ca="1" si="67"/>
        <v>49.003532915173786</v>
      </c>
      <c r="F190" s="304">
        <f t="shared" ca="1" si="68"/>
        <v>53.411702853378443</v>
      </c>
      <c r="G190" s="306">
        <f t="shared" ca="1" si="69"/>
        <v>70.108676121868086</v>
      </c>
      <c r="H190" s="307">
        <f t="shared" ca="1" si="70"/>
        <v>193.96259643955585</v>
      </c>
      <c r="I190" s="304">
        <f t="shared" ca="1" si="71"/>
        <v>206.24430970364978</v>
      </c>
      <c r="J190" s="306">
        <f t="shared" ca="1" si="72"/>
        <v>173.72716496076873</v>
      </c>
      <c r="K190" s="307">
        <f t="shared" ca="1" si="73"/>
        <v>607.52369832478166</v>
      </c>
      <c r="L190" s="304">
        <f t="shared" ca="1" si="58"/>
        <v>631.87512363719975</v>
      </c>
      <c r="M190" s="306">
        <f t="shared" ca="1" si="74"/>
        <v>1.2239536155829089</v>
      </c>
      <c r="N190" s="304">
        <f t="shared" ca="1" si="75"/>
        <v>70.127376492678266</v>
      </c>
      <c r="P190" s="310">
        <f t="shared" ca="1" si="76"/>
        <v>5</v>
      </c>
      <c r="Q190" s="304">
        <f t="shared" ca="1" si="77"/>
        <v>607.17000000000576</v>
      </c>
      <c r="R190" s="306">
        <f t="shared" ca="1" si="78"/>
        <v>0.30471033390498592</v>
      </c>
      <c r="S190" s="307">
        <f t="shared" ca="1" si="79"/>
        <v>8.0003067409649358</v>
      </c>
      <c r="T190" s="304">
        <f t="shared" ca="1" si="59"/>
        <v>78.48300912886603</v>
      </c>
      <c r="U190" s="311">
        <f t="shared" ca="1" si="60"/>
        <v>0</v>
      </c>
      <c r="V190" s="306">
        <f t="shared" ca="1" si="61"/>
        <v>1.1527723474841032</v>
      </c>
      <c r="W190" s="304">
        <f t="shared" ca="1" si="62"/>
        <v>107.41300604238342</v>
      </c>
      <c r="Y190" s="314" t="str">
        <f t="shared" ca="1" si="80"/>
        <v/>
      </c>
      <c r="Z190" s="315" t="str">
        <f t="shared" ca="1" si="81"/>
        <v/>
      </c>
      <c r="AA190" s="316" t="str">
        <f t="shared" ca="1" si="82"/>
        <v/>
      </c>
      <c r="AC190" s="310" t="e">
        <f t="shared" ca="1" si="83"/>
        <v>#N/A</v>
      </c>
      <c r="AD190" s="323" t="e">
        <f t="shared" ca="1" si="84"/>
        <v>#N/A</v>
      </c>
      <c r="AE190" s="324">
        <f t="shared" ca="1" si="63"/>
        <v>607.52369832478166</v>
      </c>
      <c r="AG190" s="306">
        <f t="shared" ca="1" si="85"/>
        <v>53.307594356888494</v>
      </c>
      <c r="AH190" s="304">
        <f t="shared" ca="1" si="86"/>
        <v>62.533954116890008</v>
      </c>
    </row>
    <row r="191" spans="1:34" x14ac:dyDescent="0.2">
      <c r="A191" s="347">
        <f t="shared" ca="1" si="64"/>
        <v>0.01</v>
      </c>
      <c r="B191" s="304">
        <f t="shared" ca="1" si="65"/>
        <v>5.5699999999999603</v>
      </c>
      <c r="D191" s="306">
        <f t="shared" ca="1" si="66"/>
        <v>21.180512504035562</v>
      </c>
      <c r="E191" s="307">
        <f t="shared" ca="1" si="67"/>
        <v>48.787985676722705</v>
      </c>
      <c r="F191" s="304">
        <f t="shared" ca="1" si="68"/>
        <v>53.187232079942895</v>
      </c>
      <c r="G191" s="306">
        <f t="shared" ca="1" si="69"/>
        <v>70.320481246908443</v>
      </c>
      <c r="H191" s="307">
        <f t="shared" ca="1" si="70"/>
        <v>194.45047629632307</v>
      </c>
      <c r="I191" s="304">
        <f t="shared" ca="1" si="71"/>
        <v>206.77513828955284</v>
      </c>
      <c r="J191" s="306">
        <f t="shared" ca="1" si="72"/>
        <v>174.42931074761262</v>
      </c>
      <c r="K191" s="307">
        <f t="shared" ca="1" si="73"/>
        <v>609.46576368846104</v>
      </c>
      <c r="L191" s="304">
        <f t="shared" ca="1" si="58"/>
        <v>633.93540803164342</v>
      </c>
      <c r="M191" s="306">
        <f t="shared" ca="1" si="74"/>
        <v>1.2237923430226989</v>
      </c>
      <c r="N191" s="304">
        <f t="shared" ca="1" si="75"/>
        <v>70.118136255626965</v>
      </c>
      <c r="P191" s="310">
        <f t="shared" ca="1" si="76"/>
        <v>5</v>
      </c>
      <c r="Q191" s="304">
        <f t="shared" ca="1" si="77"/>
        <v>605.71000000000583</v>
      </c>
      <c r="R191" s="306">
        <f t="shared" ca="1" si="78"/>
        <v>0.3039776279288981</v>
      </c>
      <c r="S191" s="307">
        <f t="shared" ca="1" si="79"/>
        <v>7.9972669646856467</v>
      </c>
      <c r="T191" s="304">
        <f t="shared" ca="1" si="59"/>
        <v>78.453188923566202</v>
      </c>
      <c r="U191" s="311">
        <f t="shared" ca="1" si="60"/>
        <v>0</v>
      </c>
      <c r="V191" s="306">
        <f t="shared" ca="1" si="61"/>
        <v>1.1525482859110514</v>
      </c>
      <c r="W191" s="304">
        <f t="shared" ca="1" si="62"/>
        <v>107.94564841844635</v>
      </c>
      <c r="Y191" s="314" t="str">
        <f t="shared" ca="1" si="80"/>
        <v/>
      </c>
      <c r="Z191" s="315" t="str">
        <f t="shared" ca="1" si="81"/>
        <v/>
      </c>
      <c r="AA191" s="316" t="str">
        <f t="shared" ca="1" si="82"/>
        <v/>
      </c>
      <c r="AC191" s="310" t="e">
        <f t="shared" ca="1" si="83"/>
        <v>#N/A</v>
      </c>
      <c r="AD191" s="323" t="e">
        <f t="shared" ca="1" si="84"/>
        <v>#N/A</v>
      </c>
      <c r="AE191" s="324">
        <f t="shared" ca="1" si="63"/>
        <v>609.46576368846104</v>
      </c>
      <c r="AG191" s="306">
        <f t="shared" ca="1" si="85"/>
        <v>53.082589691248415</v>
      </c>
      <c r="AH191" s="304">
        <f t="shared" ca="1" si="86"/>
        <v>62.308410630532109</v>
      </c>
    </row>
    <row r="192" spans="1:34" x14ac:dyDescent="0.2">
      <c r="A192" s="347">
        <f t="shared" ca="1" si="64"/>
        <v>0.01</v>
      </c>
      <c r="B192" s="304">
        <f t="shared" ca="1" si="65"/>
        <v>5.5799999999999601</v>
      </c>
      <c r="D192" s="306">
        <f t="shared" ca="1" si="66"/>
        <v>21.113231662714977</v>
      </c>
      <c r="E192" s="307">
        <f t="shared" ca="1" si="67"/>
        <v>48.572392727865882</v>
      </c>
      <c r="F192" s="304">
        <f t="shared" ca="1" si="68"/>
        <v>52.96268390625147</v>
      </c>
      <c r="G192" s="306">
        <f t="shared" ca="1" si="69"/>
        <v>70.531613563535586</v>
      </c>
      <c r="H192" s="307">
        <f t="shared" ca="1" si="70"/>
        <v>194.93620022360173</v>
      </c>
      <c r="I192" s="304">
        <f t="shared" ca="1" si="71"/>
        <v>207.303716005025</v>
      </c>
      <c r="J192" s="306">
        <f t="shared" ca="1" si="72"/>
        <v>175.13357122166485</v>
      </c>
      <c r="K192" s="307">
        <f t="shared" ca="1" si="73"/>
        <v>611.41269707106062</v>
      </c>
      <c r="L192" s="304">
        <f t="shared" ca="1" si="58"/>
        <v>636.00098577640779</v>
      </c>
      <c r="M192" s="306">
        <f t="shared" ca="1" si="74"/>
        <v>1.2236314099006786</v>
      </c>
      <c r="N192" s="304">
        <f t="shared" ca="1" si="75"/>
        <v>70.108915466951345</v>
      </c>
      <c r="P192" s="310">
        <f t="shared" ca="1" si="76"/>
        <v>5</v>
      </c>
      <c r="Q192" s="304">
        <f t="shared" ca="1" si="77"/>
        <v>604.2500000000058</v>
      </c>
      <c r="R192" s="306">
        <f t="shared" ca="1" si="78"/>
        <v>0.30324492195281022</v>
      </c>
      <c r="S192" s="307">
        <f t="shared" ca="1" si="79"/>
        <v>7.9942345154661183</v>
      </c>
      <c r="T192" s="304">
        <f t="shared" ca="1" si="59"/>
        <v>78.423440596722628</v>
      </c>
      <c r="U192" s="311">
        <f t="shared" ca="1" si="60"/>
        <v>0</v>
      </c>
      <c r="V192" s="306">
        <f t="shared" ca="1" si="61"/>
        <v>1.1523237050832056</v>
      </c>
      <c r="W192" s="304">
        <f t="shared" ca="1" si="62"/>
        <v>108.47709356502787</v>
      </c>
      <c r="Y192" s="314" t="str">
        <f t="shared" ca="1" si="80"/>
        <v/>
      </c>
      <c r="Z192" s="315" t="str">
        <f t="shared" ca="1" si="81"/>
        <v/>
      </c>
      <c r="AA192" s="316" t="str">
        <f t="shared" ca="1" si="82"/>
        <v/>
      </c>
      <c r="AC192" s="310" t="e">
        <f t="shared" ca="1" si="83"/>
        <v>#N/A</v>
      </c>
      <c r="AD192" s="323" t="e">
        <f t="shared" ca="1" si="84"/>
        <v>#N/A</v>
      </c>
      <c r="AE192" s="324">
        <f t="shared" ca="1" si="63"/>
        <v>611.41269707106062</v>
      </c>
      <c r="AG192" s="306">
        <f t="shared" ca="1" si="85"/>
        <v>52.857503094400649</v>
      </c>
      <c r="AH192" s="304">
        <f t="shared" ca="1" si="86"/>
        <v>62.082786115591148</v>
      </c>
    </row>
    <row r="193" spans="1:34" x14ac:dyDescent="0.2">
      <c r="A193" s="347">
        <f t="shared" ca="1" si="64"/>
        <v>0.01</v>
      </c>
      <c r="B193" s="304">
        <f t="shared" ca="1" si="65"/>
        <v>5.5899999999999599</v>
      </c>
      <c r="D193" s="306">
        <f t="shared" ca="1" si="66"/>
        <v>21.0458355077253</v>
      </c>
      <c r="E193" s="307">
        <f t="shared" ca="1" si="67"/>
        <v>48.356756680127084</v>
      </c>
      <c r="F193" s="304">
        <f t="shared" ca="1" si="68"/>
        <v>52.738061292004716</v>
      </c>
      <c r="G193" s="306">
        <f t="shared" ca="1" si="69"/>
        <v>70.742071918612837</v>
      </c>
      <c r="H193" s="307">
        <f t="shared" ca="1" si="70"/>
        <v>195.419767790403</v>
      </c>
      <c r="I193" s="304">
        <f t="shared" ca="1" si="71"/>
        <v>207.83004205983605</v>
      </c>
      <c r="J193" s="306">
        <f t="shared" ca="1" si="72"/>
        <v>175.8399396490756</v>
      </c>
      <c r="K193" s="307">
        <f t="shared" ca="1" si="73"/>
        <v>613.36447691113062</v>
      </c>
      <c r="L193" s="304">
        <f t="shared" ca="1" si="58"/>
        <v>638.07183444519433</v>
      </c>
      <c r="M193" s="306">
        <f t="shared" ca="1" si="74"/>
        <v>1.2234708129051932</v>
      </c>
      <c r="N193" s="304">
        <f t="shared" ca="1" si="75"/>
        <v>70.099713936907548</v>
      </c>
      <c r="P193" s="310">
        <f t="shared" ca="1" si="76"/>
        <v>5</v>
      </c>
      <c r="Q193" s="304">
        <f t="shared" ca="1" si="77"/>
        <v>602.79000000000588</v>
      </c>
      <c r="R193" s="306">
        <f t="shared" ca="1" si="78"/>
        <v>0.30251221597672234</v>
      </c>
      <c r="S193" s="307">
        <f t="shared" ca="1" si="79"/>
        <v>7.9912093933063515</v>
      </c>
      <c r="T193" s="304">
        <f t="shared" ca="1" si="59"/>
        <v>78.393764148335308</v>
      </c>
      <c r="U193" s="311">
        <f t="shared" ca="1" si="60"/>
        <v>0</v>
      </c>
      <c r="V193" s="306">
        <f t="shared" ca="1" si="61"/>
        <v>1.1520986077932365</v>
      </c>
      <c r="W193" s="304">
        <f t="shared" ca="1" si="62"/>
        <v>109.00732270048758</v>
      </c>
      <c r="Y193" s="314" t="str">
        <f t="shared" ca="1" si="80"/>
        <v/>
      </c>
      <c r="Z193" s="315" t="str">
        <f t="shared" ca="1" si="81"/>
        <v/>
      </c>
      <c r="AA193" s="316" t="str">
        <f t="shared" ca="1" si="82"/>
        <v/>
      </c>
      <c r="AC193" s="310" t="e">
        <f t="shared" ca="1" si="83"/>
        <v>#N/A</v>
      </c>
      <c r="AD193" s="323" t="e">
        <f t="shared" ca="1" si="84"/>
        <v>#N/A</v>
      </c>
      <c r="AE193" s="324">
        <f t="shared" ca="1" si="63"/>
        <v>613.36447691113062</v>
      </c>
      <c r="AG193" s="306">
        <f t="shared" ca="1" si="85"/>
        <v>52.632337469770114</v>
      </c>
      <c r="AH193" s="304">
        <f t="shared" ca="1" si="86"/>
        <v>61.857083465867831</v>
      </c>
    </row>
    <row r="194" spans="1:34" x14ac:dyDescent="0.2">
      <c r="A194" s="347">
        <f t="shared" ca="1" si="64"/>
        <v>0.01</v>
      </c>
      <c r="B194" s="304">
        <f t="shared" ca="1" si="65"/>
        <v>5.5999999999999597</v>
      </c>
      <c r="D194" s="306">
        <f t="shared" ca="1" si="66"/>
        <v>20.978325402303657</v>
      </c>
      <c r="E194" s="307">
        <f t="shared" ca="1" si="67"/>
        <v>48.141080136105828</v>
      </c>
      <c r="F194" s="304">
        <f t="shared" ca="1" si="68"/>
        <v>52.513367187373369</v>
      </c>
      <c r="G194" s="306">
        <f t="shared" ca="1" si="69"/>
        <v>70.951855172635874</v>
      </c>
      <c r="H194" s="307">
        <f t="shared" ca="1" si="70"/>
        <v>195.90117859176405</v>
      </c>
      <c r="I194" s="304">
        <f t="shared" ca="1" si="71"/>
        <v>208.35411569268541</v>
      </c>
      <c r="J194" s="306">
        <f t="shared" ca="1" si="72"/>
        <v>176.54840928453186</v>
      </c>
      <c r="K194" s="307">
        <f t="shared" ca="1" si="73"/>
        <v>615.32108164304145</v>
      </c>
      <c r="L194" s="304">
        <f t="shared" ca="1" si="58"/>
        <v>640.14793160273587</v>
      </c>
      <c r="M194" s="306">
        <f t="shared" ca="1" si="74"/>
        <v>1.2233105487585054</v>
      </c>
      <c r="N194" s="304">
        <f t="shared" ca="1" si="75"/>
        <v>70.090531477695066</v>
      </c>
      <c r="P194" s="310">
        <f t="shared" ca="1" si="76"/>
        <v>5</v>
      </c>
      <c r="Q194" s="304">
        <f t="shared" ca="1" si="77"/>
        <v>601.33000000000584</v>
      </c>
      <c r="R194" s="306">
        <f t="shared" ca="1" si="78"/>
        <v>0.30177951000063447</v>
      </c>
      <c r="S194" s="307">
        <f t="shared" ca="1" si="79"/>
        <v>7.9881915982063454</v>
      </c>
      <c r="T194" s="304">
        <f t="shared" ca="1" si="59"/>
        <v>78.364159578404255</v>
      </c>
      <c r="U194" s="311">
        <f t="shared" ca="1" si="60"/>
        <v>0</v>
      </c>
      <c r="V194" s="306">
        <f t="shared" ca="1" si="61"/>
        <v>1.1518729968330284</v>
      </c>
      <c r="W194" s="304">
        <f t="shared" ca="1" si="62"/>
        <v>109.53631716449193</v>
      </c>
      <c r="Y194" s="314" t="str">
        <f t="shared" ca="1" si="80"/>
        <v/>
      </c>
      <c r="Z194" s="315" t="str">
        <f t="shared" ca="1" si="81"/>
        <v/>
      </c>
      <c r="AA194" s="316" t="str">
        <f t="shared" ca="1" si="82"/>
        <v/>
      </c>
      <c r="AC194" s="310" t="e">
        <f t="shared" ca="1" si="83"/>
        <v>#N/A</v>
      </c>
      <c r="AD194" s="323" t="e">
        <f t="shared" ca="1" si="84"/>
        <v>#N/A</v>
      </c>
      <c r="AE194" s="324">
        <f t="shared" ca="1" si="63"/>
        <v>615.32108164304145</v>
      </c>
      <c r="AG194" s="306">
        <f t="shared" ca="1" si="85"/>
        <v>52.40709571036404</v>
      </c>
      <c r="AH194" s="304">
        <f t="shared" ca="1" si="86"/>
        <v>61.631305564836921</v>
      </c>
    </row>
    <row r="195" spans="1:34" x14ac:dyDescent="0.2">
      <c r="A195" s="347">
        <f t="shared" ca="1" si="64"/>
        <v>0.01</v>
      </c>
      <c r="B195" s="304">
        <f t="shared" ca="1" si="65"/>
        <v>5.6099999999999595</v>
      </c>
      <c r="D195" s="306">
        <f t="shared" ca="1" si="66"/>
        <v>20.910702703166205</v>
      </c>
      <c r="E195" s="307">
        <f t="shared" ca="1" si="67"/>
        <v>47.925365689382595</v>
      </c>
      <c r="F195" s="304">
        <f t="shared" ca="1" si="68"/>
        <v>52.288604532931004</v>
      </c>
      <c r="G195" s="306">
        <f t="shared" ca="1" si="69"/>
        <v>71.160962199667537</v>
      </c>
      <c r="H195" s="307">
        <f t="shared" ca="1" si="70"/>
        <v>196.38043224865788</v>
      </c>
      <c r="I195" s="304">
        <f t="shared" ca="1" si="71"/>
        <v>208.87593617109707</v>
      </c>
      <c r="J195" s="306">
        <f t="shared" ca="1" si="72"/>
        <v>177.25897337139338</v>
      </c>
      <c r="K195" s="307">
        <f t="shared" ca="1" si="73"/>
        <v>617.28248969724359</v>
      </c>
      <c r="L195" s="304">
        <f t="shared" ca="1" si="58"/>
        <v>642.22925480509525</v>
      </c>
      <c r="M195" s="306">
        <f t="shared" ca="1" si="74"/>
        <v>1.2231506142162862</v>
      </c>
      <c r="N195" s="304">
        <f t="shared" ca="1" si="75"/>
        <v>70.081367903427548</v>
      </c>
      <c r="P195" s="310">
        <f t="shared" ca="1" si="76"/>
        <v>5</v>
      </c>
      <c r="Q195" s="304">
        <f t="shared" ca="1" si="77"/>
        <v>599.87000000000592</v>
      </c>
      <c r="R195" s="306">
        <f t="shared" ca="1" si="78"/>
        <v>0.30104680402454664</v>
      </c>
      <c r="S195" s="307">
        <f t="shared" ca="1" si="79"/>
        <v>7.9851811301661</v>
      </c>
      <c r="T195" s="304">
        <f t="shared" ca="1" si="59"/>
        <v>78.334626886929442</v>
      </c>
      <c r="U195" s="311">
        <f t="shared" ca="1" si="60"/>
        <v>0</v>
      </c>
      <c r="V195" s="306">
        <f t="shared" ca="1" si="61"/>
        <v>1.1516468749936375</v>
      </c>
      <c r="W195" s="304">
        <f t="shared" ca="1" si="62"/>
        <v>110.06405841833242</v>
      </c>
      <c r="Y195" s="314" t="str">
        <f t="shared" ca="1" si="80"/>
        <v/>
      </c>
      <c r="Z195" s="315" t="str">
        <f t="shared" ca="1" si="81"/>
        <v/>
      </c>
      <c r="AA195" s="316" t="str">
        <f t="shared" ca="1" si="82"/>
        <v/>
      </c>
      <c r="AC195" s="310" t="e">
        <f t="shared" ca="1" si="83"/>
        <v>#N/A</v>
      </c>
      <c r="AD195" s="323" t="e">
        <f t="shared" ca="1" si="84"/>
        <v>#N/A</v>
      </c>
      <c r="AE195" s="324">
        <f t="shared" ca="1" si="63"/>
        <v>617.28248969724359</v>
      </c>
      <c r="AG195" s="306">
        <f t="shared" ca="1" si="85"/>
        <v>52.181780698686367</v>
      </c>
      <c r="AH195" s="304">
        <f t="shared" ca="1" si="86"/>
        <v>61.405455285560258</v>
      </c>
    </row>
    <row r="196" spans="1:34" x14ac:dyDescent="0.2">
      <c r="A196" s="347">
        <f t="shared" ca="1" si="64"/>
        <v>0.01</v>
      </c>
      <c r="B196" s="304">
        <f t="shared" ca="1" si="65"/>
        <v>5.6199999999999593</v>
      </c>
      <c r="D196" s="306">
        <f t="shared" ca="1" si="66"/>
        <v>20.842968760526293</v>
      </c>
      <c r="E196" s="307">
        <f t="shared" ca="1" si="67"/>
        <v>47.709615924425322</v>
      </c>
      <c r="F196" s="304">
        <f t="shared" ca="1" si="68"/>
        <v>52.063776259588138</v>
      </c>
      <c r="G196" s="306">
        <f t="shared" ca="1" si="69"/>
        <v>71.369391887272798</v>
      </c>
      <c r="H196" s="307">
        <f t="shared" ca="1" si="70"/>
        <v>196.85752840790212</v>
      </c>
      <c r="I196" s="304">
        <f t="shared" ca="1" si="71"/>
        <v>209.39550279131382</v>
      </c>
      <c r="J196" s="306">
        <f t="shared" ca="1" si="72"/>
        <v>177.97162514182807</v>
      </c>
      <c r="K196" s="307">
        <f t="shared" ca="1" si="73"/>
        <v>619.24867950052635</v>
      </c>
      <c r="L196" s="304">
        <f t="shared" ref="L196:L259" ca="1" si="87">SQRT(pos_x^2+pos_z^2)</f>
        <v>644.31578159996127</v>
      </c>
      <c r="M196" s="306">
        <f t="shared" ca="1" si="74"/>
        <v>1.2229910060671116</v>
      </c>
      <c r="N196" s="304">
        <f t="shared" ca="1" si="75"/>
        <v>70.072223030103956</v>
      </c>
      <c r="P196" s="310">
        <f t="shared" ca="1" si="76"/>
        <v>5</v>
      </c>
      <c r="Q196" s="304">
        <f t="shared" ca="1" si="77"/>
        <v>598.41000000000599</v>
      </c>
      <c r="R196" s="306">
        <f t="shared" ca="1" si="78"/>
        <v>0.30031409804845882</v>
      </c>
      <c r="S196" s="307">
        <f t="shared" ca="1" si="79"/>
        <v>7.9821779891856153</v>
      </c>
      <c r="T196" s="304">
        <f t="shared" ref="T196:T259" ca="1" si="88">m*g</f>
        <v>78.305166073910897</v>
      </c>
      <c r="U196" s="311">
        <f t="shared" ref="U196:U259" ca="1" si="89">IF(pos_xz&lt;L_rampe,Poids*COS(Beta),0)</f>
        <v>0</v>
      </c>
      <c r="V196" s="306">
        <f t="shared" ref="V196:V259" ca="1" si="90">Rho_moyen*(20000-Alt_rampe-pos_z)/(20000+Alt_rampe+pos_z)</f>
        <v>1.1514202450652513</v>
      </c>
      <c r="W196" s="304">
        <f t="shared" ref="W196:W259" ca="1" si="91">1/2*Rho*Sref*Cx*vit_xz^2</f>
        <v>110.59052804523425</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619.24867950052635</v>
      </c>
      <c r="AG196" s="306">
        <f t="shared" ca="1" si="85"/>
        <v>51.956395306653093</v>
      </c>
      <c r="AH196" s="304">
        <f t="shared" ca="1" si="86"/>
        <v>61.179535490600763</v>
      </c>
    </row>
    <row r="197" spans="1:34" x14ac:dyDescent="0.2">
      <c r="A197" s="347">
        <f t="shared" ref="A197:A260" ca="1" si="93">IF(B196+0.01&lt;=T_ini+ROUNDUP(Temps_fin_propu,0), 0.01, IF(K196&gt;0, 0.1, 0.0001))</f>
        <v>0.01</v>
      </c>
      <c r="B197" s="304">
        <f t="shared" ref="B197:B260" ca="1" si="94">B196+pas</f>
        <v>5.629999999999959</v>
      </c>
      <c r="D197" s="306">
        <f t="shared" ref="D197:D260" ca="1" si="95">IF(AND(L196&lt;L_rampe,Poussee&lt;Poids*SIN(M196)),0,(-W196+Poussee)/m*COS(M196)-U196/m*SIN(M196))</f>
        <v>20.775124918112205</v>
      </c>
      <c r="E197" s="307">
        <f t="shared" ref="E197:E260" ca="1" si="96">IF(AND(L196&lt;L_rampe,Poussee&lt;Poids*SIN(M196)),0,(-W196+Poussee)/m*SIN(M196)+U196/m*COS(M196)-Poids/m)</f>
        <v>47.493833416497232</v>
      </c>
      <c r="F197" s="304">
        <f t="shared" ref="F197:F260" ca="1" si="97">SQRT(acc_x^2+acc_z^2)</f>
        <v>51.838885288527912</v>
      </c>
      <c r="G197" s="306">
        <f t="shared" ref="G197:G260" ca="1" si="98">G196+acc_x*pas</f>
        <v>71.577143136453927</v>
      </c>
      <c r="H197" s="307">
        <f t="shared" ref="H197:H260" ca="1" si="99">H196+acc_z*pas</f>
        <v>197.33246674206708</v>
      </c>
      <c r="I197" s="304">
        <f t="shared" ref="I197:I260" ca="1" si="100">SQRT(vit_x^2+vit_z^2)</f>
        <v>209.91281487819037</v>
      </c>
      <c r="J197" s="306">
        <f t="shared" ref="J197:J260" ca="1" si="101">J196+0.5*(vit_x+G196)*pas*(K196&gt;=0)</f>
        <v>178.6863578169467</v>
      </c>
      <c r="K197" s="307">
        <f t="shared" ref="K197:K260" ca="1" si="102">K196+0.5*(vit_z+H196)*pas</f>
        <v>621.21962947627617</v>
      </c>
      <c r="L197" s="304">
        <f t="shared" ca="1" si="87"/>
        <v>646.40748952694514</v>
      </c>
      <c r="M197" s="306">
        <f t="shared" ref="M197:M260" ca="1" si="103">IF(AND(L196&gt;L_rampe,G197&gt;0),ATAN2(G197,H197),$M$4)</f>
        <v>1.2228317211319708</v>
      </c>
      <c r="N197" s="304">
        <f t="shared" ref="N197:N260" ca="1" si="104">DEGREES(Beta)</f>
        <v>70.063096675580368</v>
      </c>
      <c r="P197" s="310">
        <f t="shared" ref="P197:P260" ca="1" si="105">MATCH(t-pas/2-T_ini,CdP_t)</f>
        <v>5</v>
      </c>
      <c r="Q197" s="304">
        <f t="shared" ref="Q197:Q260" ca="1" si="106">(INDEX(CdP,2,i_P+1)-INDEX(CdP,2,i_P+0))/(INDEX(CdP,1,i_P+1)-INDEX(CdP,1,i_P+0))*(t-pas/2-T_ini-INDEX(CdP,1,i_P+0))+INDEX(CdP,2,i_P+0)</f>
        <v>596.95000000000596</v>
      </c>
      <c r="R197" s="306">
        <f t="shared" ref="R197:R260" ca="1" si="107">Poussee/(g*ISP)</f>
        <v>0.29958139207237089</v>
      </c>
      <c r="S197" s="307">
        <f t="shared" ref="S197:S260" ca="1" si="108">S196-Débit*pas</f>
        <v>7.9791821752648913</v>
      </c>
      <c r="T197" s="304">
        <f t="shared" ca="1" si="88"/>
        <v>78.275777139348591</v>
      </c>
      <c r="U197" s="311">
        <f t="shared" ca="1" si="89"/>
        <v>0</v>
      </c>
      <c r="V197" s="306">
        <f t="shared" ca="1" si="90"/>
        <v>1.1511931098371444</v>
      </c>
      <c r="W197" s="304">
        <f t="shared" ca="1" si="91"/>
        <v>111.11570775065502</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621.21962947627617</v>
      </c>
      <c r="AG197" s="306">
        <f t="shared" ref="AG197:AG260" ca="1" si="114">IF(AND(L196&lt;L_rampe,Poussee&lt;Poids*SIN(M196)),0,(-W196+Poussee)/m-Poids*SIN(M196)/m)</f>
        <v>51.730942395508862</v>
      </c>
      <c r="AH197" s="304">
        <f t="shared" ref="AH197:AH260" ca="1" si="115">IF(AND(L196&lt;L_rampe,Poussee&lt;Poids*SIN(M196)), g*SIN(M196), (-W196+Poussee)/m)</f>
        <v>60.953549031937683</v>
      </c>
    </row>
    <row r="198" spans="1:34" x14ac:dyDescent="0.2">
      <c r="A198" s="347">
        <f t="shared" ca="1" si="93"/>
        <v>0.01</v>
      </c>
      <c r="B198" s="304">
        <f t="shared" ca="1" si="94"/>
        <v>5.6399999999999588</v>
      </c>
      <c r="D198" s="306">
        <f t="shared" ca="1" si="95"/>
        <v>20.707172513184187</v>
      </c>
      <c r="E198" s="307">
        <f t="shared" ca="1" si="96"/>
        <v>47.278020731566215</v>
      </c>
      <c r="F198" s="304">
        <f t="shared" ca="1" si="97"/>
        <v>51.613934531143578</v>
      </c>
      <c r="G198" s="306">
        <f t="shared" ca="1" si="98"/>
        <v>71.784214861585767</v>
      </c>
      <c r="H198" s="307">
        <f t="shared" ca="1" si="99"/>
        <v>197.80524694938273</v>
      </c>
      <c r="I198" s="304">
        <f t="shared" ca="1" si="100"/>
        <v>210.42787178508601</v>
      </c>
      <c r="J198" s="306">
        <f t="shared" ca="1" si="101"/>
        <v>179.40316460693688</v>
      </c>
      <c r="K198" s="307">
        <f t="shared" ca="1" si="102"/>
        <v>623.19531804473343</v>
      </c>
      <c r="L198" s="304">
        <f t="shared" ca="1" si="87"/>
        <v>648.50435611787532</v>
      </c>
      <c r="M198" s="306">
        <f t="shared" ca="1" si="103"/>
        <v>1.2226727562637829</v>
      </c>
      <c r="N198" s="304">
        <f t="shared" ca="1" si="104"/>
        <v>70.053988659542355</v>
      </c>
      <c r="P198" s="310">
        <f t="shared" ca="1" si="105"/>
        <v>5</v>
      </c>
      <c r="Q198" s="304">
        <f t="shared" ca="1" si="106"/>
        <v>595.49000000000603</v>
      </c>
      <c r="R198" s="306">
        <f t="shared" ca="1" si="107"/>
        <v>0.29884868609628307</v>
      </c>
      <c r="S198" s="307">
        <f t="shared" ca="1" si="108"/>
        <v>7.9761936884039288</v>
      </c>
      <c r="T198" s="304">
        <f t="shared" ca="1" si="88"/>
        <v>78.246460083242539</v>
      </c>
      <c r="U198" s="311">
        <f t="shared" ca="1" si="89"/>
        <v>0</v>
      </c>
      <c r="V198" s="306">
        <f t="shared" ca="1" si="90"/>
        <v>1.1509654720976403</v>
      </c>
      <c r="W198" s="304">
        <f t="shared" ca="1" si="91"/>
        <v>111.63957936257471</v>
      </c>
      <c r="Y198" s="314" t="str">
        <f t="shared" ca="1" si="109"/>
        <v/>
      </c>
      <c r="Z198" s="315" t="str">
        <f t="shared" ca="1" si="110"/>
        <v/>
      </c>
      <c r="AA198" s="316" t="str">
        <f t="shared" ca="1" si="111"/>
        <v/>
      </c>
      <c r="AC198" s="310" t="e">
        <f t="shared" ca="1" si="112"/>
        <v>#N/A</v>
      </c>
      <c r="AD198" s="323" t="e">
        <f t="shared" ca="1" si="113"/>
        <v>#N/A</v>
      </c>
      <c r="AE198" s="324">
        <f t="shared" ca="1" si="92"/>
        <v>623.19531804473343</v>
      </c>
      <c r="AG198" s="306">
        <f t="shared" ca="1" si="114"/>
        <v>51.505424815744739</v>
      </c>
      <c r="AH198" s="304">
        <f t="shared" ca="1" si="115"/>
        <v>60.727498750883072</v>
      </c>
    </row>
    <row r="199" spans="1:34" x14ac:dyDescent="0.2">
      <c r="A199" s="347">
        <f t="shared" ca="1" si="93"/>
        <v>0.01</v>
      </c>
      <c r="B199" s="304">
        <f t="shared" ca="1" si="94"/>
        <v>5.6499999999999586</v>
      </c>
      <c r="D199" s="306">
        <f t="shared" ca="1" si="95"/>
        <v>20.639112876550801</v>
      </c>
      <c r="E199" s="307">
        <f t="shared" ca="1" si="96"/>
        <v>47.062180426215356</v>
      </c>
      <c r="F199" s="304">
        <f t="shared" ca="1" si="97"/>
        <v>51.388926888977288</v>
      </c>
      <c r="G199" s="306">
        <f t="shared" ca="1" si="98"/>
        <v>71.99060599035127</v>
      </c>
      <c r="H199" s="307">
        <f t="shared" ca="1" si="99"/>
        <v>198.27586875364489</v>
      </c>
      <c r="I199" s="304">
        <f t="shared" ca="1" si="100"/>
        <v>210.9406728937561</v>
      </c>
      <c r="J199" s="306">
        <f t="shared" ca="1" si="101"/>
        <v>180.12203871119658</v>
      </c>
      <c r="K199" s="307">
        <f t="shared" ca="1" si="102"/>
        <v>625.17572362324859</v>
      </c>
      <c r="L199" s="304">
        <f t="shared" ca="1" si="87"/>
        <v>650.6063588970909</v>
      </c>
      <c r="M199" s="306">
        <f t="shared" ca="1" si="103"/>
        <v>1.222514108346922</v>
      </c>
      <c r="N199" s="304">
        <f t="shared" ca="1" si="104"/>
        <v>70.044898803477679</v>
      </c>
      <c r="P199" s="310">
        <f t="shared" ca="1" si="105"/>
        <v>5</v>
      </c>
      <c r="Q199" s="304">
        <f t="shared" ca="1" si="106"/>
        <v>594.03000000000611</v>
      </c>
      <c r="R199" s="306">
        <f t="shared" ca="1" si="107"/>
        <v>0.29811598012019525</v>
      </c>
      <c r="S199" s="307">
        <f t="shared" ca="1" si="108"/>
        <v>7.9732125286027271</v>
      </c>
      <c r="T199" s="304">
        <f t="shared" ca="1" si="88"/>
        <v>78.217214905592755</v>
      </c>
      <c r="U199" s="311">
        <f t="shared" ca="1" si="89"/>
        <v>0</v>
      </c>
      <c r="V199" s="306">
        <f t="shared" ca="1" si="90"/>
        <v>1.150737334634069</v>
      </c>
      <c r="W199" s="304">
        <f t="shared" ca="1" si="91"/>
        <v>112.1621248317756</v>
      </c>
      <c r="Y199" s="314" t="str">
        <f t="shared" ca="1" si="109"/>
        <v/>
      </c>
      <c r="Z199" s="315" t="str">
        <f t="shared" ca="1" si="110"/>
        <v/>
      </c>
      <c r="AA199" s="316" t="str">
        <f t="shared" ca="1" si="111"/>
        <v/>
      </c>
      <c r="AC199" s="310" t="e">
        <f t="shared" ca="1" si="112"/>
        <v>#N/A</v>
      </c>
      <c r="AD199" s="323" t="e">
        <f t="shared" ca="1" si="113"/>
        <v>#N/A</v>
      </c>
      <c r="AE199" s="324">
        <f t="shared" ca="1" si="92"/>
        <v>625.17572362324859</v>
      </c>
      <c r="AG199" s="306">
        <f t="shared" ca="1" si="114"/>
        <v>51.279845407016879</v>
      </c>
      <c r="AH199" s="304">
        <f t="shared" ca="1" si="115"/>
        <v>60.501387477999202</v>
      </c>
    </row>
    <row r="200" spans="1:34" x14ac:dyDescent="0.2">
      <c r="A200" s="347">
        <f t="shared" ca="1" si="93"/>
        <v>0.01</v>
      </c>
      <c r="B200" s="304">
        <f t="shared" ca="1" si="94"/>
        <v>5.6599999999999584</v>
      </c>
      <c r="D200" s="306">
        <f t="shared" ca="1" si="95"/>
        <v>20.570947332584847</v>
      </c>
      <c r="E200" s="307">
        <f t="shared" ca="1" si="96"/>
        <v>46.846315047554882</v>
      </c>
      <c r="F200" s="304">
        <f t="shared" ca="1" si="97"/>
        <v>51.163865253660681</v>
      </c>
      <c r="G200" s="306">
        <f t="shared" ca="1" si="98"/>
        <v>72.196315463677124</v>
      </c>
      <c r="H200" s="307">
        <f t="shared" ca="1" si="99"/>
        <v>198.74433190412043</v>
      </c>
      <c r="I200" s="304">
        <f t="shared" ca="1" si="100"/>
        <v>211.45121761424303</v>
      </c>
      <c r="J200" s="306">
        <f t="shared" ca="1" si="101"/>
        <v>180.84297331846673</v>
      </c>
      <c r="K200" s="307">
        <f t="shared" ca="1" si="102"/>
        <v>627.16082462653742</v>
      </c>
      <c r="L200" s="304">
        <f t="shared" ca="1" si="87"/>
        <v>652.7134753817345</v>
      </c>
      <c r="M200" s="306">
        <f t="shared" ca="1" si="103"/>
        <v>1.2223557742967506</v>
      </c>
      <c r="N200" s="304">
        <f t="shared" ca="1" si="104"/>
        <v>70.035826930649648</v>
      </c>
      <c r="P200" s="310">
        <f t="shared" ca="1" si="105"/>
        <v>5</v>
      </c>
      <c r="Q200" s="304">
        <f t="shared" ca="1" si="106"/>
        <v>592.57000000000608</v>
      </c>
      <c r="R200" s="306">
        <f t="shared" ca="1" si="107"/>
        <v>0.29738327414410731</v>
      </c>
      <c r="S200" s="307">
        <f t="shared" ca="1" si="108"/>
        <v>7.9702386958612861</v>
      </c>
      <c r="T200" s="304">
        <f t="shared" ca="1" si="88"/>
        <v>78.188041606399224</v>
      </c>
      <c r="U200" s="311">
        <f t="shared" ca="1" si="89"/>
        <v>0</v>
      </c>
      <c r="V200" s="306">
        <f t="shared" ca="1" si="90"/>
        <v>1.1505087002327263</v>
      </c>
      <c r="W200" s="304">
        <f t="shared" ca="1" si="91"/>
        <v>112.68332623211315</v>
      </c>
      <c r="Y200" s="314" t="str">
        <f t="shared" ca="1" si="109"/>
        <v/>
      </c>
      <c r="Z200" s="315" t="str">
        <f t="shared" ca="1" si="110"/>
        <v/>
      </c>
      <c r="AA200" s="316" t="str">
        <f t="shared" ca="1" si="111"/>
        <v/>
      </c>
      <c r="AC200" s="310" t="e">
        <f t="shared" ca="1" si="112"/>
        <v>#N/A</v>
      </c>
      <c r="AD200" s="323" t="e">
        <f t="shared" ca="1" si="113"/>
        <v>#N/A</v>
      </c>
      <c r="AE200" s="324">
        <f t="shared" ca="1" si="92"/>
        <v>627.16082462653742</v>
      </c>
      <c r="AG200" s="306">
        <f t="shared" ca="1" si="114"/>
        <v>51.054206998066569</v>
      </c>
      <c r="AH200" s="304">
        <f t="shared" ca="1" si="115"/>
        <v>60.275218033017296</v>
      </c>
    </row>
    <row r="201" spans="1:34" x14ac:dyDescent="0.2">
      <c r="A201" s="347">
        <f t="shared" ca="1" si="93"/>
        <v>0.01</v>
      </c>
      <c r="B201" s="304">
        <f t="shared" ca="1" si="94"/>
        <v>5.6699999999999582</v>
      </c>
      <c r="D201" s="306">
        <f t="shared" ca="1" si="95"/>
        <v>20.502677199238668</v>
      </c>
      <c r="E201" s="307">
        <f t="shared" ca="1" si="96"/>
        <v>46.630427133135477</v>
      </c>
      <c r="F201" s="304">
        <f t="shared" ca="1" si="97"/>
        <v>50.938752506857085</v>
      </c>
      <c r="G201" s="306">
        <f t="shared" ca="1" si="98"/>
        <v>72.401342235669517</v>
      </c>
      <c r="H201" s="307">
        <f t="shared" ca="1" si="99"/>
        <v>199.21063617545178</v>
      </c>
      <c r="I201" s="304">
        <f t="shared" ca="1" si="100"/>
        <v>211.95950538476629</v>
      </c>
      <c r="J201" s="306">
        <f t="shared" ca="1" si="101"/>
        <v>181.56596160696347</v>
      </c>
      <c r="K201" s="307">
        <f t="shared" ca="1" si="102"/>
        <v>629.15059946693532</v>
      </c>
      <c r="L201" s="304">
        <f t="shared" ca="1" si="87"/>
        <v>654.82568308204395</v>
      </c>
      <c r="M201" s="306">
        <f t="shared" ca="1" si="103"/>
        <v>1.2221977510591622</v>
      </c>
      <c r="N201" s="304">
        <f t="shared" ca="1" si="104"/>
        <v>70.026772866070829</v>
      </c>
      <c r="P201" s="310">
        <f t="shared" ca="1" si="105"/>
        <v>5</v>
      </c>
      <c r="Q201" s="304">
        <f t="shared" ca="1" si="106"/>
        <v>591.11000000000615</v>
      </c>
      <c r="R201" s="306">
        <f t="shared" ca="1" si="107"/>
        <v>0.29665056816801949</v>
      </c>
      <c r="S201" s="307">
        <f t="shared" ca="1" si="108"/>
        <v>7.9672721901796058</v>
      </c>
      <c r="T201" s="304">
        <f t="shared" ca="1" si="88"/>
        <v>78.158940185661933</v>
      </c>
      <c r="U201" s="311">
        <f t="shared" ca="1" si="89"/>
        <v>0</v>
      </c>
      <c r="V201" s="306">
        <f t="shared" ca="1" si="90"/>
        <v>1.150279571678835</v>
      </c>
      <c r="W201" s="304">
        <f t="shared" ca="1" si="91"/>
        <v>113.20316576077768</v>
      </c>
      <c r="Y201" s="314" t="str">
        <f t="shared" ca="1" si="109"/>
        <v/>
      </c>
      <c r="Z201" s="315" t="str">
        <f t="shared" ca="1" si="110"/>
        <v/>
      </c>
      <c r="AA201" s="316" t="str">
        <f t="shared" ca="1" si="111"/>
        <v/>
      </c>
      <c r="AC201" s="310" t="e">
        <f t="shared" ca="1" si="112"/>
        <v>#N/A</v>
      </c>
      <c r="AD201" s="323" t="e">
        <f t="shared" ca="1" si="113"/>
        <v>#N/A</v>
      </c>
      <c r="AE201" s="324">
        <f t="shared" ca="1" si="92"/>
        <v>629.15059946693532</v>
      </c>
      <c r="AG201" s="306">
        <f t="shared" ca="1" si="114"/>
        <v>50.828512406641273</v>
      </c>
      <c r="AH201" s="304">
        <f t="shared" ca="1" si="115"/>
        <v>60.048993224757375</v>
      </c>
    </row>
    <row r="202" spans="1:34" x14ac:dyDescent="0.2">
      <c r="A202" s="347">
        <f t="shared" ca="1" si="93"/>
        <v>0.01</v>
      </c>
      <c r="B202" s="304">
        <f t="shared" ca="1" si="94"/>
        <v>5.679999999999958</v>
      </c>
      <c r="D202" s="306">
        <f t="shared" ca="1" si="95"/>
        <v>20.43430378805888</v>
      </c>
      <c r="E202" s="307">
        <f t="shared" ca="1" si="96"/>
        <v>46.414519210862807</v>
      </c>
      <c r="F202" s="304">
        <f t="shared" ca="1" si="97"/>
        <v>50.713591520205213</v>
      </c>
      <c r="G202" s="306">
        <f t="shared" ca="1" si="98"/>
        <v>72.605685273550108</v>
      </c>
      <c r="H202" s="307">
        <f t="shared" ca="1" si="99"/>
        <v>199.6747813675604</v>
      </c>
      <c r="I202" s="304">
        <f t="shared" ca="1" si="100"/>
        <v>212.46553567161158</v>
      </c>
      <c r="J202" s="306">
        <f t="shared" ca="1" si="101"/>
        <v>182.29099674450956</v>
      </c>
      <c r="K202" s="307">
        <f t="shared" ca="1" si="102"/>
        <v>631.14502655465037</v>
      </c>
      <c r="L202" s="304">
        <f t="shared" ca="1" si="87"/>
        <v>656.9429595016428</v>
      </c>
      <c r="M202" s="306">
        <f t="shared" ca="1" si="103"/>
        <v>1.2220400356101309</v>
      </c>
      <c r="N202" s="304">
        <f t="shared" ca="1" si="104"/>
        <v>70.017736436477321</v>
      </c>
      <c r="P202" s="310">
        <f t="shared" ca="1" si="105"/>
        <v>5</v>
      </c>
      <c r="Q202" s="304">
        <f t="shared" ca="1" si="106"/>
        <v>589.65000000000612</v>
      </c>
      <c r="R202" s="306">
        <f t="shared" ca="1" si="107"/>
        <v>0.29591786219193161</v>
      </c>
      <c r="S202" s="307">
        <f t="shared" ca="1" si="108"/>
        <v>7.9643130115576861</v>
      </c>
      <c r="T202" s="304">
        <f t="shared" ca="1" si="88"/>
        <v>78.12991064338091</v>
      </c>
      <c r="U202" s="311">
        <f t="shared" ca="1" si="89"/>
        <v>0</v>
      </c>
      <c r="V202" s="306">
        <f t="shared" ca="1" si="90"/>
        <v>1.150049951756501</v>
      </c>
      <c r="W202" s="304">
        <f t="shared" ca="1" si="91"/>
        <v>113.72162573854595</v>
      </c>
      <c r="Y202" s="314" t="str">
        <f t="shared" ca="1" si="109"/>
        <v/>
      </c>
      <c r="Z202" s="315" t="str">
        <f t="shared" ca="1" si="110"/>
        <v/>
      </c>
      <c r="AA202" s="316" t="str">
        <f t="shared" ca="1" si="111"/>
        <v/>
      </c>
      <c r="AC202" s="310" t="e">
        <f t="shared" ca="1" si="112"/>
        <v>#N/A</v>
      </c>
      <c r="AD202" s="323" t="e">
        <f t="shared" ca="1" si="113"/>
        <v>#N/A</v>
      </c>
      <c r="AE202" s="324">
        <f t="shared" ca="1" si="92"/>
        <v>631.14502655465037</v>
      </c>
      <c r="AG202" s="306">
        <f t="shared" ca="1" si="114"/>
        <v>50.602764439416674</v>
      </c>
      <c r="AH202" s="304">
        <f t="shared" ca="1" si="115"/>
        <v>59.822715851049082</v>
      </c>
    </row>
    <row r="203" spans="1:34" x14ac:dyDescent="0.2">
      <c r="A203" s="347">
        <f t="shared" ca="1" si="93"/>
        <v>0.01</v>
      </c>
      <c r="B203" s="304">
        <f t="shared" ca="1" si="94"/>
        <v>5.6899999999999578</v>
      </c>
      <c r="D203" s="306">
        <f t="shared" ca="1" si="95"/>
        <v>20.365828404200723</v>
      </c>
      <c r="E203" s="307">
        <f t="shared" ca="1" si="96"/>
        <v>46.198593798913592</v>
      </c>
      <c r="F203" s="304">
        <f t="shared" ca="1" si="97"/>
        <v>50.488385155264837</v>
      </c>
      <c r="G203" s="306">
        <f t="shared" ca="1" si="98"/>
        <v>72.809343557592115</v>
      </c>
      <c r="H203" s="307">
        <f t="shared" ca="1" si="99"/>
        <v>200.13676730554954</v>
      </c>
      <c r="I203" s="304">
        <f t="shared" ca="1" si="100"/>
        <v>212.96930796901972</v>
      </c>
      <c r="J203" s="306">
        <f t="shared" ca="1" si="101"/>
        <v>183.01807188866528</v>
      </c>
      <c r="K203" s="307">
        <f t="shared" ca="1" si="102"/>
        <v>633.14408429801597</v>
      </c>
      <c r="L203" s="304">
        <f t="shared" ca="1" si="87"/>
        <v>659.06528213783031</v>
      </c>
      <c r="M203" s="306">
        <f t="shared" ca="1" si="103"/>
        <v>1.2218826249552703</v>
      </c>
      <c r="N203" s="304">
        <f t="shared" ca="1" si="104"/>
        <v>70.008717470303424</v>
      </c>
      <c r="P203" s="310">
        <f t="shared" ca="1" si="105"/>
        <v>5</v>
      </c>
      <c r="Q203" s="304">
        <f t="shared" ca="1" si="106"/>
        <v>588.19000000000619</v>
      </c>
      <c r="R203" s="306">
        <f t="shared" ca="1" si="107"/>
        <v>0.29518515621584379</v>
      </c>
      <c r="S203" s="307">
        <f t="shared" ca="1" si="108"/>
        <v>7.9613611599955281</v>
      </c>
      <c r="T203" s="304">
        <f t="shared" ca="1" si="88"/>
        <v>78.100952979556141</v>
      </c>
      <c r="U203" s="311">
        <f t="shared" ca="1" si="89"/>
        <v>0</v>
      </c>
      <c r="V203" s="306">
        <f t="shared" ca="1" si="90"/>
        <v>1.1498198432486779</v>
      </c>
      <c r="W203" s="304">
        <f t="shared" ca="1" si="91"/>
        <v>114.23868861002491</v>
      </c>
      <c r="Y203" s="314" t="str">
        <f t="shared" ca="1" si="109"/>
        <v/>
      </c>
      <c r="Z203" s="315" t="str">
        <f t="shared" ca="1" si="110"/>
        <v/>
      </c>
      <c r="AA203" s="316" t="str">
        <f t="shared" ca="1" si="111"/>
        <v/>
      </c>
      <c r="AC203" s="310" t="e">
        <f t="shared" ca="1" si="112"/>
        <v>#N/A</v>
      </c>
      <c r="AD203" s="323" t="e">
        <f t="shared" ca="1" si="113"/>
        <v>#N/A</v>
      </c>
      <c r="AE203" s="324">
        <f t="shared" ca="1" si="92"/>
        <v>633.14408429801597</v>
      </c>
      <c r="AG203" s="306">
        <f t="shared" ca="1" si="114"/>
        <v>50.376965891920179</v>
      </c>
      <c r="AH203" s="304">
        <f t="shared" ca="1" si="115"/>
        <v>59.596388698653975</v>
      </c>
    </row>
    <row r="204" spans="1:34" x14ac:dyDescent="0.2">
      <c r="A204" s="347">
        <f t="shared" ca="1" si="93"/>
        <v>0.01</v>
      </c>
      <c r="B204" s="304">
        <f t="shared" ca="1" si="94"/>
        <v>5.6999999999999575</v>
      </c>
      <c r="D204" s="306">
        <f t="shared" ca="1" si="95"/>
        <v>20.297252346441745</v>
      </c>
      <c r="E204" s="307">
        <f t="shared" ca="1" si="96"/>
        <v>45.982653405652712</v>
      </c>
      <c r="F204" s="304">
        <f t="shared" ca="1" si="97"/>
        <v>50.263136263463707</v>
      </c>
      <c r="G204" s="306">
        <f t="shared" ca="1" si="98"/>
        <v>73.012316081056525</v>
      </c>
      <c r="H204" s="307">
        <f t="shared" ca="1" si="99"/>
        <v>200.59659383960607</v>
      </c>
      <c r="I204" s="304">
        <f t="shared" ca="1" si="100"/>
        <v>213.47082179907397</v>
      </c>
      <c r="J204" s="306">
        <f t="shared" ca="1" si="101"/>
        <v>183.74718018685851</v>
      </c>
      <c r="K204" s="307">
        <f t="shared" ca="1" si="102"/>
        <v>635.14775110374171</v>
      </c>
      <c r="L204" s="304">
        <f t="shared" ca="1" si="87"/>
        <v>661.19262848186872</v>
      </c>
      <c r="M204" s="306">
        <f t="shared" ca="1" si="103"/>
        <v>1.2217255161293994</v>
      </c>
      <c r="N204" s="304">
        <f t="shared" ca="1" si="104"/>
        <v>69.999715797656762</v>
      </c>
      <c r="P204" s="310">
        <f t="shared" ca="1" si="105"/>
        <v>5</v>
      </c>
      <c r="Q204" s="304">
        <f t="shared" ca="1" si="106"/>
        <v>586.73000000000616</v>
      </c>
      <c r="R204" s="306">
        <f t="shared" ca="1" si="107"/>
        <v>0.29445245023975586</v>
      </c>
      <c r="S204" s="307">
        <f t="shared" ca="1" si="108"/>
        <v>7.9584166354931307</v>
      </c>
      <c r="T204" s="304">
        <f t="shared" ca="1" si="88"/>
        <v>78.072067194187611</v>
      </c>
      <c r="U204" s="311">
        <f t="shared" ca="1" si="89"/>
        <v>0</v>
      </c>
      <c r="V204" s="306">
        <f t="shared" ca="1" si="90"/>
        <v>1.1495892489371233</v>
      </c>
      <c r="W204" s="304">
        <f t="shared" ca="1" si="91"/>
        <v>114.75433694388443</v>
      </c>
      <c r="Y204" s="314" t="str">
        <f t="shared" ca="1" si="109"/>
        <v/>
      </c>
      <c r="Z204" s="315" t="str">
        <f t="shared" ca="1" si="110"/>
        <v/>
      </c>
      <c r="AA204" s="316" t="str">
        <f t="shared" ca="1" si="111"/>
        <v/>
      </c>
      <c r="AC204" s="310" t="e">
        <f t="shared" ca="1" si="112"/>
        <v>#N/A</v>
      </c>
      <c r="AD204" s="323" t="e">
        <f t="shared" ca="1" si="113"/>
        <v>#N/A</v>
      </c>
      <c r="AE204" s="324">
        <f t="shared" ca="1" si="92"/>
        <v>635.14775110374171</v>
      </c>
      <c r="AG204" s="306">
        <f t="shared" ca="1" si="114"/>
        <v>50.151119548455156</v>
      </c>
      <c r="AH204" s="304">
        <f t="shared" ca="1" si="115"/>
        <v>59.370014543188603</v>
      </c>
    </row>
    <row r="205" spans="1:34" x14ac:dyDescent="0.2">
      <c r="A205" s="347">
        <f t="shared" ca="1" si="93"/>
        <v>0.01</v>
      </c>
      <c r="B205" s="304">
        <f t="shared" ca="1" si="94"/>
        <v>5.7099999999999573</v>
      </c>
      <c r="D205" s="306">
        <f t="shared" ca="1" si="95"/>
        <v>20.22857690719518</v>
      </c>
      <c r="E205" s="307">
        <f t="shared" ca="1" si="96"/>
        <v>45.766700529551898</v>
      </c>
      <c r="F205" s="304">
        <f t="shared" ca="1" si="97"/>
        <v>50.037847686046568</v>
      </c>
      <c r="G205" s="306">
        <f t="shared" ca="1" si="98"/>
        <v>73.214601850128474</v>
      </c>
      <c r="H205" s="307">
        <f t="shared" ca="1" si="99"/>
        <v>201.05426084490159</v>
      </c>
      <c r="I205" s="304">
        <f t="shared" ca="1" si="100"/>
        <v>213.97007671158732</v>
      </c>
      <c r="J205" s="306">
        <f t="shared" ca="1" si="101"/>
        <v>184.47831477651445</v>
      </c>
      <c r="K205" s="307">
        <f t="shared" ca="1" si="102"/>
        <v>637.15600537716421</v>
      </c>
      <c r="L205" s="304">
        <f t="shared" ca="1" si="87"/>
        <v>663.32497601927196</v>
      </c>
      <c r="M205" s="306">
        <f t="shared" ca="1" si="103"/>
        <v>1.221568706196116</v>
      </c>
      <c r="N205" s="304">
        <f t="shared" ca="1" si="104"/>
        <v>69.990731250293905</v>
      </c>
      <c r="P205" s="310">
        <f t="shared" ca="1" si="105"/>
        <v>6</v>
      </c>
      <c r="Q205" s="304">
        <f t="shared" ca="1" si="106"/>
        <v>585.27000000000623</v>
      </c>
      <c r="R205" s="306">
        <f t="shared" ca="1" si="107"/>
        <v>0.29371974426366804</v>
      </c>
      <c r="S205" s="307">
        <f t="shared" ca="1" si="108"/>
        <v>7.9554794380504941</v>
      </c>
      <c r="T205" s="304">
        <f t="shared" ca="1" si="88"/>
        <v>78.043253287275348</v>
      </c>
      <c r="U205" s="311">
        <f t="shared" ca="1" si="89"/>
        <v>0</v>
      </c>
      <c r="V205" s="306">
        <f t="shared" ca="1" si="90"/>
        <v>1.1493581716023606</v>
      </c>
      <c r="W205" s="304">
        <f t="shared" ca="1" si="91"/>
        <v>115.26855343308236</v>
      </c>
      <c r="Y205" s="314" t="str">
        <f t="shared" ca="1" si="109"/>
        <v/>
      </c>
      <c r="Z205" s="315" t="str">
        <f t="shared" ca="1" si="110"/>
        <v/>
      </c>
      <c r="AA205" s="316" t="str">
        <f t="shared" ca="1" si="111"/>
        <v/>
      </c>
      <c r="AC205" s="310" t="e">
        <f t="shared" ca="1" si="112"/>
        <v>#N/A</v>
      </c>
      <c r="AD205" s="323" t="e">
        <f t="shared" ca="1" si="113"/>
        <v>#N/A</v>
      </c>
      <c r="AE205" s="324">
        <f t="shared" ca="1" si="92"/>
        <v>637.15600537716421</v>
      </c>
      <c r="AG205" s="306">
        <f t="shared" ca="1" si="114"/>
        <v>49.925228182026586</v>
      </c>
      <c r="AH205" s="304">
        <f t="shared" ca="1" si="115"/>
        <v>59.14359614904901</v>
      </c>
    </row>
    <row r="206" spans="1:34" x14ac:dyDescent="0.2">
      <c r="A206" s="347">
        <f t="shared" ca="1" si="93"/>
        <v>0.01</v>
      </c>
      <c r="B206" s="304">
        <f t="shared" ca="1" si="94"/>
        <v>5.7199999999999571</v>
      </c>
      <c r="D206" s="306">
        <f t="shared" ca="1" si="95"/>
        <v>20.159803372522781</v>
      </c>
      <c r="E206" s="307">
        <f t="shared" ca="1" si="96"/>
        <v>45.550737659109572</v>
      </c>
      <c r="F206" s="304">
        <f t="shared" ca="1" si="97"/>
        <v>49.812522254025687</v>
      </c>
      <c r="G206" s="306">
        <f t="shared" ca="1" si="98"/>
        <v>73.416199883853707</v>
      </c>
      <c r="H206" s="307">
        <f t="shared" ca="1" si="99"/>
        <v>201.50976822149269</v>
      </c>
      <c r="I206" s="304">
        <f t="shared" ca="1" si="100"/>
        <v>214.46707228398878</v>
      </c>
      <c r="J206" s="306">
        <f t="shared" ca="1" si="101"/>
        <v>185.21146878518437</v>
      </c>
      <c r="K206" s="307">
        <f t="shared" ca="1" si="102"/>
        <v>639.16882552249615</v>
      </c>
      <c r="L206" s="304">
        <f t="shared" ca="1" si="87"/>
        <v>665.46230223009059</v>
      </c>
      <c r="M206" s="306">
        <f t="shared" ca="1" si="103"/>
        <v>1.2214121922473782</v>
      </c>
      <c r="N206" s="304">
        <f t="shared" ca="1" si="104"/>
        <v>69.981763661596304</v>
      </c>
      <c r="P206" s="310">
        <f t="shared" ca="1" si="105"/>
        <v>6</v>
      </c>
      <c r="Q206" s="304">
        <f t="shared" ca="1" si="106"/>
        <v>583.81000000000631</v>
      </c>
      <c r="R206" s="306">
        <f t="shared" ca="1" si="107"/>
        <v>0.29298703828758021</v>
      </c>
      <c r="S206" s="307">
        <f t="shared" ca="1" si="108"/>
        <v>7.9525495676676181</v>
      </c>
      <c r="T206" s="304">
        <f t="shared" ca="1" si="88"/>
        <v>78.01451125881934</v>
      </c>
      <c r="U206" s="311">
        <f t="shared" ca="1" si="89"/>
        <v>0</v>
      </c>
      <c r="V206" s="306">
        <f t="shared" ca="1" si="90"/>
        <v>1.1491266140236407</v>
      </c>
      <c r="W206" s="304">
        <f t="shared" ca="1" si="91"/>
        <v>115.78132089507987</v>
      </c>
      <c r="Y206" s="314" t="str">
        <f t="shared" ca="1" si="109"/>
        <v/>
      </c>
      <c r="Z206" s="315" t="str">
        <f t="shared" ca="1" si="110"/>
        <v/>
      </c>
      <c r="AA206" s="316" t="str">
        <f t="shared" ca="1" si="111"/>
        <v/>
      </c>
      <c r="AC206" s="310" t="e">
        <f t="shared" ca="1" si="112"/>
        <v>#N/A</v>
      </c>
      <c r="AD206" s="323" t="e">
        <f t="shared" ca="1" si="113"/>
        <v>#N/A</v>
      </c>
      <c r="AE206" s="324">
        <f t="shared" ca="1" si="92"/>
        <v>639.16882552249615</v>
      </c>
      <c r="AG206" s="306">
        <f t="shared" ca="1" si="114"/>
        <v>49.699294554267688</v>
      </c>
      <c r="AH206" s="304">
        <f t="shared" ca="1" si="115"/>
        <v>58.917136269336225</v>
      </c>
    </row>
    <row r="207" spans="1:34" x14ac:dyDescent="0.2">
      <c r="A207" s="347">
        <f t="shared" ca="1" si="93"/>
        <v>0.01</v>
      </c>
      <c r="B207" s="304">
        <f t="shared" ca="1" si="94"/>
        <v>5.7299999999999569</v>
      </c>
      <c r="D207" s="306">
        <f t="shared" ca="1" si="95"/>
        <v>20.090933022147219</v>
      </c>
      <c r="E207" s="307">
        <f t="shared" ca="1" si="96"/>
        <v>45.334767272771956</v>
      </c>
      <c r="F207" s="304">
        <f t="shared" ca="1" si="97"/>
        <v>49.587162788132986</v>
      </c>
      <c r="G207" s="306">
        <f t="shared" ca="1" si="98"/>
        <v>73.617109214075185</v>
      </c>
      <c r="H207" s="307">
        <f t="shared" ca="1" si="99"/>
        <v>201.96311589422041</v>
      </c>
      <c r="I207" s="304">
        <f t="shared" ca="1" si="100"/>
        <v>214.96180812120878</v>
      </c>
      <c r="J207" s="306">
        <f t="shared" ca="1" si="101"/>
        <v>185.94663533067401</v>
      </c>
      <c r="K207" s="307">
        <f t="shared" ca="1" si="102"/>
        <v>641.18618994307474</v>
      </c>
      <c r="L207" s="304">
        <f t="shared" ca="1" si="87"/>
        <v>667.60458458919788</v>
      </c>
      <c r="M207" s="306">
        <f t="shared" ca="1" si="103"/>
        <v>1.2212559714030926</v>
      </c>
      <c r="N207" s="304">
        <f t="shared" ca="1" si="104"/>
        <v>69.972812866546761</v>
      </c>
      <c r="P207" s="310">
        <f t="shared" ca="1" si="105"/>
        <v>6</v>
      </c>
      <c r="Q207" s="304">
        <f t="shared" ca="1" si="106"/>
        <v>582.35000000000628</v>
      </c>
      <c r="R207" s="306">
        <f t="shared" ca="1" si="107"/>
        <v>0.29225433231149228</v>
      </c>
      <c r="S207" s="307">
        <f t="shared" ca="1" si="108"/>
        <v>7.9496270243445029</v>
      </c>
      <c r="T207" s="304">
        <f t="shared" ca="1" si="88"/>
        <v>77.985841108819571</v>
      </c>
      <c r="U207" s="311">
        <f t="shared" ca="1" si="89"/>
        <v>0</v>
      </c>
      <c r="V207" s="306">
        <f t="shared" ca="1" si="90"/>
        <v>1.1488945789789002</v>
      </c>
      <c r="W207" s="304">
        <f t="shared" ca="1" si="91"/>
        <v>116.29262227204728</v>
      </c>
      <c r="Y207" s="314" t="str">
        <f t="shared" ca="1" si="109"/>
        <v/>
      </c>
      <c r="Z207" s="315" t="str">
        <f t="shared" ca="1" si="110"/>
        <v/>
      </c>
      <c r="AA207" s="316" t="str">
        <f t="shared" ca="1" si="111"/>
        <v/>
      </c>
      <c r="AC207" s="310" t="e">
        <f t="shared" ca="1" si="112"/>
        <v>#N/A</v>
      </c>
      <c r="AD207" s="323" t="e">
        <f t="shared" ca="1" si="113"/>
        <v>#N/A</v>
      </c>
      <c r="AE207" s="324">
        <f t="shared" ca="1" si="92"/>
        <v>641.18618994307474</v>
      </c>
      <c r="AG207" s="306">
        <f t="shared" ca="1" si="114"/>
        <v>49.473321415367664</v>
      </c>
      <c r="AH207" s="304">
        <f t="shared" ca="1" si="115"/>
        <v>58.690637645782878</v>
      </c>
    </row>
    <row r="208" spans="1:34" x14ac:dyDescent="0.2">
      <c r="A208" s="347">
        <f t="shared" ca="1" si="93"/>
        <v>0.01</v>
      </c>
      <c r="B208" s="304">
        <f t="shared" ca="1" si="94"/>
        <v>5.7399999999999567</v>
      </c>
      <c r="D208" s="306">
        <f t="shared" ca="1" si="95"/>
        <v>20.021967129464148</v>
      </c>
      <c r="E208" s="307">
        <f t="shared" ca="1" si="96"/>
        <v>45.11879183885565</v>
      </c>
      <c r="F208" s="304">
        <f t="shared" ca="1" si="97"/>
        <v>49.361772098774267</v>
      </c>
      <c r="G208" s="306">
        <f t="shared" ca="1" si="98"/>
        <v>73.817328885369832</v>
      </c>
      <c r="H208" s="307">
        <f t="shared" ca="1" si="99"/>
        <v>202.41430381260898</v>
      </c>
      <c r="I208" s="304">
        <f t="shared" ca="1" si="100"/>
        <v>215.4542838555642</v>
      </c>
      <c r="J208" s="306">
        <f t="shared" ca="1" si="101"/>
        <v>186.68380752117125</v>
      </c>
      <c r="K208" s="307">
        <f t="shared" ca="1" si="102"/>
        <v>643.20807704160893</v>
      </c>
      <c r="L208" s="304">
        <f t="shared" ca="1" si="87"/>
        <v>669.75180056657257</v>
      </c>
      <c r="M208" s="306">
        <f t="shared" ca="1" si="103"/>
        <v>1.2211000408107109</v>
      </c>
      <c r="N208" s="304">
        <f t="shared" ca="1" si="104"/>
        <v>69.963878701706321</v>
      </c>
      <c r="P208" s="310">
        <f t="shared" ca="1" si="105"/>
        <v>6</v>
      </c>
      <c r="Q208" s="304">
        <f t="shared" ca="1" si="106"/>
        <v>580.89000000000635</v>
      </c>
      <c r="R208" s="306">
        <f t="shared" ca="1" si="107"/>
        <v>0.29152162633540446</v>
      </c>
      <c r="S208" s="307">
        <f t="shared" ca="1" si="108"/>
        <v>7.9467118080811492</v>
      </c>
      <c r="T208" s="304">
        <f t="shared" ca="1" si="88"/>
        <v>77.957242837276084</v>
      </c>
      <c r="U208" s="311">
        <f t="shared" ca="1" si="89"/>
        <v>0</v>
      </c>
      <c r="V208" s="306">
        <f t="shared" ca="1" si="90"/>
        <v>1.1486620692447247</v>
      </c>
      <c r="W208" s="304">
        <f t="shared" ca="1" si="91"/>
        <v>116.80244063106161</v>
      </c>
      <c r="Y208" s="314" t="str">
        <f t="shared" ca="1" si="109"/>
        <v/>
      </c>
      <c r="Z208" s="315" t="str">
        <f t="shared" ca="1" si="110"/>
        <v/>
      </c>
      <c r="AA208" s="316" t="str">
        <f t="shared" ca="1" si="111"/>
        <v/>
      </c>
      <c r="AC208" s="310" t="e">
        <f t="shared" ca="1" si="112"/>
        <v>#N/A</v>
      </c>
      <c r="AD208" s="323" t="e">
        <f t="shared" ca="1" si="113"/>
        <v>#N/A</v>
      </c>
      <c r="AE208" s="324">
        <f t="shared" ca="1" si="92"/>
        <v>643.20807704160893</v>
      </c>
      <c r="AG208" s="306">
        <f t="shared" ca="1" si="114"/>
        <v>49.247311504000706</v>
      </c>
      <c r="AH208" s="304">
        <f t="shared" ca="1" si="115"/>
        <v>58.464103008681136</v>
      </c>
    </row>
    <row r="209" spans="1:34" x14ac:dyDescent="0.2">
      <c r="A209" s="347">
        <f t="shared" ca="1" si="93"/>
        <v>0.01</v>
      </c>
      <c r="B209" s="304">
        <f t="shared" ca="1" si="94"/>
        <v>5.7499999999999565</v>
      </c>
      <c r="D209" s="306">
        <f t="shared" ca="1" si="95"/>
        <v>19.952906961553733</v>
      </c>
      <c r="E209" s="307">
        <f t="shared" ca="1" si="96"/>
        <v>44.902813815471376</v>
      </c>
      <c r="F209" s="304">
        <f t="shared" ca="1" si="97"/>
        <v>49.136352985984892</v>
      </c>
      <c r="G209" s="306">
        <f t="shared" ca="1" si="98"/>
        <v>74.016857954985369</v>
      </c>
      <c r="H209" s="307">
        <f t="shared" ca="1" si="99"/>
        <v>202.86333195076369</v>
      </c>
      <c r="I209" s="304">
        <f t="shared" ca="1" si="100"/>
        <v>215.94449914664236</v>
      </c>
      <c r="J209" s="306">
        <f t="shared" ca="1" si="101"/>
        <v>187.42297845537303</v>
      </c>
      <c r="K209" s="307">
        <f t="shared" ca="1" si="102"/>
        <v>645.23446522042582</v>
      </c>
      <c r="L209" s="304">
        <f t="shared" ca="1" si="87"/>
        <v>671.9039276275829</v>
      </c>
      <c r="M209" s="306">
        <f t="shared" ca="1" si="103"/>
        <v>1.2209443976448315</v>
      </c>
      <c r="N209" s="304">
        <f t="shared" ca="1" si="104"/>
        <v>69.954961005191379</v>
      </c>
      <c r="P209" s="310">
        <f t="shared" ca="1" si="105"/>
        <v>6</v>
      </c>
      <c r="Q209" s="304">
        <f t="shared" ca="1" si="106"/>
        <v>579.43000000000632</v>
      </c>
      <c r="R209" s="306">
        <f t="shared" ca="1" si="107"/>
        <v>0.29078892035931658</v>
      </c>
      <c r="S209" s="307">
        <f t="shared" ca="1" si="108"/>
        <v>7.9438039188775562</v>
      </c>
      <c r="T209" s="304">
        <f t="shared" ca="1" si="88"/>
        <v>77.928716444188836</v>
      </c>
      <c r="U209" s="311">
        <f t="shared" ca="1" si="89"/>
        <v>0</v>
      </c>
      <c r="V209" s="306">
        <f t="shared" ca="1" si="90"/>
        <v>1.1484290875963097</v>
      </c>
      <c r="W209" s="304">
        <f t="shared" ca="1" si="91"/>
        <v>117.31075916429462</v>
      </c>
      <c r="Y209" s="314" t="str">
        <f t="shared" ca="1" si="109"/>
        <v/>
      </c>
      <c r="Z209" s="315" t="str">
        <f t="shared" ca="1" si="110"/>
        <v/>
      </c>
      <c r="AA209" s="316" t="str">
        <f t="shared" ca="1" si="111"/>
        <v/>
      </c>
      <c r="AC209" s="310" t="e">
        <f t="shared" ca="1" si="112"/>
        <v>#N/A</v>
      </c>
      <c r="AD209" s="323" t="e">
        <f t="shared" ca="1" si="113"/>
        <v>#N/A</v>
      </c>
      <c r="AE209" s="324">
        <f t="shared" ca="1" si="92"/>
        <v>645.23446522042582</v>
      </c>
      <c r="AG209" s="306">
        <f t="shared" ca="1" si="114"/>
        <v>49.021267547255931</v>
      </c>
      <c r="AH209" s="304">
        <f t="shared" ca="1" si="115"/>
        <v>58.237535076811547</v>
      </c>
    </row>
    <row r="210" spans="1:34" x14ac:dyDescent="0.2">
      <c r="A210" s="347">
        <f t="shared" ca="1" si="93"/>
        <v>0.01</v>
      </c>
      <c r="B210" s="304">
        <f t="shared" ca="1" si="94"/>
        <v>5.7599999999999563</v>
      </c>
      <c r="D210" s="306">
        <f t="shared" ca="1" si="95"/>
        <v>19.883753779191931</v>
      </c>
      <c r="E210" s="307">
        <f t="shared" ca="1" si="96"/>
        <v>44.68683565044897</v>
      </c>
      <c r="F210" s="304">
        <f t="shared" ca="1" si="97"/>
        <v>48.910908239387318</v>
      </c>
      <c r="G210" s="306">
        <f t="shared" ca="1" si="98"/>
        <v>74.215695492777286</v>
      </c>
      <c r="H210" s="307">
        <f t="shared" ca="1" si="99"/>
        <v>203.31020030726819</v>
      </c>
      <c r="I210" s="304">
        <f t="shared" ca="1" si="100"/>
        <v>216.43245368118468</v>
      </c>
      <c r="J210" s="306">
        <f t="shared" ca="1" si="101"/>
        <v>188.16414122261185</v>
      </c>
      <c r="K210" s="307">
        <f t="shared" ca="1" si="102"/>
        <v>647.26533288171595</v>
      </c>
      <c r="L210" s="304">
        <f t="shared" ca="1" si="87"/>
        <v>674.06094323326704</v>
      </c>
      <c r="M210" s="306">
        <f t="shared" ca="1" si="103"/>
        <v>1.2207890391068097</v>
      </c>
      <c r="N210" s="304">
        <f t="shared" ca="1" si="104"/>
        <v>69.946059616651397</v>
      </c>
      <c r="P210" s="310">
        <f t="shared" ca="1" si="105"/>
        <v>6</v>
      </c>
      <c r="Q210" s="304">
        <f t="shared" ca="1" si="106"/>
        <v>577.97000000000639</v>
      </c>
      <c r="R210" s="306">
        <f t="shared" ca="1" si="107"/>
        <v>0.29005621438322876</v>
      </c>
      <c r="S210" s="307">
        <f t="shared" ca="1" si="108"/>
        <v>7.9409033567337239</v>
      </c>
      <c r="T210" s="304">
        <f t="shared" ca="1" si="88"/>
        <v>77.900261929557843</v>
      </c>
      <c r="U210" s="311">
        <f t="shared" ca="1" si="89"/>
        <v>0</v>
      </c>
      <c r="V210" s="306">
        <f t="shared" ca="1" si="90"/>
        <v>1.1481956368074202</v>
      </c>
      <c r="W210" s="304">
        <f t="shared" ca="1" si="91"/>
        <v>117.81756118919199</v>
      </c>
      <c r="Y210" s="314" t="str">
        <f t="shared" ca="1" si="109"/>
        <v/>
      </c>
      <c r="Z210" s="315" t="str">
        <f t="shared" ca="1" si="110"/>
        <v/>
      </c>
      <c r="AA210" s="316" t="str">
        <f t="shared" ca="1" si="111"/>
        <v/>
      </c>
      <c r="AC210" s="310" t="e">
        <f t="shared" ca="1" si="112"/>
        <v>#N/A</v>
      </c>
      <c r="AD210" s="323" t="e">
        <f t="shared" ca="1" si="113"/>
        <v>#N/A</v>
      </c>
      <c r="AE210" s="324">
        <f t="shared" ca="1" si="92"/>
        <v>647.26533288171595</v>
      </c>
      <c r="AG210" s="306">
        <f t="shared" ca="1" si="114"/>
        <v>48.795192260568591</v>
      </c>
      <c r="AH210" s="304">
        <f t="shared" ca="1" si="115"/>
        <v>58.010936557373178</v>
      </c>
    </row>
    <row r="211" spans="1:34" x14ac:dyDescent="0.2">
      <c r="A211" s="347">
        <f t="shared" ca="1" si="93"/>
        <v>0.01</v>
      </c>
      <c r="B211" s="304">
        <f t="shared" ca="1" si="94"/>
        <v>5.7699999999999561</v>
      </c>
      <c r="D211" s="306">
        <f t="shared" ca="1" si="95"/>
        <v>19.814508836861332</v>
      </c>
      <c r="E211" s="307">
        <f t="shared" ca="1" si="96"/>
        <v>44.470859781263755</v>
      </c>
      <c r="F211" s="304">
        <f t="shared" ca="1" si="97"/>
        <v>48.685440638150517</v>
      </c>
      <c r="G211" s="306">
        <f t="shared" ca="1" si="98"/>
        <v>74.413840581145905</v>
      </c>
      <c r="H211" s="307">
        <f t="shared" ca="1" si="99"/>
        <v>203.75490890508084</v>
      </c>
      <c r="I211" s="304">
        <f t="shared" ca="1" si="100"/>
        <v>216.91814717296936</v>
      </c>
      <c r="J211" s="306">
        <f t="shared" ca="1" si="101"/>
        <v>188.90728890298146</v>
      </c>
      <c r="K211" s="307">
        <f t="shared" ca="1" si="102"/>
        <v>649.30065842777765</v>
      </c>
      <c r="L211" s="304">
        <f t="shared" ca="1" si="87"/>
        <v>676.22282484061429</v>
      </c>
      <c r="M211" s="306">
        <f t="shared" ca="1" si="103"/>
        <v>1.2206339624243738</v>
      </c>
      <c r="N211" s="304">
        <f t="shared" ca="1" si="104"/>
        <v>69.937174377246933</v>
      </c>
      <c r="P211" s="310">
        <f t="shared" ca="1" si="105"/>
        <v>6</v>
      </c>
      <c r="Q211" s="304">
        <f t="shared" ca="1" si="106"/>
        <v>576.51000000000647</v>
      </c>
      <c r="R211" s="306">
        <f t="shared" ca="1" si="107"/>
        <v>0.28932350840714088</v>
      </c>
      <c r="S211" s="307">
        <f t="shared" ca="1" si="108"/>
        <v>7.9380101216496524</v>
      </c>
      <c r="T211" s="304">
        <f t="shared" ca="1" si="88"/>
        <v>77.871879293383088</v>
      </c>
      <c r="U211" s="311">
        <f t="shared" ca="1" si="89"/>
        <v>0</v>
      </c>
      <c r="V211" s="306">
        <f t="shared" ca="1" si="90"/>
        <v>1.1479617196503555</v>
      </c>
      <c r="W211" s="304">
        <f t="shared" ca="1" si="91"/>
        <v>118.32283014864376</v>
      </c>
      <c r="Y211" s="314" t="str">
        <f t="shared" ca="1" si="109"/>
        <v/>
      </c>
      <c r="Z211" s="315" t="str">
        <f t="shared" ca="1" si="110"/>
        <v/>
      </c>
      <c r="AA211" s="316" t="str">
        <f t="shared" ca="1" si="111"/>
        <v/>
      </c>
      <c r="AC211" s="310" t="e">
        <f t="shared" ca="1" si="112"/>
        <v>#N/A</v>
      </c>
      <c r="AD211" s="323" t="e">
        <f t="shared" ca="1" si="113"/>
        <v>#N/A</v>
      </c>
      <c r="AE211" s="324">
        <f t="shared" ca="1" si="92"/>
        <v>649.30065842777765</v>
      </c>
      <c r="AG211" s="306">
        <f t="shared" ca="1" si="114"/>
        <v>48.569088347652269</v>
      </c>
      <c r="AH211" s="304">
        <f t="shared" ca="1" si="115"/>
        <v>57.784310145914809</v>
      </c>
    </row>
    <row r="212" spans="1:34" x14ac:dyDescent="0.2">
      <c r="A212" s="347">
        <f t="shared" ca="1" si="93"/>
        <v>0.01</v>
      </c>
      <c r="B212" s="304">
        <f t="shared" ca="1" si="94"/>
        <v>5.7799999999999558</v>
      </c>
      <c r="D212" s="306">
        <f t="shared" ca="1" si="95"/>
        <v>19.745173382761646</v>
      </c>
      <c r="E212" s="307">
        <f t="shared" ca="1" si="96"/>
        <v>44.254888634964104</v>
      </c>
      <c r="F212" s="304">
        <f t="shared" ca="1" si="97"/>
        <v>48.459952950951099</v>
      </c>
      <c r="G212" s="306">
        <f t="shared" ca="1" si="98"/>
        <v>74.611292314973525</v>
      </c>
      <c r="H212" s="307">
        <f t="shared" ca="1" si="99"/>
        <v>204.19745779143048</v>
      </c>
      <c r="I212" s="304">
        <f t="shared" ca="1" si="100"/>
        <v>217.40157936269335</v>
      </c>
      <c r="J212" s="306">
        <f t="shared" ca="1" si="101"/>
        <v>189.65241456746207</v>
      </c>
      <c r="K212" s="307">
        <f t="shared" ca="1" si="102"/>
        <v>651.34042026126019</v>
      </c>
      <c r="L212" s="304">
        <f t="shared" ca="1" si="87"/>
        <v>678.38954990284424</v>
      </c>
      <c r="M212" s="306">
        <f t="shared" ca="1" si="103"/>
        <v>1.2204791648512483</v>
      </c>
      <c r="N212" s="304">
        <f t="shared" ca="1" si="104"/>
        <v>69.928305129627972</v>
      </c>
      <c r="P212" s="310">
        <f t="shared" ca="1" si="105"/>
        <v>6</v>
      </c>
      <c r="Q212" s="304">
        <f t="shared" ca="1" si="106"/>
        <v>575.05000000000643</v>
      </c>
      <c r="R212" s="306">
        <f t="shared" ca="1" si="107"/>
        <v>0.28859080243105301</v>
      </c>
      <c r="S212" s="307">
        <f t="shared" ca="1" si="108"/>
        <v>7.9351242136253415</v>
      </c>
      <c r="T212" s="304">
        <f t="shared" ca="1" si="88"/>
        <v>77.843568535664602</v>
      </c>
      <c r="U212" s="311">
        <f t="shared" ca="1" si="89"/>
        <v>0</v>
      </c>
      <c r="V212" s="306">
        <f t="shared" ca="1" si="90"/>
        <v>1.1477273388959077</v>
      </c>
      <c r="W212" s="304">
        <f t="shared" ca="1" si="91"/>
        <v>118.82654961114532</v>
      </c>
      <c r="Y212" s="314" t="str">
        <f t="shared" ca="1" si="109"/>
        <v/>
      </c>
      <c r="Z212" s="315" t="str">
        <f t="shared" ca="1" si="110"/>
        <v/>
      </c>
      <c r="AA212" s="316" t="str">
        <f t="shared" ca="1" si="111"/>
        <v/>
      </c>
      <c r="AC212" s="310" t="e">
        <f t="shared" ca="1" si="112"/>
        <v>#N/A</v>
      </c>
      <c r="AD212" s="323" t="e">
        <f t="shared" ca="1" si="113"/>
        <v>#N/A</v>
      </c>
      <c r="AE212" s="324">
        <f t="shared" ca="1" si="92"/>
        <v>651.34042026126019</v>
      </c>
      <c r="AG212" s="306">
        <f t="shared" ca="1" si="114"/>
        <v>48.342958500432275</v>
      </c>
      <c r="AH212" s="304">
        <f t="shared" ca="1" si="115"/>
        <v>57.557658526267289</v>
      </c>
    </row>
    <row r="213" spans="1:34" x14ac:dyDescent="0.2">
      <c r="A213" s="347">
        <f t="shared" ca="1" si="93"/>
        <v>0.01</v>
      </c>
      <c r="B213" s="304">
        <f t="shared" ca="1" si="94"/>
        <v>5.7899999999999556</v>
      </c>
      <c r="D213" s="306">
        <f t="shared" ca="1" si="95"/>
        <v>19.67574865881992</v>
      </c>
      <c r="E213" s="307">
        <f t="shared" ca="1" si="96"/>
        <v>44.038924628100389</v>
      </c>
      <c r="F213" s="304">
        <f t="shared" ca="1" si="97"/>
        <v>48.234447935936416</v>
      </c>
      <c r="G213" s="306">
        <f t="shared" ca="1" si="98"/>
        <v>74.808049801561722</v>
      </c>
      <c r="H213" s="307">
        <f t="shared" ca="1" si="99"/>
        <v>204.63784703771148</v>
      </c>
      <c r="I213" s="304">
        <f t="shared" ca="1" si="100"/>
        <v>217.88275001785419</v>
      </c>
      <c r="J213" s="306">
        <f t="shared" ca="1" si="101"/>
        <v>190.39951127804474</v>
      </c>
      <c r="K213" s="307">
        <f t="shared" ca="1" si="102"/>
        <v>653.38459678540585</v>
      </c>
      <c r="L213" s="304">
        <f t="shared" ca="1" si="87"/>
        <v>680.56109586968432</v>
      </c>
      <c r="M213" s="306">
        <f t="shared" ca="1" si="103"/>
        <v>1.2203246436667829</v>
      </c>
      <c r="N213" s="304">
        <f t="shared" ca="1" si="104"/>
        <v>69.91945171791275</v>
      </c>
      <c r="P213" s="310">
        <f t="shared" ca="1" si="105"/>
        <v>6</v>
      </c>
      <c r="Q213" s="304">
        <f t="shared" ca="1" si="106"/>
        <v>573.59000000000651</v>
      </c>
      <c r="R213" s="306">
        <f t="shared" ca="1" si="107"/>
        <v>0.28785809645496518</v>
      </c>
      <c r="S213" s="307">
        <f t="shared" ca="1" si="108"/>
        <v>7.9322456326607922</v>
      </c>
      <c r="T213" s="304">
        <f t="shared" ca="1" si="88"/>
        <v>77.815329656402369</v>
      </c>
      <c r="U213" s="311">
        <f t="shared" ca="1" si="89"/>
        <v>0</v>
      </c>
      <c r="V213" s="306">
        <f t="shared" ca="1" si="90"/>
        <v>1.1474924973133267</v>
      </c>
      <c r="W213" s="304">
        <f t="shared" ca="1" si="91"/>
        <v>119.32870327095056</v>
      </c>
      <c r="Y213" s="314" t="str">
        <f t="shared" ca="1" si="109"/>
        <v/>
      </c>
      <c r="Z213" s="315" t="str">
        <f t="shared" ca="1" si="110"/>
        <v/>
      </c>
      <c r="AA213" s="316" t="str">
        <f t="shared" ca="1" si="111"/>
        <v/>
      </c>
      <c r="AC213" s="310" t="e">
        <f t="shared" ca="1" si="112"/>
        <v>#N/A</v>
      </c>
      <c r="AD213" s="323" t="e">
        <f t="shared" ca="1" si="113"/>
        <v>#N/A</v>
      </c>
      <c r="AE213" s="324">
        <f t="shared" ca="1" si="92"/>
        <v>653.38459678540585</v>
      </c>
      <c r="AG213" s="306">
        <f t="shared" ca="1" si="114"/>
        <v>48.116805398980262</v>
      </c>
      <c r="AH213" s="304">
        <f t="shared" ca="1" si="115"/>
        <v>57.330984370477111</v>
      </c>
    </row>
    <row r="214" spans="1:34" x14ac:dyDescent="0.2">
      <c r="A214" s="347">
        <f t="shared" ca="1" si="93"/>
        <v>0.01</v>
      </c>
      <c r="B214" s="304">
        <f t="shared" ca="1" si="94"/>
        <v>5.7999999999999554</v>
      </c>
      <c r="D214" s="306">
        <f t="shared" ca="1" si="95"/>
        <v>19.60623590070033</v>
      </c>
      <c r="E214" s="307">
        <f t="shared" ca="1" si="96"/>
        <v>43.822970166654997</v>
      </c>
      <c r="F214" s="304">
        <f t="shared" ca="1" si="97"/>
        <v>48.008928340689344</v>
      </c>
      <c r="G214" s="306">
        <f t="shared" ca="1" si="98"/>
        <v>75.004112160568724</v>
      </c>
      <c r="H214" s="307">
        <f t="shared" ca="1" si="99"/>
        <v>205.07607673937804</v>
      </c>
      <c r="I214" s="304">
        <f t="shared" ca="1" si="100"/>
        <v>218.36165893263049</v>
      </c>
      <c r="J214" s="306">
        <f t="shared" ca="1" si="101"/>
        <v>191.1485720878554</v>
      </c>
      <c r="K214" s="307">
        <f t="shared" ca="1" si="102"/>
        <v>655.43316640429134</v>
      </c>
      <c r="L214" s="304">
        <f t="shared" ca="1" si="87"/>
        <v>682.73744018764739</v>
      </c>
      <c r="M214" s="306">
        <f t="shared" ca="1" si="103"/>
        <v>1.2201703961755888</v>
      </c>
      <c r="N214" s="304">
        <f t="shared" ca="1" si="104"/>
        <v>69.910613987666835</v>
      </c>
      <c r="P214" s="310">
        <f t="shared" ca="1" si="105"/>
        <v>6</v>
      </c>
      <c r="Q214" s="304">
        <f t="shared" ca="1" si="106"/>
        <v>572.13000000000648</v>
      </c>
      <c r="R214" s="306">
        <f t="shared" ca="1" si="107"/>
        <v>0.28712539047887731</v>
      </c>
      <c r="S214" s="307">
        <f t="shared" ca="1" si="108"/>
        <v>7.9293743787560036</v>
      </c>
      <c r="T214" s="304">
        <f t="shared" ca="1" si="88"/>
        <v>77.787162655596404</v>
      </c>
      <c r="U214" s="311">
        <f t="shared" ca="1" si="89"/>
        <v>0</v>
      </c>
      <c r="V214" s="306">
        <f t="shared" ca="1" si="90"/>
        <v>1.1472571976702799</v>
      </c>
      <c r="W214" s="304">
        <f t="shared" ca="1" si="91"/>
        <v>119.82927494821514</v>
      </c>
      <c r="Y214" s="314" t="str">
        <f t="shared" ca="1" si="109"/>
        <v/>
      </c>
      <c r="Z214" s="315" t="str">
        <f t="shared" ca="1" si="110"/>
        <v/>
      </c>
      <c r="AA214" s="316" t="str">
        <f t="shared" ca="1" si="111"/>
        <v/>
      </c>
      <c r="AC214" s="310" t="e">
        <f t="shared" ca="1" si="112"/>
        <v>#N/A</v>
      </c>
      <c r="AD214" s="323" t="e">
        <f t="shared" ca="1" si="113"/>
        <v>#N/A</v>
      </c>
      <c r="AE214" s="324">
        <f t="shared" ca="1" si="92"/>
        <v>655.43316640429134</v>
      </c>
      <c r="AG214" s="306">
        <f t="shared" ca="1" si="114"/>
        <v>47.890631711449608</v>
      </c>
      <c r="AH214" s="304">
        <f t="shared" ca="1" si="115"/>
        <v>57.104290338740881</v>
      </c>
    </row>
    <row r="215" spans="1:34" x14ac:dyDescent="0.2">
      <c r="A215" s="347">
        <f t="shared" ca="1" si="93"/>
        <v>0.01</v>
      </c>
      <c r="B215" s="304">
        <f t="shared" ca="1" si="94"/>
        <v>5.8099999999999552</v>
      </c>
      <c r="D215" s="306">
        <f t="shared" ca="1" si="95"/>
        <v>19.536636337813775</v>
      </c>
      <c r="E215" s="307">
        <f t="shared" ca="1" si="96"/>
        <v>43.607027645973822</v>
      </c>
      <c r="F215" s="304">
        <f t="shared" ca="1" si="97"/>
        <v>47.783396902195129</v>
      </c>
      <c r="G215" s="306">
        <f t="shared" ca="1" si="98"/>
        <v>75.199478523946865</v>
      </c>
      <c r="H215" s="307">
        <f t="shared" ca="1" si="99"/>
        <v>205.51214701583777</v>
      </c>
      <c r="I215" s="304">
        <f t="shared" ca="1" si="100"/>
        <v>218.83830592776226</v>
      </c>
      <c r="J215" s="306">
        <f t="shared" ca="1" si="101"/>
        <v>191.89959004127797</v>
      </c>
      <c r="K215" s="307">
        <f t="shared" ca="1" si="102"/>
        <v>657.4861075230674</v>
      </c>
      <c r="L215" s="304">
        <f t="shared" ca="1" si="87"/>
        <v>684.91856030030681</v>
      </c>
      <c r="M215" s="306">
        <f t="shared" ca="1" si="103"/>
        <v>1.220016419707179</v>
      </c>
      <c r="N215" s="304">
        <f t="shared" ca="1" si="104"/>
        <v>69.901791785882637</v>
      </c>
      <c r="P215" s="310">
        <f t="shared" ca="1" si="105"/>
        <v>6</v>
      </c>
      <c r="Q215" s="304">
        <f t="shared" ca="1" si="106"/>
        <v>570.67000000000655</v>
      </c>
      <c r="R215" s="306">
        <f t="shared" ca="1" si="107"/>
        <v>0.28639268450278943</v>
      </c>
      <c r="S215" s="307">
        <f t="shared" ca="1" si="108"/>
        <v>7.9265104519109757</v>
      </c>
      <c r="T215" s="304">
        <f t="shared" ca="1" si="88"/>
        <v>77.759067533246679</v>
      </c>
      <c r="U215" s="311">
        <f t="shared" ca="1" si="89"/>
        <v>0</v>
      </c>
      <c r="V215" s="306">
        <f t="shared" ca="1" si="90"/>
        <v>1.1470214427328176</v>
      </c>
      <c r="W215" s="304">
        <f t="shared" ca="1" si="91"/>
        <v>120.32824858913199</v>
      </c>
      <c r="Y215" s="314" t="str">
        <f t="shared" ca="1" si="109"/>
        <v/>
      </c>
      <c r="Z215" s="315" t="str">
        <f t="shared" ca="1" si="110"/>
        <v/>
      </c>
      <c r="AA215" s="316" t="str">
        <f t="shared" ca="1" si="111"/>
        <v/>
      </c>
      <c r="AC215" s="310" t="e">
        <f t="shared" ca="1" si="112"/>
        <v>#N/A</v>
      </c>
      <c r="AD215" s="323" t="e">
        <f t="shared" ca="1" si="113"/>
        <v>#N/A</v>
      </c>
      <c r="AE215" s="324">
        <f t="shared" ca="1" si="92"/>
        <v>657.4861075230674</v>
      </c>
      <c r="AG215" s="306">
        <f t="shared" ca="1" si="114"/>
        <v>47.664440094012399</v>
      </c>
      <c r="AH215" s="304">
        <f t="shared" ca="1" si="115"/>
        <v>56.877579079341245</v>
      </c>
    </row>
    <row r="216" spans="1:34" x14ac:dyDescent="0.2">
      <c r="A216" s="347">
        <f t="shared" ca="1" si="93"/>
        <v>0.01</v>
      </c>
      <c r="B216" s="304">
        <f t="shared" ca="1" si="94"/>
        <v>5.819999999999955</v>
      </c>
      <c r="D216" s="306">
        <f t="shared" ca="1" si="95"/>
        <v>19.466951193327123</v>
      </c>
      <c r="E216" s="307">
        <f t="shared" ca="1" si="96"/>
        <v>43.391099450698775</v>
      </c>
      <c r="F216" s="304">
        <f t="shared" ca="1" si="97"/>
        <v>47.557856346809956</v>
      </c>
      <c r="G216" s="306">
        <f t="shared" ca="1" si="98"/>
        <v>75.394148035880136</v>
      </c>
      <c r="H216" s="307">
        <f t="shared" ca="1" si="99"/>
        <v>205.94605801034476</v>
      </c>
      <c r="I216" s="304">
        <f t="shared" ca="1" si="100"/>
        <v>219.3126908504305</v>
      </c>
      <c r="J216" s="306">
        <f t="shared" ca="1" si="101"/>
        <v>192.65255817407711</v>
      </c>
      <c r="K216" s="307">
        <f t="shared" ca="1" si="102"/>
        <v>659.5433985481983</v>
      </c>
      <c r="L216" s="304">
        <f t="shared" ca="1" si="87"/>
        <v>687.1044336485711</v>
      </c>
      <c r="M216" s="306">
        <f t="shared" ca="1" si="103"/>
        <v>1.2198627116156182</v>
      </c>
      <c r="N216" s="304">
        <f t="shared" ca="1" si="104"/>
        <v>69.892984960959183</v>
      </c>
      <c r="P216" s="310">
        <f t="shared" ca="1" si="105"/>
        <v>6</v>
      </c>
      <c r="Q216" s="304">
        <f t="shared" ca="1" si="106"/>
        <v>569.21000000000663</v>
      </c>
      <c r="R216" s="306">
        <f t="shared" ca="1" si="107"/>
        <v>0.28565997852670161</v>
      </c>
      <c r="S216" s="307">
        <f t="shared" ca="1" si="108"/>
        <v>7.9236538521257085</v>
      </c>
      <c r="T216" s="304">
        <f t="shared" ca="1" si="88"/>
        <v>77.731044289353207</v>
      </c>
      <c r="U216" s="311">
        <f t="shared" ca="1" si="89"/>
        <v>0</v>
      </c>
      <c r="V216" s="306">
        <f t="shared" ca="1" si="90"/>
        <v>1.1467852352653334</v>
      </c>
      <c r="W216" s="304">
        <f t="shared" ca="1" si="91"/>
        <v>120.82560826605733</v>
      </c>
      <c r="Y216" s="314" t="str">
        <f t="shared" ca="1" si="109"/>
        <v/>
      </c>
      <c r="Z216" s="315" t="str">
        <f t="shared" ca="1" si="110"/>
        <v/>
      </c>
      <c r="AA216" s="316" t="str">
        <f t="shared" ca="1" si="111"/>
        <v/>
      </c>
      <c r="AC216" s="310" t="e">
        <f t="shared" ca="1" si="112"/>
        <v>#N/A</v>
      </c>
      <c r="AD216" s="323" t="e">
        <f t="shared" ca="1" si="113"/>
        <v>#N/A</v>
      </c>
      <c r="AE216" s="324">
        <f t="shared" ca="1" si="92"/>
        <v>659.5433985481983</v>
      </c>
      <c r="AG216" s="306">
        <f t="shared" ca="1" si="114"/>
        <v>47.438233190797042</v>
      </c>
      <c r="AH216" s="304">
        <f t="shared" ca="1" si="115"/>
        <v>56.650853228583607</v>
      </c>
    </row>
    <row r="217" spans="1:34" x14ac:dyDescent="0.2">
      <c r="A217" s="347">
        <f t="shared" ca="1" si="93"/>
        <v>0.01</v>
      </c>
      <c r="B217" s="304">
        <f t="shared" ca="1" si="94"/>
        <v>5.8299999999999548</v>
      </c>
      <c r="D217" s="306">
        <f t="shared" ca="1" si="95"/>
        <v>19.397181684172168</v>
      </c>
      <c r="E217" s="307">
        <f t="shared" ca="1" si="96"/>
        <v>43.175187954701755</v>
      </c>
      <c r="F217" s="304">
        <f t="shared" ca="1" si="97"/>
        <v>47.332309390231615</v>
      </c>
      <c r="G217" s="306">
        <f t="shared" ca="1" si="98"/>
        <v>75.58811985272186</v>
      </c>
      <c r="H217" s="307">
        <f t="shared" ca="1" si="99"/>
        <v>206.37780988989178</v>
      </c>
      <c r="I217" s="304">
        <f t="shared" ca="1" si="100"/>
        <v>219.78481357413608</v>
      </c>
      <c r="J217" s="306">
        <f t="shared" ca="1" si="101"/>
        <v>193.40746951352011</v>
      </c>
      <c r="K217" s="307">
        <f t="shared" ca="1" si="102"/>
        <v>661.60501788769943</v>
      </c>
      <c r="L217" s="304">
        <f t="shared" ca="1" si="87"/>
        <v>689.29503767095719</v>
      </c>
      <c r="M217" s="306">
        <f t="shared" ca="1" si="103"/>
        <v>1.2197092692791756</v>
      </c>
      <c r="N217" s="304">
        <f t="shared" ca="1" si="104"/>
        <v>69.884193362682396</v>
      </c>
      <c r="P217" s="310">
        <f t="shared" ca="1" si="105"/>
        <v>6</v>
      </c>
      <c r="Q217" s="304">
        <f t="shared" ca="1" si="106"/>
        <v>567.75000000000659</v>
      </c>
      <c r="R217" s="306">
        <f t="shared" ca="1" si="107"/>
        <v>0.28492727255061373</v>
      </c>
      <c r="S217" s="307">
        <f t="shared" ca="1" si="108"/>
        <v>7.920804579400202</v>
      </c>
      <c r="T217" s="304">
        <f t="shared" ca="1" si="88"/>
        <v>77.703092923915989</v>
      </c>
      <c r="U217" s="311">
        <f t="shared" ca="1" si="89"/>
        <v>0</v>
      </c>
      <c r="V217" s="306">
        <f t="shared" ca="1" si="90"/>
        <v>1.1465485780305285</v>
      </c>
      <c r="W217" s="304">
        <f t="shared" ca="1" si="91"/>
        <v>121.32133817762865</v>
      </c>
      <c r="Y217" s="314" t="str">
        <f t="shared" ca="1" si="109"/>
        <v/>
      </c>
      <c r="Z217" s="315" t="str">
        <f t="shared" ca="1" si="110"/>
        <v/>
      </c>
      <c r="AA217" s="316" t="str">
        <f t="shared" ca="1" si="111"/>
        <v/>
      </c>
      <c r="AC217" s="310" t="e">
        <f t="shared" ca="1" si="112"/>
        <v>#N/A</v>
      </c>
      <c r="AD217" s="323" t="e">
        <f t="shared" ca="1" si="113"/>
        <v>#N/A</v>
      </c>
      <c r="AE217" s="324">
        <f t="shared" ca="1" si="92"/>
        <v>661.60501788769943</v>
      </c>
      <c r="AG217" s="306">
        <f t="shared" ca="1" si="114"/>
        <v>47.212013633827347</v>
      </c>
      <c r="AH217" s="304">
        <f t="shared" ca="1" si="115"/>
        <v>56.424115410734238</v>
      </c>
    </row>
    <row r="218" spans="1:34" x14ac:dyDescent="0.2">
      <c r="A218" s="347">
        <f t="shared" ca="1" si="93"/>
        <v>0.01</v>
      </c>
      <c r="B218" s="304">
        <f t="shared" ca="1" si="94"/>
        <v>5.8399999999999546</v>
      </c>
      <c r="D218" s="306">
        <f t="shared" ca="1" si="95"/>
        <v>19.327329021054343</v>
      </c>
      <c r="E218" s="307">
        <f t="shared" ca="1" si="96"/>
        <v>42.959295521019762</v>
      </c>
      <c r="F218" s="304">
        <f t="shared" ca="1" si="97"/>
        <v>47.106758737472035</v>
      </c>
      <c r="G218" s="306">
        <f t="shared" ca="1" si="98"/>
        <v>75.781393142932401</v>
      </c>
      <c r="H218" s="307">
        <f t="shared" ca="1" si="99"/>
        <v>206.80740284510199</v>
      </c>
      <c r="I218" s="304">
        <f t="shared" ca="1" si="100"/>
        <v>220.25467399857826</v>
      </c>
      <c r="J218" s="306">
        <f t="shared" ca="1" si="101"/>
        <v>194.16431707849839</v>
      </c>
      <c r="K218" s="307">
        <f t="shared" ca="1" si="102"/>
        <v>663.6709439513744</v>
      </c>
      <c r="L218" s="304">
        <f t="shared" ca="1" si="87"/>
        <v>691.49034980386239</v>
      </c>
      <c r="M218" s="306">
        <f t="shared" ca="1" si="103"/>
        <v>1.2195560900999842</v>
      </c>
      <c r="N218" s="304">
        <f t="shared" ca="1" si="104"/>
        <v>69.875416842205453</v>
      </c>
      <c r="P218" s="310">
        <f t="shared" ca="1" si="105"/>
        <v>6</v>
      </c>
      <c r="Q218" s="304">
        <f t="shared" ca="1" si="106"/>
        <v>566.29000000000667</v>
      </c>
      <c r="R218" s="306">
        <f t="shared" ca="1" si="107"/>
        <v>0.28419456657452585</v>
      </c>
      <c r="S218" s="307">
        <f t="shared" ca="1" si="108"/>
        <v>7.9179626337344571</v>
      </c>
      <c r="T218" s="304">
        <f t="shared" ca="1" si="88"/>
        <v>77.675213436935024</v>
      </c>
      <c r="U218" s="311">
        <f t="shared" ca="1" si="89"/>
        <v>0</v>
      </c>
      <c r="V218" s="306">
        <f t="shared" ca="1" si="90"/>
        <v>1.1463114737893738</v>
      </c>
      <c r="W218" s="304">
        <f t="shared" ca="1" si="91"/>
        <v>121.81542264887374</v>
      </c>
      <c r="Y218" s="314" t="str">
        <f t="shared" ca="1" si="109"/>
        <v/>
      </c>
      <c r="Z218" s="315" t="str">
        <f t="shared" ca="1" si="110"/>
        <v/>
      </c>
      <c r="AA218" s="316" t="str">
        <f t="shared" ca="1" si="111"/>
        <v/>
      </c>
      <c r="AC218" s="310" t="e">
        <f t="shared" ca="1" si="112"/>
        <v>#N/A</v>
      </c>
      <c r="AD218" s="323" t="e">
        <f t="shared" ca="1" si="113"/>
        <v>#N/A</v>
      </c>
      <c r="AE218" s="324">
        <f t="shared" ca="1" si="92"/>
        <v>663.6709439513744</v>
      </c>
      <c r="AG218" s="306">
        <f t="shared" ca="1" si="114"/>
        <v>46.98578404296255</v>
      </c>
      <c r="AH218" s="304">
        <f t="shared" ca="1" si="115"/>
        <v>56.197368237959381</v>
      </c>
    </row>
    <row r="219" spans="1:34" x14ac:dyDescent="0.2">
      <c r="A219" s="347">
        <f t="shared" ca="1" si="93"/>
        <v>0.01</v>
      </c>
      <c r="B219" s="304">
        <f t="shared" ca="1" si="94"/>
        <v>5.8499999999999543</v>
      </c>
      <c r="D219" s="306">
        <f t="shared" ca="1" si="95"/>
        <v>19.257394408461213</v>
      </c>
      <c r="E219" s="307">
        <f t="shared" ca="1" si="96"/>
        <v>42.743424501791146</v>
      </c>
      <c r="F219" s="304">
        <f t="shared" ca="1" si="97"/>
        <v>46.881207082831736</v>
      </c>
      <c r="G219" s="306">
        <f t="shared" ca="1" si="98"/>
        <v>75.973967087017016</v>
      </c>
      <c r="H219" s="307">
        <f t="shared" ca="1" si="99"/>
        <v>207.2348370901199</v>
      </c>
      <c r="I219" s="304">
        <f t="shared" ca="1" si="100"/>
        <v>220.72227204953214</v>
      </c>
      <c r="J219" s="306">
        <f t="shared" ca="1" si="101"/>
        <v>194.92309387964812</v>
      </c>
      <c r="K219" s="307">
        <f t="shared" ca="1" si="102"/>
        <v>665.74115515105052</v>
      </c>
      <c r="L219" s="304">
        <f t="shared" ca="1" si="87"/>
        <v>693.69034748183515</v>
      </c>
      <c r="M219" s="306">
        <f t="shared" ca="1" si="103"/>
        <v>1.219403171503707</v>
      </c>
      <c r="N219" s="304">
        <f t="shared" ca="1" si="104"/>
        <v>69.866655252029702</v>
      </c>
      <c r="P219" s="310">
        <f t="shared" ca="1" si="105"/>
        <v>6</v>
      </c>
      <c r="Q219" s="304">
        <f t="shared" ca="1" si="106"/>
        <v>564.83000000000663</v>
      </c>
      <c r="R219" s="306">
        <f t="shared" ca="1" si="107"/>
        <v>0.28346186059843798</v>
      </c>
      <c r="S219" s="307">
        <f t="shared" ca="1" si="108"/>
        <v>7.9151280151284729</v>
      </c>
      <c r="T219" s="304">
        <f t="shared" ca="1" si="88"/>
        <v>77.647405828410328</v>
      </c>
      <c r="U219" s="311">
        <f t="shared" ca="1" si="89"/>
        <v>0</v>
      </c>
      <c r="V219" s="306">
        <f t="shared" ca="1" si="90"/>
        <v>1.1460739253010761</v>
      </c>
      <c r="W219" s="304">
        <f t="shared" ca="1" si="91"/>
        <v>122.30784613131149</v>
      </c>
      <c r="Y219" s="314" t="str">
        <f t="shared" ca="1" si="109"/>
        <v/>
      </c>
      <c r="Z219" s="315" t="str">
        <f t="shared" ca="1" si="110"/>
        <v/>
      </c>
      <c r="AA219" s="316" t="str">
        <f t="shared" ca="1" si="111"/>
        <v/>
      </c>
      <c r="AC219" s="310" t="e">
        <f t="shared" ca="1" si="112"/>
        <v>#N/A</v>
      </c>
      <c r="AD219" s="323" t="e">
        <f t="shared" ca="1" si="113"/>
        <v>#N/A</v>
      </c>
      <c r="AE219" s="324">
        <f t="shared" ca="1" si="92"/>
        <v>665.74115515105052</v>
      </c>
      <c r="AG219" s="306">
        <f t="shared" ca="1" si="114"/>
        <v>46.759547025838422</v>
      </c>
      <c r="AH219" s="304">
        <f t="shared" ca="1" si="115"/>
        <v>55.970614310265482</v>
      </c>
    </row>
    <row r="220" spans="1:34" x14ac:dyDescent="0.2">
      <c r="A220" s="347">
        <f t="shared" ca="1" si="93"/>
        <v>0.01</v>
      </c>
      <c r="B220" s="304">
        <f t="shared" ca="1" si="94"/>
        <v>5.8599999999999541</v>
      </c>
      <c r="D220" s="306">
        <f t="shared" ca="1" si="95"/>
        <v>19.18737904467066</v>
      </c>
      <c r="E220" s="307">
        <f t="shared" ca="1" si="96"/>
        <v>42.527577238193246</v>
      </c>
      <c r="F220" s="304">
        <f t="shared" ca="1" si="97"/>
        <v>46.655657109876387</v>
      </c>
      <c r="G220" s="306">
        <f t="shared" ca="1" si="98"/>
        <v>76.165840877463722</v>
      </c>
      <c r="H220" s="307">
        <f t="shared" ca="1" si="99"/>
        <v>207.66011286250182</v>
      </c>
      <c r="I220" s="304">
        <f t="shared" ca="1" si="100"/>
        <v>221.18760767872624</v>
      </c>
      <c r="J220" s="306">
        <f t="shared" ca="1" si="101"/>
        <v>195.68379291947053</v>
      </c>
      <c r="K220" s="307">
        <f t="shared" ca="1" si="102"/>
        <v>667.81562990081363</v>
      </c>
      <c r="L220" s="304">
        <f t="shared" ca="1" si="87"/>
        <v>695.89500813784457</v>
      </c>
      <c r="M220" s="306">
        <f t="shared" ca="1" si="103"/>
        <v>1.2192505109392069</v>
      </c>
      <c r="N220" s="304">
        <f t="shared" ca="1" si="104"/>
        <v>69.857908445985771</v>
      </c>
      <c r="P220" s="310">
        <f t="shared" ca="1" si="105"/>
        <v>6</v>
      </c>
      <c r="Q220" s="304">
        <f t="shared" ca="1" si="106"/>
        <v>563.37000000000671</v>
      </c>
      <c r="R220" s="306">
        <f t="shared" ca="1" si="107"/>
        <v>0.28272915462235015</v>
      </c>
      <c r="S220" s="307">
        <f t="shared" ca="1" si="108"/>
        <v>7.9123007235822493</v>
      </c>
      <c r="T220" s="304">
        <f t="shared" ca="1" si="88"/>
        <v>77.619670098341871</v>
      </c>
      <c r="U220" s="311">
        <f t="shared" ca="1" si="89"/>
        <v>0</v>
      </c>
      <c r="V220" s="306">
        <f t="shared" ca="1" si="90"/>
        <v>1.1458359353230381</v>
      </c>
      <c r="W220" s="304">
        <f t="shared" ca="1" si="91"/>
        <v>122.79859320304384</v>
      </c>
      <c r="Y220" s="314" t="str">
        <f t="shared" ca="1" si="109"/>
        <v/>
      </c>
      <c r="Z220" s="315" t="str">
        <f t="shared" ca="1" si="110"/>
        <v/>
      </c>
      <c r="AA220" s="316" t="str">
        <f t="shared" ca="1" si="111"/>
        <v/>
      </c>
      <c r="AC220" s="310" t="e">
        <f t="shared" ca="1" si="112"/>
        <v>#N/A</v>
      </c>
      <c r="AD220" s="323" t="e">
        <f t="shared" ca="1" si="113"/>
        <v>#N/A</v>
      </c>
      <c r="AE220" s="324">
        <f t="shared" ca="1" si="92"/>
        <v>667.81562990081363</v>
      </c>
      <c r="AG220" s="306">
        <f t="shared" ca="1" si="114"/>
        <v>46.533305177809623</v>
      </c>
      <c r="AH220" s="304">
        <f t="shared" ca="1" si="115"/>
        <v>55.743856215440559</v>
      </c>
    </row>
    <row r="221" spans="1:34" x14ac:dyDescent="0.2">
      <c r="A221" s="347">
        <f t="shared" ca="1" si="93"/>
        <v>0.01</v>
      </c>
      <c r="B221" s="304">
        <f t="shared" ca="1" si="94"/>
        <v>5.8699999999999539</v>
      </c>
      <c r="D221" s="306">
        <f t="shared" ca="1" si="95"/>
        <v>19.117284121758928</v>
      </c>
      <c r="E221" s="307">
        <f t="shared" ca="1" si="96"/>
        <v>42.311756060381178</v>
      </c>
      <c r="F221" s="304">
        <f t="shared" ca="1" si="97"/>
        <v>46.430111491415346</v>
      </c>
      <c r="G221" s="306">
        <f t="shared" ca="1" si="98"/>
        <v>76.357013718681316</v>
      </c>
      <c r="H221" s="307">
        <f t="shared" ca="1" si="99"/>
        <v>208.08323042310562</v>
      </c>
      <c r="I221" s="304">
        <f t="shared" ca="1" si="100"/>
        <v>221.65068086371889</v>
      </c>
      <c r="J221" s="306">
        <f t="shared" ca="1" si="101"/>
        <v>196.44640719245126</v>
      </c>
      <c r="K221" s="307">
        <f t="shared" ca="1" si="102"/>
        <v>669.89434661724169</v>
      </c>
      <c r="L221" s="304">
        <f t="shared" ca="1" si="87"/>
        <v>698.10430920354838</v>
      </c>
      <c r="M221" s="306">
        <f t="shared" ca="1" si="103"/>
        <v>1.2190981058782238</v>
      </c>
      <c r="N221" s="304">
        <f t="shared" ca="1" si="104"/>
        <v>69.849176279215001</v>
      </c>
      <c r="P221" s="310">
        <f t="shared" ca="1" si="105"/>
        <v>6</v>
      </c>
      <c r="Q221" s="304">
        <f t="shared" ca="1" si="106"/>
        <v>561.91000000000679</v>
      </c>
      <c r="R221" s="306">
        <f t="shared" ca="1" si="107"/>
        <v>0.28199644864626233</v>
      </c>
      <c r="S221" s="307">
        <f t="shared" ca="1" si="108"/>
        <v>7.9094807590957865</v>
      </c>
      <c r="T221" s="304">
        <f t="shared" ca="1" si="88"/>
        <v>77.592006246729667</v>
      </c>
      <c r="U221" s="311">
        <f t="shared" ca="1" si="89"/>
        <v>0</v>
      </c>
      <c r="V221" s="306">
        <f t="shared" ca="1" si="90"/>
        <v>1.1455975066108239</v>
      </c>
      <c r="W221" s="304">
        <f t="shared" ca="1" si="91"/>
        <v>123.28764856883949</v>
      </c>
      <c r="Y221" s="314" t="str">
        <f t="shared" ca="1" si="109"/>
        <v/>
      </c>
      <c r="Z221" s="315" t="str">
        <f t="shared" ca="1" si="110"/>
        <v/>
      </c>
      <c r="AA221" s="316" t="str">
        <f t="shared" ca="1" si="111"/>
        <v/>
      </c>
      <c r="AC221" s="310" t="e">
        <f t="shared" ca="1" si="112"/>
        <v>#N/A</v>
      </c>
      <c r="AD221" s="323" t="e">
        <f t="shared" ca="1" si="113"/>
        <v>#N/A</v>
      </c>
      <c r="AE221" s="324">
        <f t="shared" ca="1" si="92"/>
        <v>669.89434661724169</v>
      </c>
      <c r="AG221" s="306">
        <f t="shared" ca="1" si="114"/>
        <v>46.307061081892975</v>
      </c>
      <c r="AH221" s="304">
        <f t="shared" ca="1" si="115"/>
        <v>55.51709652899671</v>
      </c>
    </row>
    <row r="222" spans="1:34" x14ac:dyDescent="0.2">
      <c r="A222" s="347">
        <f t="shared" ca="1" si="93"/>
        <v>0.01</v>
      </c>
      <c r="B222" s="304">
        <f t="shared" ca="1" si="94"/>
        <v>5.8799999999999537</v>
      </c>
      <c r="D222" s="306">
        <f t="shared" ca="1" si="95"/>
        <v>19.047110825608353</v>
      </c>
      <c r="E222" s="307">
        <f t="shared" ca="1" si="96"/>
        <v>42.095963287427786</v>
      </c>
      <c r="F222" s="304">
        <f t="shared" ca="1" si="97"/>
        <v>46.204572889482215</v>
      </c>
      <c r="G222" s="306">
        <f t="shared" ca="1" si="98"/>
        <v>76.547484826937392</v>
      </c>
      <c r="H222" s="307">
        <f t="shared" ca="1" si="99"/>
        <v>208.5041900559799</v>
      </c>
      <c r="I222" s="304">
        <f t="shared" ca="1" si="100"/>
        <v>222.11149160777433</v>
      </c>
      <c r="J222" s="306">
        <f t="shared" ca="1" si="101"/>
        <v>197.21092968517937</v>
      </c>
      <c r="K222" s="307">
        <f t="shared" ca="1" si="102"/>
        <v>671.97728371963717</v>
      </c>
      <c r="L222" s="304">
        <f t="shared" ca="1" si="87"/>
        <v>700.31822810956055</v>
      </c>
      <c r="M222" s="306">
        <f t="shared" ca="1" si="103"/>
        <v>1.2189459538150562</v>
      </c>
      <c r="N222" s="304">
        <f t="shared" ca="1" si="104"/>
        <v>69.840458608151295</v>
      </c>
      <c r="P222" s="310">
        <f t="shared" ca="1" si="105"/>
        <v>6</v>
      </c>
      <c r="Q222" s="304">
        <f t="shared" ca="1" si="106"/>
        <v>560.45000000000675</v>
      </c>
      <c r="R222" s="306">
        <f t="shared" ca="1" si="107"/>
        <v>0.2812637426701744</v>
      </c>
      <c r="S222" s="307">
        <f t="shared" ca="1" si="108"/>
        <v>7.9066681216690844</v>
      </c>
      <c r="T222" s="304">
        <f t="shared" ca="1" si="88"/>
        <v>77.564414273573718</v>
      </c>
      <c r="U222" s="311">
        <f t="shared" ca="1" si="89"/>
        <v>0</v>
      </c>
      <c r="V222" s="306">
        <f t="shared" ca="1" si="90"/>
        <v>1.1453586419181248</v>
      </c>
      <c r="W222" s="304">
        <f t="shared" ca="1" si="91"/>
        <v>123.7749970602094</v>
      </c>
      <c r="Y222" s="314" t="str">
        <f t="shared" ca="1" si="109"/>
        <v/>
      </c>
      <c r="Z222" s="315" t="str">
        <f t="shared" ca="1" si="110"/>
        <v/>
      </c>
      <c r="AA222" s="316" t="str">
        <f t="shared" ca="1" si="111"/>
        <v/>
      </c>
      <c r="AC222" s="310" t="e">
        <f t="shared" ca="1" si="112"/>
        <v>#N/A</v>
      </c>
      <c r="AD222" s="323" t="e">
        <f t="shared" ca="1" si="113"/>
        <v>#N/A</v>
      </c>
      <c r="AE222" s="324">
        <f t="shared" ca="1" si="92"/>
        <v>671.97728371963717</v>
      </c>
      <c r="AG222" s="306">
        <f t="shared" ca="1" si="114"/>
        <v>46.080817308711971</v>
      </c>
      <c r="AH222" s="304">
        <f t="shared" ca="1" si="115"/>
        <v>55.29033781411367</v>
      </c>
    </row>
    <row r="223" spans="1:34" x14ac:dyDescent="0.2">
      <c r="A223" s="347">
        <f t="shared" ca="1" si="93"/>
        <v>0.01</v>
      </c>
      <c r="B223" s="304">
        <f t="shared" ca="1" si="94"/>
        <v>5.8899999999999535</v>
      </c>
      <c r="D223" s="306">
        <f t="shared" ca="1" si="95"/>
        <v>18.976860335914971</v>
      </c>
      <c r="E223" s="307">
        <f t="shared" ca="1" si="96"/>
        <v>41.880201227264905</v>
      </c>
      <c r="F223" s="304">
        <f t="shared" ca="1" si="97"/>
        <v>45.97904395531755</v>
      </c>
      <c r="G223" s="306">
        <f t="shared" ca="1" si="98"/>
        <v>76.737253430296548</v>
      </c>
      <c r="H223" s="307">
        <f t="shared" ca="1" si="99"/>
        <v>208.92299206825254</v>
      </c>
      <c r="I223" s="304">
        <f t="shared" ca="1" si="100"/>
        <v>222.57003993973825</v>
      </c>
      <c r="J223" s="306">
        <f t="shared" ca="1" si="101"/>
        <v>197.97735337646554</v>
      </c>
      <c r="K223" s="307">
        <f t="shared" ca="1" si="102"/>
        <v>674.06441963025839</v>
      </c>
      <c r="L223" s="304">
        <f t="shared" ca="1" si="87"/>
        <v>702.53674228571629</v>
      </c>
      <c r="M223" s="306">
        <f t="shared" ca="1" si="103"/>
        <v>1.2187940522662479</v>
      </c>
      <c r="N223" s="304">
        <f t="shared" ca="1" si="104"/>
        <v>69.831755290503068</v>
      </c>
      <c r="P223" s="310">
        <f t="shared" ca="1" si="105"/>
        <v>6</v>
      </c>
      <c r="Q223" s="304">
        <f t="shared" ca="1" si="106"/>
        <v>558.99000000000683</v>
      </c>
      <c r="R223" s="306">
        <f t="shared" ca="1" si="107"/>
        <v>0.28053103669408658</v>
      </c>
      <c r="S223" s="307">
        <f t="shared" ca="1" si="108"/>
        <v>7.9038628113021439</v>
      </c>
      <c r="T223" s="304">
        <f t="shared" ca="1" si="88"/>
        <v>77.536894178874036</v>
      </c>
      <c r="U223" s="311">
        <f t="shared" ca="1" si="89"/>
        <v>0</v>
      </c>
      <c r="V223" s="306">
        <f t="shared" ca="1" si="90"/>
        <v>1.14511934399672</v>
      </c>
      <c r="W223" s="304">
        <f t="shared" ca="1" si="91"/>
        <v>124.26062363547365</v>
      </c>
      <c r="Y223" s="314" t="str">
        <f t="shared" ca="1" si="109"/>
        <v/>
      </c>
      <c r="Z223" s="315" t="str">
        <f t="shared" ca="1" si="110"/>
        <v/>
      </c>
      <c r="AA223" s="316" t="str">
        <f t="shared" ca="1" si="111"/>
        <v/>
      </c>
      <c r="AC223" s="310" t="e">
        <f t="shared" ca="1" si="112"/>
        <v>#N/A</v>
      </c>
      <c r="AD223" s="323" t="e">
        <f t="shared" ca="1" si="113"/>
        <v>#N/A</v>
      </c>
      <c r="AE223" s="324">
        <f t="shared" ca="1" si="92"/>
        <v>674.06441963025839</v>
      </c>
      <c r="AG223" s="306">
        <f t="shared" ca="1" si="114"/>
        <v>45.85457641644237</v>
      </c>
      <c r="AH223" s="304">
        <f t="shared" ca="1" si="115"/>
        <v>55.063582621583578</v>
      </c>
    </row>
    <row r="224" spans="1:34" x14ac:dyDescent="0.2">
      <c r="A224" s="347">
        <f t="shared" ca="1" si="93"/>
        <v>0.01</v>
      </c>
      <c r="B224" s="304">
        <f t="shared" ca="1" si="94"/>
        <v>5.8999999999999533</v>
      </c>
      <c r="D224" s="306">
        <f t="shared" ca="1" si="95"/>
        <v>18.906533826195901</v>
      </c>
      <c r="E224" s="307">
        <f t="shared" ca="1" si="96"/>
        <v>41.664472176625708</v>
      </c>
      <c r="F224" s="304">
        <f t="shared" ca="1" si="97"/>
        <v>45.753527329353609</v>
      </c>
      <c r="G224" s="306">
        <f t="shared" ca="1" si="98"/>
        <v>76.926318768558502</v>
      </c>
      <c r="H224" s="307">
        <f t="shared" ca="1" si="99"/>
        <v>209.3396367900188</v>
      </c>
      <c r="I224" s="304">
        <f t="shared" ca="1" si="100"/>
        <v>223.02632591391284</v>
      </c>
      <c r="J224" s="306">
        <f t="shared" ca="1" si="101"/>
        <v>198.74567123745982</v>
      </c>
      <c r="K224" s="307">
        <f t="shared" ca="1" si="102"/>
        <v>676.15573277454973</v>
      </c>
      <c r="L224" s="304">
        <f t="shared" ca="1" si="87"/>
        <v>704.75982916133694</v>
      </c>
      <c r="M224" s="306">
        <f t="shared" ca="1" si="103"/>
        <v>1.2186423987702797</v>
      </c>
      <c r="N224" s="304">
        <f t="shared" ca="1" si="104"/>
        <v>69.823066185235689</v>
      </c>
      <c r="P224" s="310">
        <f t="shared" ca="1" si="105"/>
        <v>6</v>
      </c>
      <c r="Q224" s="304">
        <f t="shared" ca="1" si="106"/>
        <v>557.53000000000679</v>
      </c>
      <c r="R224" s="306">
        <f t="shared" ca="1" si="107"/>
        <v>0.2797983307179987</v>
      </c>
      <c r="S224" s="307">
        <f t="shared" ca="1" si="108"/>
        <v>7.901064827994964</v>
      </c>
      <c r="T224" s="304">
        <f t="shared" ca="1" si="88"/>
        <v>77.509445962630608</v>
      </c>
      <c r="U224" s="311">
        <f t="shared" ca="1" si="89"/>
        <v>0</v>
      </c>
      <c r="V224" s="306">
        <f t="shared" ca="1" si="90"/>
        <v>1.1448796155964458</v>
      </c>
      <c r="W224" s="304">
        <f t="shared" ca="1" si="91"/>
        <v>124.74451337982028</v>
      </c>
      <c r="Y224" s="314" t="str">
        <f t="shared" ca="1" si="109"/>
        <v/>
      </c>
      <c r="Z224" s="315" t="str">
        <f t="shared" ca="1" si="110"/>
        <v/>
      </c>
      <c r="AA224" s="316" t="str">
        <f t="shared" ca="1" si="111"/>
        <v/>
      </c>
      <c r="AC224" s="310" t="e">
        <f t="shared" ca="1" si="112"/>
        <v>#N/A</v>
      </c>
      <c r="AD224" s="323" t="e">
        <f t="shared" ca="1" si="113"/>
        <v>#N/A</v>
      </c>
      <c r="AE224" s="324">
        <f t="shared" ca="1" si="92"/>
        <v>676.15573277454973</v>
      </c>
      <c r="AG224" s="306">
        <f t="shared" ca="1" si="114"/>
        <v>45.628340950758762</v>
      </c>
      <c r="AH224" s="304">
        <f t="shared" ca="1" si="115"/>
        <v>54.836833489756721</v>
      </c>
    </row>
    <row r="225" spans="1:34" x14ac:dyDescent="0.2">
      <c r="A225" s="347">
        <f t="shared" ca="1" si="93"/>
        <v>0.01</v>
      </c>
      <c r="B225" s="304">
        <f t="shared" ca="1" si="94"/>
        <v>5.9099999999999531</v>
      </c>
      <c r="D225" s="306">
        <f t="shared" ca="1" si="95"/>
        <v>18.836132463796591</v>
      </c>
      <c r="E225" s="307">
        <f t="shared" ca="1" si="96"/>
        <v>41.448778420988383</v>
      </c>
      <c r="F225" s="304">
        <f t="shared" ca="1" si="97"/>
        <v>45.52802564120131</v>
      </c>
      <c r="G225" s="306">
        <f t="shared" ca="1" si="98"/>
        <v>77.114680093196469</v>
      </c>
      <c r="H225" s="307">
        <f t="shared" ca="1" si="99"/>
        <v>209.75412457422868</v>
      </c>
      <c r="I225" s="304">
        <f t="shared" ca="1" si="100"/>
        <v>223.48034960993118</v>
      </c>
      <c r="J225" s="306">
        <f t="shared" ca="1" si="101"/>
        <v>199.5158762317686</v>
      </c>
      <c r="K225" s="307">
        <f t="shared" ca="1" si="102"/>
        <v>678.25120158137099</v>
      </c>
      <c r="L225" s="304">
        <f t="shared" ca="1" si="87"/>
        <v>706.98746616549283</v>
      </c>
      <c r="M225" s="306">
        <f t="shared" ca="1" si="103"/>
        <v>1.2184909908872674</v>
      </c>
      <c r="N225" s="304">
        <f t="shared" ca="1" si="104"/>
        <v>69.81439115255408</v>
      </c>
      <c r="P225" s="310">
        <f t="shared" ca="1" si="105"/>
        <v>6</v>
      </c>
      <c r="Q225" s="304">
        <f t="shared" ca="1" si="106"/>
        <v>556.07000000000687</v>
      </c>
      <c r="R225" s="306">
        <f t="shared" ca="1" si="107"/>
        <v>0.27906562474191088</v>
      </c>
      <c r="S225" s="307">
        <f t="shared" ca="1" si="108"/>
        <v>7.8982741717475449</v>
      </c>
      <c r="T225" s="304">
        <f t="shared" ca="1" si="88"/>
        <v>77.482069624843419</v>
      </c>
      <c r="U225" s="311">
        <f t="shared" ca="1" si="89"/>
        <v>0</v>
      </c>
      <c r="V225" s="306">
        <f t="shared" ca="1" si="90"/>
        <v>1.1446394594651566</v>
      </c>
      <c r="W225" s="304">
        <f t="shared" ca="1" si="91"/>
        <v>125.2266515053557</v>
      </c>
      <c r="Y225" s="314" t="str">
        <f t="shared" ca="1" si="109"/>
        <v/>
      </c>
      <c r="Z225" s="315" t="str">
        <f t="shared" ca="1" si="110"/>
        <v/>
      </c>
      <c r="AA225" s="316" t="str">
        <f t="shared" ca="1" si="111"/>
        <v/>
      </c>
      <c r="AC225" s="310" t="e">
        <f t="shared" ca="1" si="112"/>
        <v>#N/A</v>
      </c>
      <c r="AD225" s="323" t="e">
        <f t="shared" ca="1" si="113"/>
        <v>#N/A</v>
      </c>
      <c r="AE225" s="324">
        <f t="shared" ca="1" si="92"/>
        <v>678.25120158137099</v>
      </c>
      <c r="AG225" s="306">
        <f t="shared" ca="1" si="114"/>
        <v>45.402113444782415</v>
      </c>
      <c r="AH225" s="304">
        <f t="shared" ca="1" si="115"/>
        <v>54.610092944488535</v>
      </c>
    </row>
    <row r="226" spans="1:34" x14ac:dyDescent="0.2">
      <c r="A226" s="347">
        <f t="shared" ca="1" si="93"/>
        <v>0.01</v>
      </c>
      <c r="B226" s="304">
        <f t="shared" ca="1" si="94"/>
        <v>5.9199999999999529</v>
      </c>
      <c r="D226" s="306">
        <f t="shared" ca="1" si="95"/>
        <v>18.765657409897788</v>
      </c>
      <c r="E226" s="307">
        <f t="shared" ca="1" si="96"/>
        <v>41.233122234520842</v>
      </c>
      <c r="F226" s="304">
        <f t="shared" ca="1" si="97"/>
        <v>45.302541509639269</v>
      </c>
      <c r="G226" s="306">
        <f t="shared" ca="1" si="98"/>
        <v>77.30233666729545</v>
      </c>
      <c r="H226" s="307">
        <f t="shared" ca="1" si="99"/>
        <v>210.1664557965739</v>
      </c>
      <c r="I226" s="304">
        <f t="shared" ca="1" si="100"/>
        <v>223.93211113263132</v>
      </c>
      <c r="J226" s="306">
        <f t="shared" ca="1" si="101"/>
        <v>200.28796131557107</v>
      </c>
      <c r="K226" s="307">
        <f t="shared" ca="1" si="102"/>
        <v>680.35080448322503</v>
      </c>
      <c r="L226" s="304">
        <f t="shared" ca="1" si="87"/>
        <v>709.21963072726578</v>
      </c>
      <c r="M226" s="306">
        <f t="shared" ca="1" si="103"/>
        <v>1.2183398261986631</v>
      </c>
      <c r="N226" s="304">
        <f t="shared" ca="1" si="104"/>
        <v>69.80573005388564</v>
      </c>
      <c r="P226" s="310">
        <f t="shared" ca="1" si="105"/>
        <v>6</v>
      </c>
      <c r="Q226" s="304">
        <f t="shared" ca="1" si="106"/>
        <v>554.61000000000695</v>
      </c>
      <c r="R226" s="306">
        <f t="shared" ca="1" si="107"/>
        <v>0.278332918765823</v>
      </c>
      <c r="S226" s="307">
        <f t="shared" ca="1" si="108"/>
        <v>7.8954908425598864</v>
      </c>
      <c r="T226" s="304">
        <f t="shared" ca="1" si="88"/>
        <v>77.454765165512484</v>
      </c>
      <c r="U226" s="311">
        <f t="shared" ca="1" si="89"/>
        <v>0</v>
      </c>
      <c r="V226" s="306">
        <f t="shared" ca="1" si="90"/>
        <v>1.1443988783486911</v>
      </c>
      <c r="W226" s="304">
        <f t="shared" ca="1" si="91"/>
        <v>125.70702335114713</v>
      </c>
      <c r="Y226" s="314" t="str">
        <f t="shared" ca="1" si="109"/>
        <v/>
      </c>
      <c r="Z226" s="315" t="str">
        <f t="shared" ca="1" si="110"/>
        <v/>
      </c>
      <c r="AA226" s="316" t="str">
        <f t="shared" ca="1" si="111"/>
        <v/>
      </c>
      <c r="AC226" s="310" t="e">
        <f t="shared" ca="1" si="112"/>
        <v>#N/A</v>
      </c>
      <c r="AD226" s="323" t="e">
        <f t="shared" ca="1" si="113"/>
        <v>#N/A</v>
      </c>
      <c r="AE226" s="324">
        <f t="shared" ca="1" si="92"/>
        <v>680.35080448322503</v>
      </c>
      <c r="AG226" s="306">
        <f t="shared" ca="1" si="114"/>
        <v>45.175896419030039</v>
      </c>
      <c r="AH226" s="304">
        <f t="shared" ca="1" si="115"/>
        <v>54.383363499087544</v>
      </c>
    </row>
    <row r="227" spans="1:34" x14ac:dyDescent="0.2">
      <c r="A227" s="347">
        <f t="shared" ca="1" si="93"/>
        <v>0.01</v>
      </c>
      <c r="B227" s="304">
        <f t="shared" ca="1" si="94"/>
        <v>5.9299999999999526</v>
      </c>
      <c r="D227" s="306">
        <f t="shared" ca="1" si="95"/>
        <v>18.695109819522472</v>
      </c>
      <c r="E227" s="307">
        <f t="shared" ca="1" si="96"/>
        <v>41.017505880026697</v>
      </c>
      <c r="F227" s="304">
        <f t="shared" ca="1" si="97"/>
        <v>45.077077542605068</v>
      </c>
      <c r="G227" s="306">
        <f t="shared" ca="1" si="98"/>
        <v>77.489287765490673</v>
      </c>
      <c r="H227" s="307">
        <f t="shared" ca="1" si="99"/>
        <v>210.57663085537416</v>
      </c>
      <c r="I227" s="304">
        <f t="shared" ca="1" si="100"/>
        <v>224.38161061192946</v>
      </c>
      <c r="J227" s="306">
        <f t="shared" ca="1" si="101"/>
        <v>201.06191943773499</v>
      </c>
      <c r="K227" s="307">
        <f t="shared" ca="1" si="102"/>
        <v>682.45451991648474</v>
      </c>
      <c r="L227" s="304">
        <f t="shared" ca="1" si="87"/>
        <v>711.45630027600851</v>
      </c>
      <c r="M227" s="306">
        <f t="shared" ca="1" si="103"/>
        <v>1.2181889023069625</v>
      </c>
      <c r="N227" s="304">
        <f t="shared" ca="1" si="104"/>
        <v>69.797082751863513</v>
      </c>
      <c r="P227" s="310">
        <f t="shared" ca="1" si="105"/>
        <v>6</v>
      </c>
      <c r="Q227" s="304">
        <f t="shared" ca="1" si="106"/>
        <v>553.15000000000691</v>
      </c>
      <c r="R227" s="306">
        <f t="shared" ca="1" si="107"/>
        <v>0.27760021278973512</v>
      </c>
      <c r="S227" s="307">
        <f t="shared" ca="1" si="108"/>
        <v>7.8927148404319887</v>
      </c>
      <c r="T227" s="304">
        <f t="shared" ca="1" si="88"/>
        <v>77.427532584637817</v>
      </c>
      <c r="U227" s="311">
        <f t="shared" ca="1" si="89"/>
        <v>0</v>
      </c>
      <c r="V227" s="306">
        <f t="shared" ca="1" si="90"/>
        <v>1.1441578749908383</v>
      </c>
      <c r="W227" s="304">
        <f t="shared" ca="1" si="91"/>
        <v>126.18561438325655</v>
      </c>
      <c r="Y227" s="314" t="str">
        <f t="shared" ca="1" si="109"/>
        <v/>
      </c>
      <c r="Z227" s="315" t="str">
        <f t="shared" ca="1" si="110"/>
        <v/>
      </c>
      <c r="AA227" s="316" t="str">
        <f t="shared" ca="1" si="111"/>
        <v/>
      </c>
      <c r="AC227" s="310" t="e">
        <f t="shared" ca="1" si="112"/>
        <v>#N/A</v>
      </c>
      <c r="AD227" s="323" t="e">
        <f t="shared" ca="1" si="113"/>
        <v>#N/A</v>
      </c>
      <c r="AE227" s="324">
        <f t="shared" ca="1" si="92"/>
        <v>682.45451991648474</v>
      </c>
      <c r="AG227" s="306">
        <f t="shared" ca="1" si="114"/>
        <v>44.949692381363704</v>
      </c>
      <c r="AH227" s="304">
        <f t="shared" ca="1" si="115"/>
        <v>54.156647654264511</v>
      </c>
    </row>
    <row r="228" spans="1:34" x14ac:dyDescent="0.2">
      <c r="A228" s="347">
        <f t="shared" ca="1" si="93"/>
        <v>0.01</v>
      </c>
      <c r="B228" s="304">
        <f t="shared" ca="1" si="94"/>
        <v>5.9399999999999524</v>
      </c>
      <c r="D228" s="306">
        <f t="shared" ca="1" si="95"/>
        <v>18.624490841542578</v>
      </c>
      <c r="E228" s="307">
        <f t="shared" ca="1" si="96"/>
        <v>40.801931608892559</v>
      </c>
      <c r="F228" s="304">
        <f t="shared" ca="1" si="97"/>
        <v>44.851636337188964</v>
      </c>
      <c r="G228" s="306">
        <f t="shared" ca="1" si="98"/>
        <v>77.675532673906105</v>
      </c>
      <c r="H228" s="307">
        <f t="shared" ca="1" si="99"/>
        <v>210.9846501714631</v>
      </c>
      <c r="I228" s="304">
        <f t="shared" ca="1" si="100"/>
        <v>224.82884820269334</v>
      </c>
      <c r="J228" s="306">
        <f t="shared" ca="1" si="101"/>
        <v>201.83774353993198</v>
      </c>
      <c r="K228" s="307">
        <f t="shared" ca="1" si="102"/>
        <v>684.56232632161891</v>
      </c>
      <c r="L228" s="304">
        <f t="shared" ca="1" si="87"/>
        <v>713.69745224160499</v>
      </c>
      <c r="M228" s="306">
        <f t="shared" ca="1" si="103"/>
        <v>1.2180382168354158</v>
      </c>
      <c r="N228" s="304">
        <f t="shared" ca="1" si="104"/>
        <v>69.788449110309941</v>
      </c>
      <c r="P228" s="310">
        <f t="shared" ca="1" si="105"/>
        <v>6</v>
      </c>
      <c r="Q228" s="304">
        <f t="shared" ca="1" si="106"/>
        <v>551.69000000000699</v>
      </c>
      <c r="R228" s="306">
        <f t="shared" ca="1" si="107"/>
        <v>0.2768675068136473</v>
      </c>
      <c r="S228" s="307">
        <f t="shared" ca="1" si="108"/>
        <v>7.8899461653638525</v>
      </c>
      <c r="T228" s="304">
        <f t="shared" ca="1" si="88"/>
        <v>77.400371882219403</v>
      </c>
      <c r="U228" s="311">
        <f t="shared" ca="1" si="89"/>
        <v>0</v>
      </c>
      <c r="V228" s="306">
        <f t="shared" ca="1" si="90"/>
        <v>1.1439164521333036</v>
      </c>
      <c r="W228" s="304">
        <f t="shared" ca="1" si="91"/>
        <v>126.66241019476752</v>
      </c>
      <c r="Y228" s="314" t="str">
        <f t="shared" ca="1" si="109"/>
        <v/>
      </c>
      <c r="Z228" s="315" t="str">
        <f t="shared" ca="1" si="110"/>
        <v/>
      </c>
      <c r="AA228" s="316" t="str">
        <f t="shared" ca="1" si="111"/>
        <v/>
      </c>
      <c r="AC228" s="310" t="e">
        <f t="shared" ca="1" si="112"/>
        <v>#N/A</v>
      </c>
      <c r="AD228" s="323" t="e">
        <f t="shared" ca="1" si="113"/>
        <v>#N/A</v>
      </c>
      <c r="AE228" s="324">
        <f t="shared" ca="1" si="92"/>
        <v>684.56232632161891</v>
      </c>
      <c r="AG228" s="306">
        <f t="shared" ca="1" si="114"/>
        <v>44.723503826941965</v>
      </c>
      <c r="AH228" s="304">
        <f t="shared" ca="1" si="115"/>
        <v>53.929947898082759</v>
      </c>
    </row>
    <row r="229" spans="1:34" x14ac:dyDescent="0.2">
      <c r="A229" s="347">
        <f t="shared" ca="1" si="93"/>
        <v>0.01</v>
      </c>
      <c r="B229" s="304">
        <f t="shared" ca="1" si="94"/>
        <v>5.9499999999999522</v>
      </c>
      <c r="D229" s="306">
        <f t="shared" ca="1" si="95"/>
        <v>18.55380161868559</v>
      </c>
      <c r="E229" s="307">
        <f t="shared" ca="1" si="96"/>
        <v>40.586401661036099</v>
      </c>
      <c r="F229" s="304">
        <f t="shared" ca="1" si="97"/>
        <v>44.626220479629396</v>
      </c>
      <c r="G229" s="306">
        <f t="shared" ca="1" si="98"/>
        <v>77.861070690092959</v>
      </c>
      <c r="H229" s="307">
        <f t="shared" ca="1" si="99"/>
        <v>211.39051418807347</v>
      </c>
      <c r="I229" s="304">
        <f t="shared" ca="1" si="100"/>
        <v>225.27382408461429</v>
      </c>
      <c r="J229" s="306">
        <f t="shared" ca="1" si="101"/>
        <v>202.61542655675197</v>
      </c>
      <c r="K229" s="307">
        <f t="shared" ca="1" si="102"/>
        <v>686.67420214341655</v>
      </c>
      <c r="L229" s="304">
        <f t="shared" ca="1" si="87"/>
        <v>715.94306405472798</v>
      </c>
      <c r="M229" s="306">
        <f t="shared" ca="1" si="103"/>
        <v>1.2178877674277444</v>
      </c>
      <c r="N229" s="304">
        <f t="shared" ca="1" si="104"/>
        <v>69.779828994220125</v>
      </c>
      <c r="P229" s="310">
        <f t="shared" ca="1" si="105"/>
        <v>6</v>
      </c>
      <c r="Q229" s="304">
        <f t="shared" ca="1" si="106"/>
        <v>550.23000000000695</v>
      </c>
      <c r="R229" s="306">
        <f t="shared" ca="1" si="107"/>
        <v>0.27613480083755937</v>
      </c>
      <c r="S229" s="307">
        <f t="shared" ca="1" si="108"/>
        <v>7.8871848173554771</v>
      </c>
      <c r="T229" s="304">
        <f t="shared" ca="1" si="88"/>
        <v>77.373283058257229</v>
      </c>
      <c r="U229" s="311">
        <f t="shared" ca="1" si="89"/>
        <v>0</v>
      </c>
      <c r="V229" s="306">
        <f t="shared" ca="1" si="90"/>
        <v>1.1436746125156716</v>
      </c>
      <c r="W229" s="304">
        <f t="shared" ca="1" si="91"/>
        <v>127.13739650580241</v>
      </c>
      <c r="Y229" s="314" t="str">
        <f t="shared" ca="1" si="109"/>
        <v/>
      </c>
      <c r="Z229" s="315" t="str">
        <f t="shared" ca="1" si="110"/>
        <v/>
      </c>
      <c r="AA229" s="316" t="str">
        <f t="shared" ca="1" si="111"/>
        <v/>
      </c>
      <c r="AC229" s="310" t="e">
        <f t="shared" ca="1" si="112"/>
        <v>#N/A</v>
      </c>
      <c r="AD229" s="323" t="e">
        <f t="shared" ca="1" si="113"/>
        <v>#N/A</v>
      </c>
      <c r="AE229" s="324">
        <f t="shared" ca="1" si="92"/>
        <v>686.67420214341655</v>
      </c>
      <c r="AG229" s="306">
        <f t="shared" ca="1" si="114"/>
        <v>44.497333238171748</v>
      </c>
      <c r="AH229" s="304">
        <f t="shared" ca="1" si="115"/>
        <v>53.703266705909265</v>
      </c>
    </row>
    <row r="230" spans="1:34" x14ac:dyDescent="0.2">
      <c r="A230" s="347">
        <f t="shared" ca="1" si="93"/>
        <v>0.01</v>
      </c>
      <c r="B230" s="304">
        <f t="shared" ca="1" si="94"/>
        <v>5.959999999999952</v>
      </c>
      <c r="D230" s="306">
        <f t="shared" ca="1" si="95"/>
        <v>18.483043287541022</v>
      </c>
      <c r="E230" s="307">
        <f t="shared" ca="1" si="96"/>
        <v>40.37091826485581</v>
      </c>
      <c r="F230" s="304">
        <f t="shared" ca="1" si="97"/>
        <v>44.400832545311395</v>
      </c>
      <c r="G230" s="306">
        <f t="shared" ca="1" si="98"/>
        <v>78.045901122968374</v>
      </c>
      <c r="H230" s="307">
        <f t="shared" ca="1" si="99"/>
        <v>211.79422337072202</v>
      </c>
      <c r="I230" s="304">
        <f t="shared" ca="1" si="100"/>
        <v>225.71653846207957</v>
      </c>
      <c r="J230" s="306">
        <f t="shared" ca="1" si="101"/>
        <v>203.39496141581728</v>
      </c>
      <c r="K230" s="307">
        <f t="shared" ca="1" si="102"/>
        <v>688.7901258312105</v>
      </c>
      <c r="L230" s="304">
        <f t="shared" ca="1" si="87"/>
        <v>718.19311314709546</v>
      </c>
      <c r="M230" s="306">
        <f t="shared" ca="1" si="103"/>
        <v>1.2177375517478621</v>
      </c>
      <c r="N230" s="304">
        <f t="shared" ca="1" si="104"/>
        <v>69.77122226974619</v>
      </c>
      <c r="P230" s="310">
        <f t="shared" ca="1" si="105"/>
        <v>6</v>
      </c>
      <c r="Q230" s="304">
        <f t="shared" ca="1" si="106"/>
        <v>548.77000000000703</v>
      </c>
      <c r="R230" s="306">
        <f t="shared" ca="1" si="107"/>
        <v>0.27540209486147155</v>
      </c>
      <c r="S230" s="307">
        <f t="shared" ca="1" si="108"/>
        <v>7.8844307964068623</v>
      </c>
      <c r="T230" s="304">
        <f t="shared" ca="1" si="88"/>
        <v>77.346266112751323</v>
      </c>
      <c r="U230" s="311">
        <f t="shared" ca="1" si="89"/>
        <v>0</v>
      </c>
      <c r="V230" s="306">
        <f t="shared" ca="1" si="90"/>
        <v>1.1434323588753759</v>
      </c>
      <c r="W230" s="304">
        <f t="shared" ca="1" si="91"/>
        <v>127.61055916353358</v>
      </c>
      <c r="Y230" s="314" t="str">
        <f t="shared" ca="1" si="109"/>
        <v/>
      </c>
      <c r="Z230" s="315" t="str">
        <f t="shared" ca="1" si="110"/>
        <v/>
      </c>
      <c r="AA230" s="316" t="str">
        <f t="shared" ca="1" si="111"/>
        <v/>
      </c>
      <c r="AC230" s="310" t="e">
        <f t="shared" ca="1" si="112"/>
        <v>#N/A</v>
      </c>
      <c r="AD230" s="323" t="e">
        <f t="shared" ca="1" si="113"/>
        <v>#N/A</v>
      </c>
      <c r="AE230" s="324">
        <f t="shared" ca="1" si="92"/>
        <v>688.7901258312105</v>
      </c>
      <c r="AG230" s="306">
        <f t="shared" ca="1" si="114"/>
        <v>44.271183084661729</v>
      </c>
      <c r="AH230" s="304">
        <f t="shared" ca="1" si="115"/>
        <v>53.476606540367307</v>
      </c>
    </row>
    <row r="231" spans="1:34" x14ac:dyDescent="0.2">
      <c r="A231" s="347">
        <f t="shared" ca="1" si="93"/>
        <v>0.01</v>
      </c>
      <c r="B231" s="304">
        <f t="shared" ca="1" si="94"/>
        <v>5.9699999999999518</v>
      </c>
      <c r="D231" s="306">
        <f t="shared" ca="1" si="95"/>
        <v>18.412216978566693</v>
      </c>
      <c r="E231" s="307">
        <f t="shared" ca="1" si="96"/>
        <v>40.155483637181419</v>
      </c>
      <c r="F231" s="304">
        <f t="shared" ca="1" si="97"/>
        <v>44.175475098766789</v>
      </c>
      <c r="G231" s="306">
        <f t="shared" ca="1" si="98"/>
        <v>78.230023292754041</v>
      </c>
      <c r="H231" s="307">
        <f t="shared" ca="1" si="99"/>
        <v>212.19577820709384</v>
      </c>
      <c r="I231" s="304">
        <f t="shared" ca="1" si="100"/>
        <v>226.15699156404384</v>
      </c>
      <c r="J231" s="306">
        <f t="shared" ca="1" si="101"/>
        <v>204.1763410378959</v>
      </c>
      <c r="K231" s="307">
        <f t="shared" ca="1" si="102"/>
        <v>690.91007583909959</v>
      </c>
      <c r="L231" s="304">
        <f t="shared" ca="1" si="87"/>
        <v>720.44757695172632</v>
      </c>
      <c r="M231" s="306">
        <f t="shared" ca="1" si="103"/>
        <v>1.2175875674795993</v>
      </c>
      <c r="N231" s="304">
        <f t="shared" ca="1" si="104"/>
        <v>69.762628804181361</v>
      </c>
      <c r="P231" s="310">
        <f t="shared" ca="1" si="105"/>
        <v>6</v>
      </c>
      <c r="Q231" s="304">
        <f t="shared" ca="1" si="106"/>
        <v>547.31000000000699</v>
      </c>
      <c r="R231" s="306">
        <f t="shared" ca="1" si="107"/>
        <v>0.27466938888538367</v>
      </c>
      <c r="S231" s="307">
        <f t="shared" ca="1" si="108"/>
        <v>7.8816841025180082</v>
      </c>
      <c r="T231" s="304">
        <f t="shared" ca="1" si="88"/>
        <v>77.31932104570167</v>
      </c>
      <c r="U231" s="311">
        <f t="shared" ca="1" si="89"/>
        <v>0</v>
      </c>
      <c r="V231" s="306">
        <f t="shared" ca="1" si="90"/>
        <v>1.1431896939476625</v>
      </c>
      <c r="W231" s="304">
        <f t="shared" ca="1" si="91"/>
        <v>128.08188414218509</v>
      </c>
      <c r="Y231" s="314" t="str">
        <f t="shared" ca="1" si="109"/>
        <v/>
      </c>
      <c r="Z231" s="315" t="str">
        <f t="shared" ca="1" si="110"/>
        <v/>
      </c>
      <c r="AA231" s="316" t="str">
        <f t="shared" ca="1" si="111"/>
        <v/>
      </c>
      <c r="AC231" s="310" t="e">
        <f t="shared" ca="1" si="112"/>
        <v>#N/A</v>
      </c>
      <c r="AD231" s="323" t="e">
        <f t="shared" ca="1" si="113"/>
        <v>#N/A</v>
      </c>
      <c r="AE231" s="324">
        <f t="shared" ca="1" si="92"/>
        <v>690.91007583909959</v>
      </c>
      <c r="AG231" s="306">
        <f t="shared" ca="1" si="114"/>
        <v>44.045055823176369</v>
      </c>
      <c r="AH231" s="304">
        <f t="shared" ca="1" si="115"/>
        <v>53.24996985128972</v>
      </c>
    </row>
    <row r="232" spans="1:34" x14ac:dyDescent="0.2">
      <c r="A232" s="347">
        <f t="shared" ca="1" si="93"/>
        <v>0.01</v>
      </c>
      <c r="B232" s="304">
        <f t="shared" ca="1" si="94"/>
        <v>5.9799999999999516</v>
      </c>
      <c r="D232" s="306">
        <f t="shared" ca="1" si="95"/>
        <v>18.341323816095073</v>
      </c>
      <c r="E232" s="307">
        <f t="shared" ca="1" si="96"/>
        <v>39.940099983225835</v>
      </c>
      <c r="F232" s="304">
        <f t="shared" ca="1" si="97"/>
        <v>43.95015069367718</v>
      </c>
      <c r="G232" s="306">
        <f t="shared" ca="1" si="98"/>
        <v>78.413436530914993</v>
      </c>
      <c r="H232" s="307">
        <f t="shared" ca="1" si="99"/>
        <v>212.5951792069261</v>
      </c>
      <c r="I232" s="304">
        <f t="shared" ca="1" si="100"/>
        <v>226.59518364390021</v>
      </c>
      <c r="J232" s="306">
        <f t="shared" ca="1" si="101"/>
        <v>204.95955833701424</v>
      </c>
      <c r="K232" s="307">
        <f t="shared" ca="1" si="102"/>
        <v>693.03403062616974</v>
      </c>
      <c r="L232" s="304">
        <f t="shared" ca="1" si="87"/>
        <v>722.7064329031939</v>
      </c>
      <c r="M232" s="306">
        <f t="shared" ca="1" si="103"/>
        <v>1.2174378123264329</v>
      </c>
      <c r="N232" s="304">
        <f t="shared" ca="1" si="104"/>
        <v>69.754048465944592</v>
      </c>
      <c r="P232" s="310">
        <f t="shared" ca="1" si="105"/>
        <v>6</v>
      </c>
      <c r="Q232" s="304">
        <f t="shared" ca="1" si="106"/>
        <v>545.85000000000707</v>
      </c>
      <c r="R232" s="306">
        <f t="shared" ca="1" si="107"/>
        <v>0.27393668290929585</v>
      </c>
      <c r="S232" s="307">
        <f t="shared" ca="1" si="108"/>
        <v>7.8789447356889148</v>
      </c>
      <c r="T232" s="304">
        <f t="shared" ca="1" si="88"/>
        <v>77.292447857108257</v>
      </c>
      <c r="U232" s="311">
        <f t="shared" ca="1" si="89"/>
        <v>0</v>
      </c>
      <c r="V232" s="306">
        <f t="shared" ca="1" si="90"/>
        <v>1.1429466204655567</v>
      </c>
      <c r="W232" s="304">
        <f t="shared" ca="1" si="91"/>
        <v>128.55135754302748</v>
      </c>
      <c r="Y232" s="314" t="str">
        <f t="shared" ca="1" si="109"/>
        <v/>
      </c>
      <c r="Z232" s="315" t="str">
        <f t="shared" ca="1" si="110"/>
        <v/>
      </c>
      <c r="AA232" s="316" t="str">
        <f t="shared" ca="1" si="111"/>
        <v/>
      </c>
      <c r="AC232" s="310" t="e">
        <f t="shared" ca="1" si="112"/>
        <v>#N/A</v>
      </c>
      <c r="AD232" s="323" t="e">
        <f t="shared" ca="1" si="113"/>
        <v>#N/A</v>
      </c>
      <c r="AE232" s="324">
        <f t="shared" ca="1" si="92"/>
        <v>693.03403062616974</v>
      </c>
      <c r="AG232" s="306">
        <f t="shared" ca="1" si="114"/>
        <v>43.818953897591399</v>
      </c>
      <c r="AH232" s="304">
        <f t="shared" ca="1" si="115"/>
        <v>53.023359075673653</v>
      </c>
    </row>
    <row r="233" spans="1:34" x14ac:dyDescent="0.2">
      <c r="A233" s="347">
        <f t="shared" ca="1" si="93"/>
        <v>0.01</v>
      </c>
      <c r="B233" s="304">
        <f t="shared" ca="1" si="94"/>
        <v>5.9899999999999514</v>
      </c>
      <c r="D233" s="306">
        <f t="shared" ca="1" si="95"/>
        <v>18.270364918339336</v>
      </c>
      <c r="E233" s="307">
        <f t="shared" ca="1" si="96"/>
        <v>39.724769496537974</v>
      </c>
      <c r="F233" s="304">
        <f t="shared" ca="1" si="97"/>
        <v>43.724861872879124</v>
      </c>
      <c r="G233" s="306">
        <f t="shared" ca="1" si="98"/>
        <v>78.596140180098388</v>
      </c>
      <c r="H233" s="307">
        <f t="shared" ca="1" si="99"/>
        <v>212.99242690189149</v>
      </c>
      <c r="I233" s="304">
        <f t="shared" ca="1" si="100"/>
        <v>227.03111497935095</v>
      </c>
      <c r="J233" s="306">
        <f t="shared" ca="1" si="101"/>
        <v>205.74460622056932</v>
      </c>
      <c r="K233" s="307">
        <f t="shared" ca="1" si="102"/>
        <v>695.16196865671384</v>
      </c>
      <c r="L233" s="304">
        <f t="shared" ca="1" si="87"/>
        <v>724.96965843787916</v>
      </c>
      <c r="M233" s="306">
        <f t="shared" ca="1" si="103"/>
        <v>1.2172882840112214</v>
      </c>
      <c r="N233" s="304">
        <f t="shared" ca="1" si="104"/>
        <v>69.745481124565273</v>
      </c>
      <c r="P233" s="310">
        <f t="shared" ca="1" si="105"/>
        <v>6</v>
      </c>
      <c r="Q233" s="304">
        <f t="shared" ca="1" si="106"/>
        <v>544.39000000000715</v>
      </c>
      <c r="R233" s="306">
        <f t="shared" ca="1" si="107"/>
        <v>0.27320397693320797</v>
      </c>
      <c r="S233" s="307">
        <f t="shared" ca="1" si="108"/>
        <v>7.8762126959195831</v>
      </c>
      <c r="T233" s="304">
        <f t="shared" ca="1" si="88"/>
        <v>77.265646546971112</v>
      </c>
      <c r="U233" s="311">
        <f t="shared" ca="1" si="89"/>
        <v>0</v>
      </c>
      <c r="V233" s="306">
        <f t="shared" ca="1" si="90"/>
        <v>1.1427031411598323</v>
      </c>
      <c r="W233" s="304">
        <f t="shared" ca="1" si="91"/>
        <v>129.01896559436435</v>
      </c>
      <c r="Y233" s="314" t="str">
        <f t="shared" ca="1" si="109"/>
        <v/>
      </c>
      <c r="Z233" s="315" t="str">
        <f t="shared" ca="1" si="110"/>
        <v/>
      </c>
      <c r="AA233" s="316" t="str">
        <f t="shared" ca="1" si="111"/>
        <v/>
      </c>
      <c r="AC233" s="310" t="e">
        <f t="shared" ca="1" si="112"/>
        <v>#N/A</v>
      </c>
      <c r="AD233" s="323" t="e">
        <f t="shared" ca="1" si="113"/>
        <v>#N/A</v>
      </c>
      <c r="AE233" s="324">
        <f t="shared" ca="1" si="92"/>
        <v>695.16196865671384</v>
      </c>
      <c r="AG233" s="306">
        <f t="shared" ca="1" si="114"/>
        <v>43.592879738850037</v>
      </c>
      <c r="AH233" s="304">
        <f t="shared" ca="1" si="115"/>
        <v>52.796776637636071</v>
      </c>
    </row>
    <row r="234" spans="1:34" x14ac:dyDescent="0.2">
      <c r="A234" s="347">
        <f t="shared" ca="1" si="93"/>
        <v>0.01</v>
      </c>
      <c r="B234" s="304">
        <f t="shared" ca="1" si="94"/>
        <v>5.9999999999999512</v>
      </c>
      <c r="D234" s="306">
        <f t="shared" ca="1" si="95"/>
        <v>18.199341397399373</v>
      </c>
      <c r="E234" s="307">
        <f t="shared" ca="1" si="96"/>
        <v>39.509494358956971</v>
      </c>
      <c r="F234" s="304">
        <f t="shared" ca="1" si="97"/>
        <v>43.499611168371921</v>
      </c>
      <c r="G234" s="306">
        <f t="shared" ca="1" si="98"/>
        <v>78.778133594072386</v>
      </c>
      <c r="H234" s="307">
        <f t="shared" ca="1" si="99"/>
        <v>213.38752184548107</v>
      </c>
      <c r="I234" s="304">
        <f t="shared" ca="1" si="100"/>
        <v>227.46478587227779</v>
      </c>
      <c r="J234" s="306">
        <f t="shared" ca="1" si="101"/>
        <v>206.53147758944019</v>
      </c>
      <c r="K234" s="307">
        <f t="shared" ca="1" si="102"/>
        <v>697.29386840045072</v>
      </c>
      <c r="L234" s="304">
        <f t="shared" ca="1" si="87"/>
        <v>727.23723099422136</v>
      </c>
      <c r="M234" s="306">
        <f t="shared" ca="1" si="103"/>
        <v>1.2171389802759407</v>
      </c>
      <c r="N234" s="304">
        <f t="shared" ca="1" si="104"/>
        <v>69.736926650668153</v>
      </c>
      <c r="P234" s="310">
        <f t="shared" ca="1" si="105"/>
        <v>6</v>
      </c>
      <c r="Q234" s="304">
        <f t="shared" ca="1" si="106"/>
        <v>542.93000000000711</v>
      </c>
      <c r="R234" s="306">
        <f t="shared" ca="1" si="107"/>
        <v>0.27247127095712009</v>
      </c>
      <c r="S234" s="307">
        <f t="shared" ca="1" si="108"/>
        <v>7.873487983210012</v>
      </c>
      <c r="T234" s="304">
        <f t="shared" ca="1" si="88"/>
        <v>77.238917115290221</v>
      </c>
      <c r="U234" s="311">
        <f t="shared" ca="1" si="89"/>
        <v>0</v>
      </c>
      <c r="V234" s="306">
        <f t="shared" ca="1" si="90"/>
        <v>1.1424592587589746</v>
      </c>
      <c r="W234" s="304">
        <f t="shared" ca="1" si="91"/>
        <v>129.48469465151149</v>
      </c>
      <c r="Y234" s="314" t="str">
        <f t="shared" ca="1" si="109"/>
        <v/>
      </c>
      <c r="Z234" s="315" t="str">
        <f t="shared" ca="1" si="110"/>
        <v/>
      </c>
      <c r="AA234" s="316" t="str">
        <f t="shared" ca="1" si="111"/>
        <v/>
      </c>
      <c r="AC234" s="310">
        <f t="shared" ca="1" si="112"/>
        <v>5.9999999999999512</v>
      </c>
      <c r="AD234" s="323">
        <f t="shared" ca="1" si="113"/>
        <v>206.53147758944019</v>
      </c>
      <c r="AE234" s="324">
        <f t="shared" ca="1" si="92"/>
        <v>697.29386840045072</v>
      </c>
      <c r="AG234" s="306">
        <f t="shared" ca="1" si="114"/>
        <v>43.366835764920552</v>
      </c>
      <c r="AH234" s="304">
        <f t="shared" ca="1" si="115"/>
        <v>52.570224948370566</v>
      </c>
    </row>
    <row r="235" spans="1:34" x14ac:dyDescent="0.2">
      <c r="A235" s="347">
        <f t="shared" ca="1" si="93"/>
        <v>0.01</v>
      </c>
      <c r="B235" s="304">
        <f t="shared" ca="1" si="94"/>
        <v>6.0099999999999509</v>
      </c>
      <c r="D235" s="306">
        <f t="shared" ca="1" si="95"/>
        <v>18.12825435926786</v>
      </c>
      <c r="E235" s="307">
        <f t="shared" ca="1" si="96"/>
        <v>39.294276740567263</v>
      </c>
      <c r="F235" s="304">
        <f t="shared" ca="1" si="97"/>
        <v>43.27440110132779</v>
      </c>
      <c r="G235" s="306">
        <f t="shared" ca="1" si="98"/>
        <v>78.959416137665059</v>
      </c>
      <c r="H235" s="307">
        <f t="shared" ca="1" si="99"/>
        <v>213.78046461288676</v>
      </c>
      <c r="I235" s="304">
        <f t="shared" ca="1" si="100"/>
        <v>227.89619664861169</v>
      </c>
      <c r="J235" s="306">
        <f t="shared" ca="1" si="101"/>
        <v>207.32016533809886</v>
      </c>
      <c r="K235" s="307">
        <f t="shared" ca="1" si="102"/>
        <v>699.42970833274251</v>
      </c>
      <c r="L235" s="304">
        <f t="shared" ca="1" si="87"/>
        <v>729.50912801296863</v>
      </c>
      <c r="M235" s="306">
        <f t="shared" ca="1" si="103"/>
        <v>1.2169898988814281</v>
      </c>
      <c r="N235" s="304">
        <f t="shared" ca="1" si="104"/>
        <v>69.728384915958657</v>
      </c>
      <c r="P235" s="310">
        <f t="shared" ca="1" si="105"/>
        <v>6</v>
      </c>
      <c r="Q235" s="304">
        <f t="shared" ca="1" si="106"/>
        <v>541.47000000000719</v>
      </c>
      <c r="R235" s="306">
        <f t="shared" ca="1" si="107"/>
        <v>0.27173856498103227</v>
      </c>
      <c r="S235" s="307">
        <f t="shared" ca="1" si="108"/>
        <v>7.8707705975602016</v>
      </c>
      <c r="T235" s="304">
        <f t="shared" ca="1" si="88"/>
        <v>77.212259562065583</v>
      </c>
      <c r="U235" s="311">
        <f t="shared" ca="1" si="89"/>
        <v>0</v>
      </c>
      <c r="V235" s="306">
        <f t="shared" ca="1" si="90"/>
        <v>1.1422149759891502</v>
      </c>
      <c r="W235" s="304">
        <f t="shared" ca="1" si="91"/>
        <v>129.94853119676813</v>
      </c>
      <c r="Y235" s="314" t="str">
        <f t="shared" ca="1" si="109"/>
        <v/>
      </c>
      <c r="Z235" s="315" t="str">
        <f t="shared" ca="1" si="110"/>
        <v/>
      </c>
      <c r="AA235" s="316" t="str">
        <f t="shared" ca="1" si="111"/>
        <v/>
      </c>
      <c r="AC235" s="310" t="e">
        <f t="shared" ca="1" si="112"/>
        <v>#N/A</v>
      </c>
      <c r="AD235" s="323" t="e">
        <f t="shared" ca="1" si="113"/>
        <v>#N/A</v>
      </c>
      <c r="AE235" s="324">
        <f t="shared" ca="1" si="92"/>
        <v>699.42970833274251</v>
      </c>
      <c r="AG235" s="306">
        <f t="shared" ca="1" si="114"/>
        <v>43.14082438075468</v>
      </c>
      <c r="AH235" s="304">
        <f t="shared" ca="1" si="115"/>
        <v>52.343706406105113</v>
      </c>
    </row>
    <row r="236" spans="1:34" x14ac:dyDescent="0.2">
      <c r="A236" s="347">
        <f t="shared" ca="1" si="93"/>
        <v>0.01</v>
      </c>
      <c r="B236" s="304">
        <f t="shared" ca="1" si="94"/>
        <v>6.0199999999999507</v>
      </c>
      <c r="D236" s="306">
        <f t="shared" ca="1" si="95"/>
        <v>18.057104903836041</v>
      </c>
      <c r="E236" s="307">
        <f t="shared" ca="1" si="96"/>
        <v>39.079118799655014</v>
      </c>
      <c r="F236" s="304">
        <f t="shared" ca="1" si="97"/>
        <v>43.049234182104676</v>
      </c>
      <c r="G236" s="306">
        <f t="shared" ca="1" si="98"/>
        <v>79.139987186703422</v>
      </c>
      <c r="H236" s="307">
        <f t="shared" ca="1" si="99"/>
        <v>214.1712558008833</v>
      </c>
      <c r="I236" s="304">
        <f t="shared" ca="1" si="100"/>
        <v>228.32534765820236</v>
      </c>
      <c r="J236" s="306">
        <f t="shared" ca="1" si="101"/>
        <v>208.11066235472072</v>
      </c>
      <c r="K236" s="307">
        <f t="shared" ca="1" si="102"/>
        <v>701.56946693481132</v>
      </c>
      <c r="L236" s="304">
        <f t="shared" ca="1" si="87"/>
        <v>731.78532693742636</v>
      </c>
      <c r="M236" s="306">
        <f t="shared" ca="1" si="103"/>
        <v>1.2168410376071279</v>
      </c>
      <c r="N236" s="304">
        <f t="shared" ca="1" si="104"/>
        <v>69.719855793208311</v>
      </c>
      <c r="P236" s="310">
        <f t="shared" ca="1" si="105"/>
        <v>6</v>
      </c>
      <c r="Q236" s="304">
        <f t="shared" ca="1" si="106"/>
        <v>540.01000000000715</v>
      </c>
      <c r="R236" s="306">
        <f t="shared" ca="1" si="107"/>
        <v>0.27100585900494439</v>
      </c>
      <c r="S236" s="307">
        <f t="shared" ca="1" si="108"/>
        <v>7.8680605389701519</v>
      </c>
      <c r="T236" s="304">
        <f t="shared" ca="1" si="88"/>
        <v>77.185673887297199</v>
      </c>
      <c r="U236" s="311">
        <f t="shared" ca="1" si="89"/>
        <v>0</v>
      </c>
      <c r="V236" s="306">
        <f t="shared" ca="1" si="90"/>
        <v>1.1419702955741746</v>
      </c>
      <c r="W236" s="304">
        <f t="shared" ca="1" si="91"/>
        <v>130.41046183938093</v>
      </c>
      <c r="Y236" s="314" t="str">
        <f t="shared" ca="1" si="109"/>
        <v/>
      </c>
      <c r="Z236" s="315" t="str">
        <f t="shared" ca="1" si="110"/>
        <v/>
      </c>
      <c r="AA236" s="316" t="str">
        <f t="shared" ca="1" si="111"/>
        <v/>
      </c>
      <c r="AC236" s="310" t="e">
        <f t="shared" ca="1" si="112"/>
        <v>#N/A</v>
      </c>
      <c r="AD236" s="323" t="e">
        <f t="shared" ca="1" si="113"/>
        <v>#N/A</v>
      </c>
      <c r="AE236" s="324">
        <f t="shared" ca="1" si="92"/>
        <v>701.56946693481132</v>
      </c>
      <c r="AG236" s="306">
        <f t="shared" ca="1" si="114"/>
        <v>42.914847978247245</v>
      </c>
      <c r="AH236" s="304">
        <f t="shared" ca="1" si="115"/>
        <v>52.117223396060936</v>
      </c>
    </row>
    <row r="237" spans="1:34" x14ac:dyDescent="0.2">
      <c r="A237" s="347">
        <f t="shared" ca="1" si="93"/>
        <v>0.01</v>
      </c>
      <c r="B237" s="304">
        <f t="shared" ca="1" si="94"/>
        <v>6.0299999999999505</v>
      </c>
      <c r="D237" s="306">
        <f t="shared" ca="1" si="95"/>
        <v>17.985894124899545</v>
      </c>
      <c r="E237" s="307">
        <f t="shared" ca="1" si="96"/>
        <v>38.864022682665563</v>
      </c>
      <c r="F237" s="304">
        <f t="shared" ca="1" si="97"/>
        <v>42.824112910261661</v>
      </c>
      <c r="G237" s="306">
        <f t="shared" ca="1" si="98"/>
        <v>79.319846127952417</v>
      </c>
      <c r="H237" s="307">
        <f t="shared" ca="1" si="99"/>
        <v>214.55989602770995</v>
      </c>
      <c r="I237" s="304">
        <f t="shared" ca="1" si="100"/>
        <v>228.75223927468721</v>
      </c>
      <c r="J237" s="306">
        <f t="shared" ca="1" si="101"/>
        <v>208.902961521294</v>
      </c>
      <c r="K237" s="307">
        <f t="shared" ca="1" si="102"/>
        <v>703.71312269395423</v>
      </c>
      <c r="L237" s="304">
        <f t="shared" ca="1" si="87"/>
        <v>734.06580521370392</v>
      </c>
      <c r="M237" s="306">
        <f t="shared" ca="1" si="103"/>
        <v>1.2166923942508416</v>
      </c>
      <c r="N237" s="304">
        <f t="shared" ca="1" si="104"/>
        <v>69.711339156240456</v>
      </c>
      <c r="P237" s="310">
        <f t="shared" ca="1" si="105"/>
        <v>6</v>
      </c>
      <c r="Q237" s="304">
        <f t="shared" ca="1" si="106"/>
        <v>538.55000000000723</v>
      </c>
      <c r="R237" s="306">
        <f t="shared" ca="1" si="107"/>
        <v>0.27027315302885652</v>
      </c>
      <c r="S237" s="307">
        <f t="shared" ca="1" si="108"/>
        <v>7.8653578074398629</v>
      </c>
      <c r="T237" s="304">
        <f t="shared" ca="1" si="88"/>
        <v>77.159160090985054</v>
      </c>
      <c r="U237" s="311">
        <f t="shared" ca="1" si="89"/>
        <v>0</v>
      </c>
      <c r="V237" s="306">
        <f t="shared" ca="1" si="90"/>
        <v>1.141725220235478</v>
      </c>
      <c r="W237" s="304">
        <f t="shared" ca="1" si="91"/>
        <v>130.87047331549985</v>
      </c>
      <c r="Y237" s="314" t="str">
        <f t="shared" ca="1" si="109"/>
        <v/>
      </c>
      <c r="Z237" s="315" t="str">
        <f t="shared" ca="1" si="110"/>
        <v/>
      </c>
      <c r="AA237" s="316" t="str">
        <f t="shared" ca="1" si="111"/>
        <v/>
      </c>
      <c r="AC237" s="310" t="e">
        <f t="shared" ca="1" si="112"/>
        <v>#N/A</v>
      </c>
      <c r="AD237" s="323" t="e">
        <f t="shared" ca="1" si="113"/>
        <v>#N/A</v>
      </c>
      <c r="AE237" s="324">
        <f t="shared" ca="1" si="92"/>
        <v>703.71312269395423</v>
      </c>
      <c r="AG237" s="306">
        <f t="shared" ca="1" si="114"/>
        <v>42.688908936196697</v>
      </c>
      <c r="AH237" s="304">
        <f t="shared" ca="1" si="115"/>
        <v>51.890778290412428</v>
      </c>
    </row>
    <row r="238" spans="1:34" x14ac:dyDescent="0.2">
      <c r="A238" s="347">
        <f t="shared" ca="1" si="93"/>
        <v>0.01</v>
      </c>
      <c r="B238" s="304">
        <f t="shared" ca="1" si="94"/>
        <v>6.0399999999999503</v>
      </c>
      <c r="D238" s="306">
        <f t="shared" ca="1" si="95"/>
        <v>17.914623110164147</v>
      </c>
      <c r="E238" s="307">
        <f t="shared" ca="1" si="96"/>
        <v>38.648990524161924</v>
      </c>
      <c r="F238" s="304">
        <f t="shared" ca="1" si="97"/>
        <v>42.599039774576909</v>
      </c>
      <c r="G238" s="306">
        <f t="shared" ca="1" si="98"/>
        <v>79.498992359054057</v>
      </c>
      <c r="H238" s="307">
        <f t="shared" ca="1" si="99"/>
        <v>214.94638593295159</v>
      </c>
      <c r="I238" s="304">
        <f t="shared" ca="1" si="100"/>
        <v>229.17687189536011</v>
      </c>
      <c r="J238" s="306">
        <f t="shared" ca="1" si="101"/>
        <v>209.69705571372904</v>
      </c>
      <c r="K238" s="307">
        <f t="shared" ca="1" si="102"/>
        <v>705.8606541037575</v>
      </c>
      <c r="L238" s="304">
        <f t="shared" ca="1" si="87"/>
        <v>736.3505402909617</v>
      </c>
      <c r="M238" s="306">
        <f t="shared" ca="1" si="103"/>
        <v>1.2165439666284823</v>
      </c>
      <c r="N238" s="304">
        <f t="shared" ca="1" si="104"/>
        <v>69.702834879916097</v>
      </c>
      <c r="P238" s="310">
        <f t="shared" ca="1" si="105"/>
        <v>6</v>
      </c>
      <c r="Q238" s="304">
        <f t="shared" ca="1" si="106"/>
        <v>537.09000000000731</v>
      </c>
      <c r="R238" s="306">
        <f t="shared" ca="1" si="107"/>
        <v>0.26954044705276869</v>
      </c>
      <c r="S238" s="307">
        <f t="shared" ca="1" si="108"/>
        <v>7.8626624029693355</v>
      </c>
      <c r="T238" s="304">
        <f t="shared" ca="1" si="88"/>
        <v>77.132718173129192</v>
      </c>
      <c r="U238" s="311">
        <f t="shared" ca="1" si="89"/>
        <v>0</v>
      </c>
      <c r="V238" s="306">
        <f t="shared" ca="1" si="90"/>
        <v>1.1414797526920737</v>
      </c>
      <c r="W238" s="304">
        <f t="shared" ca="1" si="91"/>
        <v>131.32855248812706</v>
      </c>
      <c r="Y238" s="314" t="str">
        <f t="shared" ca="1" si="109"/>
        <v/>
      </c>
      <c r="Z238" s="315" t="str">
        <f t="shared" ca="1" si="110"/>
        <v/>
      </c>
      <c r="AA238" s="316" t="str">
        <f t="shared" ca="1" si="111"/>
        <v/>
      </c>
      <c r="AC238" s="310" t="e">
        <f t="shared" ca="1" si="112"/>
        <v>#N/A</v>
      </c>
      <c r="AD238" s="323" t="e">
        <f t="shared" ca="1" si="113"/>
        <v>#N/A</v>
      </c>
      <c r="AE238" s="324">
        <f t="shared" ca="1" si="92"/>
        <v>705.8606541037575</v>
      </c>
      <c r="AG238" s="306">
        <f t="shared" ca="1" si="114"/>
        <v>42.463009620266774</v>
      </c>
      <c r="AH238" s="304">
        <f t="shared" ca="1" si="115"/>
        <v>51.664373448248092</v>
      </c>
    </row>
    <row r="239" spans="1:34" x14ac:dyDescent="0.2">
      <c r="A239" s="347">
        <f t="shared" ca="1" si="93"/>
        <v>0.01</v>
      </c>
      <c r="B239" s="304">
        <f t="shared" ca="1" si="94"/>
        <v>6.0499999999999501</v>
      </c>
      <c r="D239" s="306">
        <f t="shared" ca="1" si="95"/>
        <v>17.843292941251441</v>
      </c>
      <c r="E239" s="307">
        <f t="shared" ca="1" si="96"/>
        <v>38.434024446784569</v>
      </c>
      <c r="F239" s="304">
        <f t="shared" ca="1" si="97"/>
        <v>42.374017253068509</v>
      </c>
      <c r="G239" s="306">
        <f t="shared" ca="1" si="98"/>
        <v>79.677425288466566</v>
      </c>
      <c r="H239" s="307">
        <f t="shared" ca="1" si="99"/>
        <v>215.33072617741942</v>
      </c>
      <c r="I239" s="304">
        <f t="shared" ca="1" si="100"/>
        <v>229.59924594103953</v>
      </c>
      <c r="J239" s="306">
        <f t="shared" ca="1" si="101"/>
        <v>210.49293780196663</v>
      </c>
      <c r="K239" s="307">
        <f t="shared" ca="1" si="102"/>
        <v>708.01203966430933</v>
      </c>
      <c r="L239" s="304">
        <f t="shared" ca="1" si="87"/>
        <v>738.6395096216545</v>
      </c>
      <c r="M239" s="306">
        <f t="shared" ca="1" si="103"/>
        <v>1.2163957525738314</v>
      </c>
      <c r="N239" s="304">
        <f t="shared" ca="1" si="104"/>
        <v>69.694342840120086</v>
      </c>
      <c r="P239" s="310">
        <f t="shared" ca="1" si="105"/>
        <v>6</v>
      </c>
      <c r="Q239" s="304">
        <f t="shared" ca="1" si="106"/>
        <v>535.63000000000727</v>
      </c>
      <c r="R239" s="306">
        <f t="shared" ca="1" si="107"/>
        <v>0.26880774107668082</v>
      </c>
      <c r="S239" s="307">
        <f t="shared" ca="1" si="108"/>
        <v>7.8599743255585688</v>
      </c>
      <c r="T239" s="304">
        <f t="shared" ca="1" si="88"/>
        <v>77.106348133729568</v>
      </c>
      <c r="U239" s="311">
        <f t="shared" ca="1" si="89"/>
        <v>0</v>
      </c>
      <c r="V239" s="306">
        <f t="shared" ca="1" si="90"/>
        <v>1.1412338956605281</v>
      </c>
      <c r="W239" s="304">
        <f t="shared" ca="1" si="91"/>
        <v>131.78468634705837</v>
      </c>
      <c r="Y239" s="314" t="str">
        <f t="shared" ca="1" si="109"/>
        <v/>
      </c>
      <c r="Z239" s="315" t="str">
        <f t="shared" ca="1" si="110"/>
        <v/>
      </c>
      <c r="AA239" s="316" t="str">
        <f t="shared" ca="1" si="111"/>
        <v/>
      </c>
      <c r="AC239" s="310" t="e">
        <f t="shared" ca="1" si="112"/>
        <v>#N/A</v>
      </c>
      <c r="AD239" s="323" t="e">
        <f t="shared" ca="1" si="113"/>
        <v>#N/A</v>
      </c>
      <c r="AE239" s="324">
        <f t="shared" ca="1" si="92"/>
        <v>708.01203966430933</v>
      </c>
      <c r="AG239" s="306">
        <f t="shared" ca="1" si="114"/>
        <v>42.237152382949247</v>
      </c>
      <c r="AH239" s="304">
        <f t="shared" ca="1" si="115"/>
        <v>51.438011215532633</v>
      </c>
    </row>
    <row r="240" spans="1:34" x14ac:dyDescent="0.2">
      <c r="A240" s="347">
        <f t="shared" ca="1" si="93"/>
        <v>0.01</v>
      </c>
      <c r="B240" s="304">
        <f t="shared" ca="1" si="94"/>
        <v>6.0599999999999499</v>
      </c>
      <c r="D240" s="306">
        <f t="shared" ca="1" si="95"/>
        <v>17.771904693704546</v>
      </c>
      <c r="E240" s="307">
        <f t="shared" ca="1" si="96"/>
        <v>38.219126561212185</v>
      </c>
      <c r="F240" s="304">
        <f t="shared" ca="1" si="97"/>
        <v>42.149047813017937</v>
      </c>
      <c r="G240" s="306">
        <f t="shared" ca="1" si="98"/>
        <v>79.855144335403608</v>
      </c>
      <c r="H240" s="307">
        <f t="shared" ca="1" si="99"/>
        <v>215.71291744303156</v>
      </c>
      <c r="I240" s="304">
        <f t="shared" ca="1" si="100"/>
        <v>230.01936185593658</v>
      </c>
      <c r="J240" s="306">
        <f t="shared" ca="1" si="101"/>
        <v>211.29060065008599</v>
      </c>
      <c r="K240" s="307">
        <f t="shared" ca="1" si="102"/>
        <v>710.1672578824116</v>
      </c>
      <c r="L240" s="304">
        <f t="shared" ca="1" si="87"/>
        <v>740.93269066177527</v>
      </c>
      <c r="M240" s="306">
        <f t="shared" ca="1" si="103"/>
        <v>1.2162477499383018</v>
      </c>
      <c r="N240" s="304">
        <f t="shared" ca="1" si="104"/>
        <v>69.685862913747428</v>
      </c>
      <c r="P240" s="310">
        <f t="shared" ca="1" si="105"/>
        <v>6</v>
      </c>
      <c r="Q240" s="304">
        <f t="shared" ca="1" si="106"/>
        <v>534.17000000000735</v>
      </c>
      <c r="R240" s="306">
        <f t="shared" ca="1" si="107"/>
        <v>0.26807503510059294</v>
      </c>
      <c r="S240" s="307">
        <f t="shared" ca="1" si="108"/>
        <v>7.8572935752075628</v>
      </c>
      <c r="T240" s="304">
        <f t="shared" ca="1" si="88"/>
        <v>77.080049972786199</v>
      </c>
      <c r="U240" s="311">
        <f t="shared" ca="1" si="89"/>
        <v>0</v>
      </c>
      <c r="V240" s="306">
        <f t="shared" ca="1" si="90"/>
        <v>1.1409876518549271</v>
      </c>
      <c r="W240" s="304">
        <f t="shared" ca="1" si="91"/>
        <v>132.23886200881691</v>
      </c>
      <c r="Y240" s="314" t="str">
        <f t="shared" ca="1" si="109"/>
        <v/>
      </c>
      <c r="Z240" s="315" t="str">
        <f t="shared" ca="1" si="110"/>
        <v/>
      </c>
      <c r="AA240" s="316" t="str">
        <f t="shared" ca="1" si="111"/>
        <v/>
      </c>
      <c r="AC240" s="310" t="e">
        <f t="shared" ca="1" si="112"/>
        <v>#N/A</v>
      </c>
      <c r="AD240" s="323" t="e">
        <f t="shared" ca="1" si="113"/>
        <v>#N/A</v>
      </c>
      <c r="AE240" s="324">
        <f t="shared" ca="1" si="92"/>
        <v>710.1672578824116</v>
      </c>
      <c r="AG240" s="306">
        <f t="shared" ca="1" si="114"/>
        <v>42.011339563527656</v>
      </c>
      <c r="AH240" s="304">
        <f t="shared" ca="1" si="115"/>
        <v>51.211693925070037</v>
      </c>
    </row>
    <row r="241" spans="1:34" x14ac:dyDescent="0.2">
      <c r="A241" s="347">
        <f t="shared" ca="1" si="93"/>
        <v>0.01</v>
      </c>
      <c r="B241" s="304">
        <f t="shared" ca="1" si="94"/>
        <v>6.0699999999999497</v>
      </c>
      <c r="D241" s="306">
        <f t="shared" ca="1" si="95"/>
        <v>17.700459436993604</v>
      </c>
      <c r="E241" s="307">
        <f t="shared" ca="1" si="96"/>
        <v>38.004298966123471</v>
      </c>
      <c r="F241" s="304">
        <f t="shared" ca="1" si="97"/>
        <v>41.924133910996296</v>
      </c>
      <c r="G241" s="306">
        <f t="shared" ca="1" si="98"/>
        <v>80.032148929773541</v>
      </c>
      <c r="H241" s="307">
        <f t="shared" ca="1" si="99"/>
        <v>216.09296043269279</v>
      </c>
      <c r="I241" s="304">
        <f t="shared" ca="1" si="100"/>
        <v>230.43722010752253</v>
      </c>
      <c r="J241" s="306">
        <f t="shared" ca="1" si="101"/>
        <v>212.09003711641188</v>
      </c>
      <c r="K241" s="307">
        <f t="shared" ca="1" si="102"/>
        <v>712.32628727179019</v>
      </c>
      <c r="L241" s="304">
        <f t="shared" ca="1" si="87"/>
        <v>743.23006087109661</v>
      </c>
      <c r="M241" s="306">
        <f t="shared" ca="1" si="103"/>
        <v>1.216099956590702</v>
      </c>
      <c r="N241" s="304">
        <f t="shared" ca="1" si="104"/>
        <v>69.677394978689847</v>
      </c>
      <c r="P241" s="310">
        <f t="shared" ca="1" si="105"/>
        <v>6</v>
      </c>
      <c r="Q241" s="304">
        <f t="shared" ca="1" si="106"/>
        <v>532.71000000000731</v>
      </c>
      <c r="R241" s="306">
        <f t="shared" ca="1" si="107"/>
        <v>0.26734232912450506</v>
      </c>
      <c r="S241" s="307">
        <f t="shared" ca="1" si="108"/>
        <v>7.8546201519163175</v>
      </c>
      <c r="T241" s="304">
        <f t="shared" ca="1" si="88"/>
        <v>77.053823690299083</v>
      </c>
      <c r="U241" s="311">
        <f t="shared" ca="1" si="89"/>
        <v>0</v>
      </c>
      <c r="V241" s="306">
        <f t="shared" ca="1" si="90"/>
        <v>1.1407410239868445</v>
      </c>
      <c r="W241" s="304">
        <f t="shared" ca="1" si="91"/>
        <v>132.69106671657985</v>
      </c>
      <c r="Y241" s="314" t="str">
        <f t="shared" ca="1" si="109"/>
        <v/>
      </c>
      <c r="Z241" s="315" t="str">
        <f t="shared" ca="1" si="110"/>
        <v/>
      </c>
      <c r="AA241" s="316" t="str">
        <f t="shared" ca="1" si="111"/>
        <v/>
      </c>
      <c r="AC241" s="310" t="e">
        <f t="shared" ca="1" si="112"/>
        <v>#N/A</v>
      </c>
      <c r="AD241" s="323" t="e">
        <f t="shared" ca="1" si="113"/>
        <v>#N/A</v>
      </c>
      <c r="AE241" s="324">
        <f t="shared" ca="1" si="92"/>
        <v>712.32628727179019</v>
      </c>
      <c r="AG241" s="306">
        <f t="shared" ca="1" si="114"/>
        <v>41.785573488042004</v>
      </c>
      <c r="AH241" s="304">
        <f t="shared" ca="1" si="115"/>
        <v>50.98542389646763</v>
      </c>
    </row>
    <row r="242" spans="1:34" x14ac:dyDescent="0.2">
      <c r="A242" s="347">
        <f t="shared" ca="1" si="93"/>
        <v>0.01</v>
      </c>
      <c r="B242" s="304">
        <f t="shared" ca="1" si="94"/>
        <v>6.0799999999999494</v>
      </c>
      <c r="D242" s="306">
        <f t="shared" ca="1" si="95"/>
        <v>17.628958234521434</v>
      </c>
      <c r="E242" s="307">
        <f t="shared" ca="1" si="96"/>
        <v>37.789543748160263</v>
      </c>
      <c r="F242" s="304">
        <f t="shared" ca="1" si="97"/>
        <v>41.699277992893585</v>
      </c>
      <c r="G242" s="306">
        <f t="shared" ca="1" si="98"/>
        <v>80.208438512118761</v>
      </c>
      <c r="H242" s="307">
        <f t="shared" ca="1" si="99"/>
        <v>216.4708558701744</v>
      </c>
      <c r="I242" s="304">
        <f t="shared" ca="1" si="100"/>
        <v>230.85282118639606</v>
      </c>
      <c r="J242" s="306">
        <f t="shared" ca="1" si="101"/>
        <v>212.89124005362135</v>
      </c>
      <c r="K242" s="307">
        <f t="shared" ca="1" si="102"/>
        <v>714.48910635330458</v>
      </c>
      <c r="L242" s="304">
        <f t="shared" ca="1" si="87"/>
        <v>745.53159771341177</v>
      </c>
      <c r="M242" s="306">
        <f t="shared" ca="1" si="103"/>
        <v>1.2159523704170061</v>
      </c>
      <c r="N242" s="304">
        <f t="shared" ca="1" si="104"/>
        <v>69.668938913822586</v>
      </c>
      <c r="P242" s="310">
        <f t="shared" ca="1" si="105"/>
        <v>6</v>
      </c>
      <c r="Q242" s="304">
        <f t="shared" ca="1" si="106"/>
        <v>531.25000000000739</v>
      </c>
      <c r="R242" s="306">
        <f t="shared" ca="1" si="107"/>
        <v>0.26660962314841724</v>
      </c>
      <c r="S242" s="307">
        <f t="shared" ca="1" si="108"/>
        <v>7.8519540556848328</v>
      </c>
      <c r="T242" s="304">
        <f t="shared" ca="1" si="88"/>
        <v>77.027669286268221</v>
      </c>
      <c r="U242" s="311">
        <f t="shared" ca="1" si="89"/>
        <v>0</v>
      </c>
      <c r="V242" s="306">
        <f t="shared" ca="1" si="90"/>
        <v>1.1404940147653122</v>
      </c>
      <c r="W242" s="304">
        <f t="shared" ca="1" si="91"/>
        <v>133.1412878400979</v>
      </c>
      <c r="Y242" s="314" t="str">
        <f t="shared" ca="1" si="109"/>
        <v/>
      </c>
      <c r="Z242" s="315" t="str">
        <f t="shared" ca="1" si="110"/>
        <v/>
      </c>
      <c r="AA242" s="316" t="str">
        <f t="shared" ca="1" si="111"/>
        <v/>
      </c>
      <c r="AC242" s="310" t="e">
        <f t="shared" ca="1" si="112"/>
        <v>#N/A</v>
      </c>
      <c r="AD242" s="323" t="e">
        <f t="shared" ca="1" si="113"/>
        <v>#N/A</v>
      </c>
      <c r="AE242" s="324">
        <f t="shared" ca="1" si="92"/>
        <v>714.48910635330458</v>
      </c>
      <c r="AG242" s="306">
        <f t="shared" ca="1" si="114"/>
        <v>41.559856469254683</v>
      </c>
      <c r="AH242" s="304">
        <f t="shared" ca="1" si="115"/>
        <v>50.759203436101359</v>
      </c>
    </row>
    <row r="243" spans="1:34" x14ac:dyDescent="0.2">
      <c r="A243" s="347">
        <f t="shared" ca="1" si="93"/>
        <v>0.01</v>
      </c>
      <c r="B243" s="304">
        <f t="shared" ca="1" si="94"/>
        <v>6.0899999999999492</v>
      </c>
      <c r="D243" s="306">
        <f t="shared" ca="1" si="95"/>
        <v>17.557402143629016</v>
      </c>
      <c r="E243" s="307">
        <f t="shared" ca="1" si="96"/>
        <v>37.5748629818914</v>
      </c>
      <c r="F243" s="304">
        <f t="shared" ca="1" si="97"/>
        <v>41.474482493950681</v>
      </c>
      <c r="G243" s="306">
        <f t="shared" ca="1" si="98"/>
        <v>80.384012533555051</v>
      </c>
      <c r="H243" s="307">
        <f t="shared" ca="1" si="99"/>
        <v>216.8466044999933</v>
      </c>
      <c r="I243" s="304">
        <f t="shared" ca="1" si="100"/>
        <v>231.26616560615011</v>
      </c>
      <c r="J243" s="306">
        <f t="shared" ca="1" si="101"/>
        <v>213.69420230884973</v>
      </c>
      <c r="K243" s="307">
        <f t="shared" ca="1" si="102"/>
        <v>716.65569365515546</v>
      </c>
      <c r="L243" s="304">
        <f t="shared" ca="1" si="87"/>
        <v>747.83727865677281</v>
      </c>
      <c r="M243" s="306">
        <f t="shared" ca="1" si="103"/>
        <v>1.2158049893201244</v>
      </c>
      <c r="N243" s="304">
        <f t="shared" ca="1" si="104"/>
        <v>69.660494598991249</v>
      </c>
      <c r="P243" s="310">
        <f t="shared" ca="1" si="105"/>
        <v>6</v>
      </c>
      <c r="Q243" s="304">
        <f t="shared" ca="1" si="106"/>
        <v>529.79000000000747</v>
      </c>
      <c r="R243" s="306">
        <f t="shared" ca="1" si="107"/>
        <v>0.26587691717232942</v>
      </c>
      <c r="S243" s="307">
        <f t="shared" ca="1" si="108"/>
        <v>7.8492952865131098</v>
      </c>
      <c r="T243" s="304">
        <f t="shared" ca="1" si="88"/>
        <v>77.001586760693613</v>
      </c>
      <c r="U243" s="311">
        <f t="shared" ca="1" si="89"/>
        <v>0</v>
      </c>
      <c r="V243" s="306">
        <f t="shared" ca="1" si="90"/>
        <v>1.1402466268967881</v>
      </c>
      <c r="W243" s="304">
        <f t="shared" ca="1" si="91"/>
        <v>133.5895128756074</v>
      </c>
      <c r="Y243" s="314" t="str">
        <f t="shared" ca="1" si="109"/>
        <v/>
      </c>
      <c r="Z243" s="315" t="str">
        <f t="shared" ca="1" si="110"/>
        <v/>
      </c>
      <c r="AA243" s="316" t="str">
        <f t="shared" ca="1" si="111"/>
        <v/>
      </c>
      <c r="AC243" s="310" t="e">
        <f t="shared" ca="1" si="112"/>
        <v>#N/A</v>
      </c>
      <c r="AD243" s="323" t="e">
        <f t="shared" ca="1" si="113"/>
        <v>#N/A</v>
      </c>
      <c r="AE243" s="324">
        <f t="shared" ca="1" si="92"/>
        <v>716.65569365515546</v>
      </c>
      <c r="AG243" s="306">
        <f t="shared" ca="1" si="114"/>
        <v>41.334190806617194</v>
      </c>
      <c r="AH243" s="304">
        <f t="shared" ca="1" si="115"/>
        <v>50.533034837081878</v>
      </c>
    </row>
    <row r="244" spans="1:34" x14ac:dyDescent="0.2">
      <c r="A244" s="347">
        <f t="shared" ca="1" si="93"/>
        <v>0.01</v>
      </c>
      <c r="B244" s="304">
        <f t="shared" ca="1" si="94"/>
        <v>6.099999999999949</v>
      </c>
      <c r="D244" s="306">
        <f t="shared" ca="1" si="95"/>
        <v>17.485792215601073</v>
      </c>
      <c r="E244" s="307">
        <f t="shared" ca="1" si="96"/>
        <v>37.360258729777975</v>
      </c>
      <c r="F244" s="304">
        <f t="shared" ca="1" si="97"/>
        <v>41.249749838794493</v>
      </c>
      <c r="G244" s="306">
        <f t="shared" ca="1" si="98"/>
        <v>80.558870455711059</v>
      </c>
      <c r="H244" s="307">
        <f t="shared" ca="1" si="99"/>
        <v>217.22020708729107</v>
      </c>
      <c r="I244" s="304">
        <f t="shared" ca="1" si="100"/>
        <v>231.67725390323852</v>
      </c>
      <c r="J244" s="306">
        <f t="shared" ca="1" si="101"/>
        <v>214.49891672379604</v>
      </c>
      <c r="K244" s="307">
        <f t="shared" ca="1" si="102"/>
        <v>718.82602771309189</v>
      </c>
      <c r="L244" s="304">
        <f t="shared" ca="1" si="87"/>
        <v>750.14708117372868</v>
      </c>
      <c r="M244" s="306">
        <f t="shared" ca="1" si="103"/>
        <v>1.2156578112196814</v>
      </c>
      <c r="N244" s="304">
        <f t="shared" ca="1" si="104"/>
        <v>69.652061914999123</v>
      </c>
      <c r="P244" s="310">
        <f t="shared" ca="1" si="105"/>
        <v>6</v>
      </c>
      <c r="Q244" s="304">
        <f t="shared" ca="1" si="106"/>
        <v>528.33000000000743</v>
      </c>
      <c r="R244" s="306">
        <f t="shared" ca="1" si="107"/>
        <v>0.26514421119624149</v>
      </c>
      <c r="S244" s="307">
        <f t="shared" ca="1" si="108"/>
        <v>7.8466438444011475</v>
      </c>
      <c r="T244" s="304">
        <f t="shared" ca="1" si="88"/>
        <v>76.975576113575258</v>
      </c>
      <c r="U244" s="311">
        <f t="shared" ca="1" si="89"/>
        <v>0</v>
      </c>
      <c r="V244" s="306">
        <f t="shared" ca="1" si="90"/>
        <v>1.1399988630851274</v>
      </c>
      <c r="W244" s="304">
        <f t="shared" ca="1" si="91"/>
        <v>134.0357294457356</v>
      </c>
      <c r="Y244" s="314" t="str">
        <f t="shared" ca="1" si="109"/>
        <v/>
      </c>
      <c r="Z244" s="315" t="str">
        <f t="shared" ca="1" si="110"/>
        <v/>
      </c>
      <c r="AA244" s="316" t="str">
        <f t="shared" ca="1" si="111"/>
        <v/>
      </c>
      <c r="AC244" s="310" t="e">
        <f t="shared" ca="1" si="112"/>
        <v>#N/A</v>
      </c>
      <c r="AD244" s="323" t="e">
        <f t="shared" ca="1" si="113"/>
        <v>#N/A</v>
      </c>
      <c r="AE244" s="324">
        <f t="shared" ca="1" si="92"/>
        <v>718.82602771309189</v>
      </c>
      <c r="AG244" s="306">
        <f t="shared" ca="1" si="114"/>
        <v>41.10857878623807</v>
      </c>
      <c r="AH244" s="304">
        <f t="shared" ca="1" si="115"/>
        <v>50.306920379221886</v>
      </c>
    </row>
    <row r="245" spans="1:34" x14ac:dyDescent="0.2">
      <c r="A245" s="347">
        <f t="shared" ca="1" si="93"/>
        <v>0.01</v>
      </c>
      <c r="B245" s="304">
        <f t="shared" ca="1" si="94"/>
        <v>6.1099999999999488</v>
      </c>
      <c r="D245" s="306">
        <f t="shared" ca="1" si="95"/>
        <v>17.414129495671496</v>
      </c>
      <c r="E245" s="307">
        <f t="shared" ca="1" si="96"/>
        <v>37.145733042139497</v>
      </c>
      <c r="F245" s="304">
        <f t="shared" ca="1" si="97"/>
        <v>41.025082441476094</v>
      </c>
      <c r="G245" s="306">
        <f t="shared" ca="1" si="98"/>
        <v>80.733011750667771</v>
      </c>
      <c r="H245" s="307">
        <f t="shared" ca="1" si="99"/>
        <v>217.59166441771248</v>
      </c>
      <c r="I245" s="304">
        <f t="shared" ca="1" si="100"/>
        <v>232.08608663684228</v>
      </c>
      <c r="J245" s="306">
        <f t="shared" ca="1" si="101"/>
        <v>215.30537613482792</v>
      </c>
      <c r="K245" s="307">
        <f t="shared" ca="1" si="102"/>
        <v>721.00008707061693</v>
      </c>
      <c r="L245" s="304">
        <f t="shared" ca="1" si="87"/>
        <v>752.46098274156179</v>
      </c>
      <c r="M245" s="306">
        <f t="shared" ca="1" si="103"/>
        <v>1.2155108340517933</v>
      </c>
      <c r="N245" s="304">
        <f t="shared" ca="1" si="104"/>
        <v>69.643640743594347</v>
      </c>
      <c r="P245" s="310">
        <f t="shared" ca="1" si="105"/>
        <v>6</v>
      </c>
      <c r="Q245" s="304">
        <f t="shared" ca="1" si="106"/>
        <v>526.87000000000751</v>
      </c>
      <c r="R245" s="306">
        <f t="shared" ca="1" si="107"/>
        <v>0.26441150522015366</v>
      </c>
      <c r="S245" s="307">
        <f t="shared" ca="1" si="108"/>
        <v>7.8439997293489458</v>
      </c>
      <c r="T245" s="304">
        <f t="shared" ca="1" si="88"/>
        <v>76.949637344913157</v>
      </c>
      <c r="U245" s="311">
        <f t="shared" ca="1" si="89"/>
        <v>0</v>
      </c>
      <c r="V245" s="306">
        <f t="shared" ca="1" si="90"/>
        <v>1.1397507260315476</v>
      </c>
      <c r="W245" s="304">
        <f t="shared" ca="1" si="91"/>
        <v>134.4799252993983</v>
      </c>
      <c r="Y245" s="314" t="str">
        <f t="shared" ca="1" si="109"/>
        <v/>
      </c>
      <c r="Z245" s="315" t="str">
        <f t="shared" ca="1" si="110"/>
        <v/>
      </c>
      <c r="AA245" s="316" t="str">
        <f t="shared" ca="1" si="111"/>
        <v/>
      </c>
      <c r="AC245" s="310" t="e">
        <f t="shared" ca="1" si="112"/>
        <v>#N/A</v>
      </c>
      <c r="AD245" s="323" t="e">
        <f t="shared" ca="1" si="113"/>
        <v>#N/A</v>
      </c>
      <c r="AE245" s="324">
        <f t="shared" ca="1" si="92"/>
        <v>721.00008707061693</v>
      </c>
      <c r="AG245" s="306">
        <f t="shared" ca="1" si="114"/>
        <v>40.883022680851738</v>
      </c>
      <c r="AH245" s="304">
        <f t="shared" ca="1" si="115"/>
        <v>50.080862329004347</v>
      </c>
    </row>
    <row r="246" spans="1:34" x14ac:dyDescent="0.2">
      <c r="A246" s="347">
        <f t="shared" ca="1" si="93"/>
        <v>0.01</v>
      </c>
      <c r="B246" s="304">
        <f t="shared" ca="1" si="94"/>
        <v>6.1199999999999486</v>
      </c>
      <c r="D246" s="306">
        <f t="shared" ca="1" si="95"/>
        <v>17.342415023028913</v>
      </c>
      <c r="E246" s="307">
        <f t="shared" ca="1" si="96"/>
        <v>36.9312879571211</v>
      </c>
      <c r="F246" s="304">
        <f t="shared" ca="1" si="97"/>
        <v>40.800482705511918</v>
      </c>
      <c r="G246" s="306">
        <f t="shared" ca="1" si="98"/>
        <v>80.90643590089806</v>
      </c>
      <c r="H246" s="307">
        <f t="shared" ca="1" si="99"/>
        <v>217.96097729728368</v>
      </c>
      <c r="I246" s="304">
        <f t="shared" ca="1" si="100"/>
        <v>232.49266438873536</v>
      </c>
      <c r="J246" s="306">
        <f t="shared" ca="1" si="101"/>
        <v>216.11357337308576</v>
      </c>
      <c r="K246" s="307">
        <f t="shared" ca="1" si="102"/>
        <v>723.17785027919194</v>
      </c>
      <c r="L246" s="304">
        <f t="shared" ca="1" si="87"/>
        <v>754.77896084252211</v>
      </c>
      <c r="M246" s="306">
        <f t="shared" ca="1" si="103"/>
        <v>1.2153640557688512</v>
      </c>
      <c r="N246" s="304">
        <f t="shared" ca="1" si="104"/>
        <v>69.635230967457588</v>
      </c>
      <c r="P246" s="310">
        <f t="shared" ca="1" si="105"/>
        <v>6</v>
      </c>
      <c r="Q246" s="304">
        <f t="shared" ca="1" si="106"/>
        <v>525.41000000000747</v>
      </c>
      <c r="R246" s="306">
        <f t="shared" ca="1" si="107"/>
        <v>0.26367879924406579</v>
      </c>
      <c r="S246" s="307">
        <f t="shared" ca="1" si="108"/>
        <v>7.8413629413565049</v>
      </c>
      <c r="T246" s="304">
        <f t="shared" ca="1" si="88"/>
        <v>76.923770454707324</v>
      </c>
      <c r="U246" s="311">
        <f t="shared" ca="1" si="89"/>
        <v>0</v>
      </c>
      <c r="V246" s="306">
        <f t="shared" ca="1" si="90"/>
        <v>1.139502218434604</v>
      </c>
      <c r="W246" s="304">
        <f t="shared" ca="1" si="91"/>
        <v>134.92208831169123</v>
      </c>
      <c r="Y246" s="314" t="str">
        <f t="shared" ca="1" si="109"/>
        <v/>
      </c>
      <c r="Z246" s="315" t="str">
        <f t="shared" ca="1" si="110"/>
        <v/>
      </c>
      <c r="AA246" s="316" t="str">
        <f t="shared" ca="1" si="111"/>
        <v/>
      </c>
      <c r="AC246" s="310" t="e">
        <f t="shared" ca="1" si="112"/>
        <v>#N/A</v>
      </c>
      <c r="AD246" s="323" t="e">
        <f t="shared" ca="1" si="113"/>
        <v>#N/A</v>
      </c>
      <c r="AE246" s="324">
        <f t="shared" ca="1" si="92"/>
        <v>723.17785027919194</v>
      </c>
      <c r="AG246" s="306">
        <f t="shared" ca="1" si="114"/>
        <v>40.657524749788408</v>
      </c>
      <c r="AH246" s="304">
        <f t="shared" ca="1" si="115"/>
        <v>49.854862939551779</v>
      </c>
    </row>
    <row r="247" spans="1:34" x14ac:dyDescent="0.2">
      <c r="A247" s="347">
        <f t="shared" ca="1" si="93"/>
        <v>0.01</v>
      </c>
      <c r="B247" s="304">
        <f t="shared" ca="1" si="94"/>
        <v>6.1299999999999484</v>
      </c>
      <c r="D247" s="306">
        <f t="shared" ca="1" si="95"/>
        <v>17.270649830822165</v>
      </c>
      <c r="E247" s="307">
        <f t="shared" ca="1" si="96"/>
        <v>36.716925500661958</v>
      </c>
      <c r="F247" s="304">
        <f t="shared" ca="1" si="97"/>
        <v>40.575953023928321</v>
      </c>
      <c r="G247" s="306">
        <f t="shared" ca="1" si="98"/>
        <v>81.079142399206276</v>
      </c>
      <c r="H247" s="307">
        <f t="shared" ca="1" si="99"/>
        <v>218.32814655229029</v>
      </c>
      <c r="I247" s="304">
        <f t="shared" ca="1" si="100"/>
        <v>232.89698776315061</v>
      </c>
      <c r="J247" s="306">
        <f t="shared" ca="1" si="101"/>
        <v>216.92350126458629</v>
      </c>
      <c r="K247" s="307">
        <f t="shared" ca="1" si="102"/>
        <v>725.35929589843977</v>
      </c>
      <c r="L247" s="304">
        <f t="shared" ca="1" si="87"/>
        <v>757.10099296406099</v>
      </c>
      <c r="M247" s="306">
        <f t="shared" ca="1" si="103"/>
        <v>1.2152174743393074</v>
      </c>
      <c r="N247" s="304">
        <f t="shared" ca="1" si="104"/>
        <v>69.626832470189726</v>
      </c>
      <c r="P247" s="310">
        <f t="shared" ca="1" si="105"/>
        <v>6</v>
      </c>
      <c r="Q247" s="304">
        <f t="shared" ca="1" si="106"/>
        <v>523.95000000000755</v>
      </c>
      <c r="R247" s="306">
        <f t="shared" ca="1" si="107"/>
        <v>0.26294609326797791</v>
      </c>
      <c r="S247" s="307">
        <f t="shared" ca="1" si="108"/>
        <v>7.8387334804238256</v>
      </c>
      <c r="T247" s="304">
        <f t="shared" ca="1" si="88"/>
        <v>76.89797544295773</v>
      </c>
      <c r="U247" s="311">
        <f t="shared" ca="1" si="89"/>
        <v>0</v>
      </c>
      <c r="V247" s="306">
        <f t="shared" ca="1" si="90"/>
        <v>1.1392533429901563</v>
      </c>
      <c r="W247" s="304">
        <f t="shared" ca="1" si="91"/>
        <v>135.36220648377403</v>
      </c>
      <c r="Y247" s="314" t="str">
        <f t="shared" ca="1" si="109"/>
        <v/>
      </c>
      <c r="Z247" s="315" t="str">
        <f t="shared" ca="1" si="110"/>
        <v/>
      </c>
      <c r="AA247" s="316" t="str">
        <f t="shared" ca="1" si="111"/>
        <v/>
      </c>
      <c r="AC247" s="310" t="e">
        <f t="shared" ca="1" si="112"/>
        <v>#N/A</v>
      </c>
      <c r="AD247" s="323" t="e">
        <f t="shared" ca="1" si="113"/>
        <v>#N/A</v>
      </c>
      <c r="AE247" s="324">
        <f t="shared" ca="1" si="92"/>
        <v>725.35929589843977</v>
      </c>
      <c r="AG247" s="306">
        <f t="shared" ca="1" si="114"/>
        <v>40.432087238944995</v>
      </c>
      <c r="AH247" s="304">
        <f t="shared" ca="1" si="115"/>
        <v>49.628924450596614</v>
      </c>
    </row>
    <row r="248" spans="1:34" x14ac:dyDescent="0.2">
      <c r="A248" s="347">
        <f t="shared" ca="1" si="93"/>
        <v>0.01</v>
      </c>
      <c r="B248" s="304">
        <f t="shared" ca="1" si="94"/>
        <v>6.1399999999999482</v>
      </c>
      <c r="D248" s="306">
        <f t="shared" ca="1" si="95"/>
        <v>17.198834946165764</v>
      </c>
      <c r="E248" s="307">
        <f t="shared" ca="1" si="96"/>
        <v>36.502647686464535</v>
      </c>
      <c r="F248" s="304">
        <f t="shared" ca="1" si="97"/>
        <v>40.35149577930919</v>
      </c>
      <c r="G248" s="306">
        <f t="shared" ca="1" si="98"/>
        <v>81.251130748667933</v>
      </c>
      <c r="H248" s="307">
        <f t="shared" ca="1" si="99"/>
        <v>218.69317302915493</v>
      </c>
      <c r="I248" s="304">
        <f t="shared" ca="1" si="100"/>
        <v>233.2990573866449</v>
      </c>
      <c r="J248" s="306">
        <f t="shared" ca="1" si="101"/>
        <v>217.73515263032567</v>
      </c>
      <c r="K248" s="307">
        <f t="shared" ca="1" si="102"/>
        <v>727.54440249634695</v>
      </c>
      <c r="L248" s="304">
        <f t="shared" ca="1" si="87"/>
        <v>759.42705659906392</v>
      </c>
      <c r="M248" s="306">
        <f t="shared" ca="1" si="103"/>
        <v>1.215071087747464</v>
      </c>
      <c r="N248" s="304">
        <f t="shared" ca="1" si="104"/>
        <v>69.618445136299798</v>
      </c>
      <c r="P248" s="310">
        <f t="shared" ca="1" si="105"/>
        <v>6</v>
      </c>
      <c r="Q248" s="304">
        <f t="shared" ca="1" si="106"/>
        <v>522.49000000000763</v>
      </c>
      <c r="R248" s="306">
        <f t="shared" ca="1" si="107"/>
        <v>0.26221338729189009</v>
      </c>
      <c r="S248" s="307">
        <f t="shared" ca="1" si="108"/>
        <v>7.8361113465509069</v>
      </c>
      <c r="T248" s="304">
        <f t="shared" ca="1" si="88"/>
        <v>76.872252309664404</v>
      </c>
      <c r="U248" s="311">
        <f t="shared" ca="1" si="89"/>
        <v>0</v>
      </c>
      <c r="V248" s="306">
        <f t="shared" ca="1" si="90"/>
        <v>1.1390041023913391</v>
      </c>
      <c r="W248" s="304">
        <f t="shared" ca="1" si="91"/>
        <v>135.80026794274738</v>
      </c>
      <c r="Y248" s="314" t="str">
        <f t="shared" ca="1" si="109"/>
        <v/>
      </c>
      <c r="Z248" s="315" t="str">
        <f t="shared" ca="1" si="110"/>
        <v/>
      </c>
      <c r="AA248" s="316" t="str">
        <f t="shared" ca="1" si="111"/>
        <v/>
      </c>
      <c r="AC248" s="310" t="e">
        <f t="shared" ca="1" si="112"/>
        <v>#N/A</v>
      </c>
      <c r="AD248" s="323" t="e">
        <f t="shared" ca="1" si="113"/>
        <v>#N/A</v>
      </c>
      <c r="AE248" s="324">
        <f t="shared" ca="1" si="92"/>
        <v>727.54440249634695</v>
      </c>
      <c r="AG248" s="306">
        <f t="shared" ca="1" si="114"/>
        <v>40.206712380756954</v>
      </c>
      <c r="AH248" s="304">
        <f t="shared" ca="1" si="115"/>
        <v>49.403049088452441</v>
      </c>
    </row>
    <row r="249" spans="1:34" x14ac:dyDescent="0.2">
      <c r="A249" s="347">
        <f t="shared" ca="1" si="93"/>
        <v>0.01</v>
      </c>
      <c r="B249" s="304">
        <f t="shared" ca="1" si="94"/>
        <v>6.149999999999948</v>
      </c>
      <c r="D249" s="306">
        <f t="shared" ca="1" si="95"/>
        <v>17.126971390145407</v>
      </c>
      <c r="E249" s="307">
        <f t="shared" ca="1" si="96"/>
        <v>36.288456515965002</v>
      </c>
      <c r="F249" s="304">
        <f t="shared" ca="1" si="97"/>
        <v>40.127113343846979</v>
      </c>
      <c r="G249" s="306">
        <f t="shared" ca="1" si="98"/>
        <v>81.422400462569385</v>
      </c>
      <c r="H249" s="307">
        <f t="shared" ca="1" si="99"/>
        <v>219.05605759431458</v>
      </c>
      <c r="I249" s="304">
        <f t="shared" ca="1" si="100"/>
        <v>233.6988739079645</v>
      </c>
      <c r="J249" s="306">
        <f t="shared" ca="1" si="101"/>
        <v>218.54852028638186</v>
      </c>
      <c r="K249" s="307">
        <f t="shared" ca="1" si="102"/>
        <v>729.73314864946428</v>
      </c>
      <c r="L249" s="304">
        <f t="shared" ca="1" si="87"/>
        <v>761.75712924607944</v>
      </c>
      <c r="M249" s="306">
        <f t="shared" ca="1" si="103"/>
        <v>1.2149248939932646</v>
      </c>
      <c r="N249" s="304">
        <f t="shared" ca="1" si="104"/>
        <v>69.610068851193006</v>
      </c>
      <c r="P249" s="310">
        <f t="shared" ca="1" si="105"/>
        <v>6</v>
      </c>
      <c r="Q249" s="304">
        <f t="shared" ca="1" si="106"/>
        <v>521.03000000000759</v>
      </c>
      <c r="R249" s="306">
        <f t="shared" ca="1" si="107"/>
        <v>0.26148068131580221</v>
      </c>
      <c r="S249" s="307">
        <f t="shared" ca="1" si="108"/>
        <v>7.833496539737749</v>
      </c>
      <c r="T249" s="304">
        <f t="shared" ca="1" si="88"/>
        <v>76.846601054827318</v>
      </c>
      <c r="U249" s="311">
        <f t="shared" ca="1" si="89"/>
        <v>0</v>
      </c>
      <c r="V249" s="306">
        <f t="shared" ca="1" si="90"/>
        <v>1.1387544993285326</v>
      </c>
      <c r="W249" s="304">
        <f t="shared" ca="1" si="91"/>
        <v>136.23626094152357</v>
      </c>
      <c r="Y249" s="314" t="str">
        <f t="shared" ca="1" si="109"/>
        <v/>
      </c>
      <c r="Z249" s="315" t="str">
        <f t="shared" ca="1" si="110"/>
        <v/>
      </c>
      <c r="AA249" s="316" t="str">
        <f t="shared" ca="1" si="111"/>
        <v/>
      </c>
      <c r="AC249" s="310" t="e">
        <f t="shared" ca="1" si="112"/>
        <v>#N/A</v>
      </c>
      <c r="AD249" s="323" t="e">
        <f t="shared" ca="1" si="113"/>
        <v>#N/A</v>
      </c>
      <c r="AE249" s="324">
        <f t="shared" ca="1" si="92"/>
        <v>729.73314864946428</v>
      </c>
      <c r="AG249" s="306">
        <f t="shared" ca="1" si="114"/>
        <v>39.981402394171241</v>
      </c>
      <c r="AH249" s="304">
        <f t="shared" ca="1" si="115"/>
        <v>49.177239065986363</v>
      </c>
    </row>
    <row r="250" spans="1:34" x14ac:dyDescent="0.2">
      <c r="A250" s="347">
        <f t="shared" ca="1" si="93"/>
        <v>0.01</v>
      </c>
      <c r="B250" s="304">
        <f t="shared" ca="1" si="94"/>
        <v>6.1599999999999477</v>
      </c>
      <c r="D250" s="306">
        <f t="shared" ca="1" si="95"/>
        <v>17.05506017782356</v>
      </c>
      <c r="E250" s="307">
        <f t="shared" ca="1" si="96"/>
        <v>36.07435397830475</v>
      </c>
      <c r="F250" s="304">
        <f t="shared" ca="1" si="97"/>
        <v>39.902808079397303</v>
      </c>
      <c r="G250" s="306">
        <f t="shared" ca="1" si="98"/>
        <v>81.592951064347616</v>
      </c>
      <c r="H250" s="307">
        <f t="shared" ca="1" si="99"/>
        <v>219.41680113409762</v>
      </c>
      <c r="I250" s="304">
        <f t="shared" ca="1" si="100"/>
        <v>234.09643799790967</v>
      </c>
      <c r="J250" s="306">
        <f t="shared" ca="1" si="101"/>
        <v>219.36359704401644</v>
      </c>
      <c r="K250" s="307">
        <f t="shared" ca="1" si="102"/>
        <v>731.92551294310636</v>
      </c>
      <c r="L250" s="304">
        <f t="shared" ca="1" si="87"/>
        <v>764.09118840955045</v>
      </c>
      <c r="M250" s="306">
        <f t="shared" ca="1" si="103"/>
        <v>1.2147788910920907</v>
      </c>
      <c r="N250" s="304">
        <f t="shared" ca="1" si="104"/>
        <v>69.601703501159079</v>
      </c>
      <c r="P250" s="310">
        <f t="shared" ca="1" si="105"/>
        <v>6</v>
      </c>
      <c r="Q250" s="304">
        <f t="shared" ca="1" si="106"/>
        <v>519.57000000000767</v>
      </c>
      <c r="R250" s="306">
        <f t="shared" ca="1" si="107"/>
        <v>0.26074797533971439</v>
      </c>
      <c r="S250" s="307">
        <f t="shared" ca="1" si="108"/>
        <v>7.8308890599843517</v>
      </c>
      <c r="T250" s="304">
        <f t="shared" ca="1" si="88"/>
        <v>76.821021678446499</v>
      </c>
      <c r="U250" s="311">
        <f t="shared" ca="1" si="89"/>
        <v>0</v>
      </c>
      <c r="V250" s="306">
        <f t="shared" ca="1" si="90"/>
        <v>1.1385045364893343</v>
      </c>
      <c r="W250" s="304">
        <f t="shared" ca="1" si="91"/>
        <v>136.67017385868994</v>
      </c>
      <c r="Y250" s="314" t="str">
        <f t="shared" ca="1" si="109"/>
        <v/>
      </c>
      <c r="Z250" s="315" t="str">
        <f t="shared" ca="1" si="110"/>
        <v/>
      </c>
      <c r="AA250" s="316" t="str">
        <f t="shared" ca="1" si="111"/>
        <v/>
      </c>
      <c r="AC250" s="310" t="e">
        <f t="shared" ca="1" si="112"/>
        <v>#N/A</v>
      </c>
      <c r="AD250" s="323" t="e">
        <f t="shared" ca="1" si="113"/>
        <v>#N/A</v>
      </c>
      <c r="AE250" s="324">
        <f t="shared" ca="1" si="92"/>
        <v>731.92551294310636</v>
      </c>
      <c r="AG250" s="306">
        <f t="shared" ca="1" si="114"/>
        <v>39.756159484620213</v>
      </c>
      <c r="AH250" s="304">
        <f t="shared" ca="1" si="115"/>
        <v>48.951496582592384</v>
      </c>
    </row>
    <row r="251" spans="1:34" x14ac:dyDescent="0.2">
      <c r="A251" s="347">
        <f t="shared" ca="1" si="93"/>
        <v>0.01</v>
      </c>
      <c r="B251" s="304">
        <f t="shared" ca="1" si="94"/>
        <v>6.1699999999999475</v>
      </c>
      <c r="D251" s="306">
        <f t="shared" ca="1" si="95"/>
        <v>16.983102318244896</v>
      </c>
      <c r="E251" s="307">
        <f t="shared" ca="1" si="96"/>
        <v>35.860342050302776</v>
      </c>
      <c r="F251" s="304">
        <f t="shared" ca="1" si="97"/>
        <v>39.678582337536817</v>
      </c>
      <c r="G251" s="306">
        <f t="shared" ca="1" si="98"/>
        <v>81.76278208753007</v>
      </c>
      <c r="H251" s="307">
        <f t="shared" ca="1" si="99"/>
        <v>219.77540455460064</v>
      </c>
      <c r="I251" s="304">
        <f t="shared" ca="1" si="100"/>
        <v>234.49175034919949</v>
      </c>
      <c r="J251" s="306">
        <f t="shared" ca="1" si="101"/>
        <v>220.18037570977583</v>
      </c>
      <c r="K251" s="307">
        <f t="shared" ca="1" si="102"/>
        <v>734.12147397154979</v>
      </c>
      <c r="L251" s="304">
        <f t="shared" ca="1" si="87"/>
        <v>766.42921160004005</v>
      </c>
      <c r="M251" s="306">
        <f t="shared" ca="1" si="103"/>
        <v>1.2146330770745586</v>
      </c>
      <c r="N251" s="304">
        <f t="shared" ca="1" si="104"/>
        <v>69.593348973360634</v>
      </c>
      <c r="P251" s="310">
        <f t="shared" ca="1" si="105"/>
        <v>6</v>
      </c>
      <c r="Q251" s="304">
        <f t="shared" ca="1" si="106"/>
        <v>518.11000000000763</v>
      </c>
      <c r="R251" s="306">
        <f t="shared" ca="1" si="107"/>
        <v>0.26001526936362646</v>
      </c>
      <c r="S251" s="307">
        <f t="shared" ca="1" si="108"/>
        <v>7.8282889072907151</v>
      </c>
      <c r="T251" s="304">
        <f t="shared" ca="1" si="88"/>
        <v>76.79551418052192</v>
      </c>
      <c r="U251" s="311">
        <f t="shared" ca="1" si="89"/>
        <v>0</v>
      </c>
      <c r="V251" s="306">
        <f t="shared" ca="1" si="90"/>
        <v>1.1382542165585285</v>
      </c>
      <c r="W251" s="304">
        <f t="shared" ca="1" si="91"/>
        <v>137.10199519836596</v>
      </c>
      <c r="Y251" s="314" t="str">
        <f t="shared" ca="1" si="109"/>
        <v/>
      </c>
      <c r="Z251" s="315" t="str">
        <f t="shared" ca="1" si="110"/>
        <v/>
      </c>
      <c r="AA251" s="316" t="str">
        <f t="shared" ca="1" si="111"/>
        <v/>
      </c>
      <c r="AC251" s="310" t="e">
        <f t="shared" ca="1" si="112"/>
        <v>#N/A</v>
      </c>
      <c r="AD251" s="323" t="e">
        <f t="shared" ca="1" si="113"/>
        <v>#N/A</v>
      </c>
      <c r="AE251" s="324">
        <f t="shared" ca="1" si="92"/>
        <v>734.12147397154979</v>
      </c>
      <c r="AG251" s="306">
        <f t="shared" ca="1" si="114"/>
        <v>39.530985843996483</v>
      </c>
      <c r="AH251" s="304">
        <f t="shared" ca="1" si="115"/>
        <v>48.725823824165658</v>
      </c>
    </row>
    <row r="252" spans="1:34" x14ac:dyDescent="0.2">
      <c r="A252" s="347">
        <f t="shared" ca="1" si="93"/>
        <v>0.01</v>
      </c>
      <c r="B252" s="304">
        <f t="shared" ca="1" si="94"/>
        <v>6.1799999999999473</v>
      </c>
      <c r="D252" s="306">
        <f t="shared" ca="1" si="95"/>
        <v>16.911098814441928</v>
      </c>
      <c r="E252" s="307">
        <f t="shared" ca="1" si="96"/>
        <v>35.646422696429255</v>
      </c>
      <c r="F252" s="304">
        <f t="shared" ca="1" si="97"/>
        <v>39.454438459624868</v>
      </c>
      <c r="G252" s="306">
        <f t="shared" ca="1" si="98"/>
        <v>81.931893075674495</v>
      </c>
      <c r="H252" s="307">
        <f t="shared" ca="1" si="99"/>
        <v>220.13186878156495</v>
      </c>
      <c r="I252" s="304">
        <f t="shared" ca="1" si="100"/>
        <v>234.88481167633611</v>
      </c>
      <c r="J252" s="306">
        <f t="shared" ca="1" si="101"/>
        <v>220.99884908559184</v>
      </c>
      <c r="K252" s="307">
        <f t="shared" ca="1" si="102"/>
        <v>736.32101033823062</v>
      </c>
      <c r="L252" s="304">
        <f t="shared" ca="1" si="87"/>
        <v>768.77117633445971</v>
      </c>
      <c r="M252" s="306">
        <f t="shared" ca="1" si="103"/>
        <v>1.2144874499863221</v>
      </c>
      <c r="N252" s="304">
        <f t="shared" ca="1" si="104"/>
        <v>69.585005155821904</v>
      </c>
      <c r="P252" s="310">
        <f t="shared" ca="1" si="105"/>
        <v>6</v>
      </c>
      <c r="Q252" s="304">
        <f t="shared" ca="1" si="106"/>
        <v>516.65000000000771</v>
      </c>
      <c r="R252" s="306">
        <f t="shared" ca="1" si="107"/>
        <v>0.25928256338753863</v>
      </c>
      <c r="S252" s="307">
        <f t="shared" ca="1" si="108"/>
        <v>7.8256960816568402</v>
      </c>
      <c r="T252" s="304">
        <f t="shared" ca="1" si="88"/>
        <v>76.770078561053609</v>
      </c>
      <c r="U252" s="311">
        <f t="shared" ca="1" si="89"/>
        <v>0</v>
      </c>
      <c r="V252" s="306">
        <f t="shared" ca="1" si="90"/>
        <v>1.1380035422180592</v>
      </c>
      <c r="W252" s="304">
        <f t="shared" ca="1" si="91"/>
        <v>137.53171359005367</v>
      </c>
      <c r="Y252" s="314" t="str">
        <f t="shared" ca="1" si="109"/>
        <v/>
      </c>
      <c r="Z252" s="315" t="str">
        <f t="shared" ca="1" si="110"/>
        <v/>
      </c>
      <c r="AA252" s="316" t="str">
        <f t="shared" ca="1" si="111"/>
        <v/>
      </c>
      <c r="AC252" s="310" t="e">
        <f t="shared" ca="1" si="112"/>
        <v>#N/A</v>
      </c>
      <c r="AD252" s="323" t="e">
        <f t="shared" ca="1" si="113"/>
        <v>#N/A</v>
      </c>
      <c r="AE252" s="324">
        <f t="shared" ca="1" si="92"/>
        <v>736.32101033823062</v>
      </c>
      <c r="AG252" s="306">
        <f t="shared" ca="1" si="114"/>
        <v>39.305883650628843</v>
      </c>
      <c r="AH252" s="304">
        <f t="shared" ca="1" si="115"/>
        <v>48.500222963077888</v>
      </c>
    </row>
    <row r="253" spans="1:34" x14ac:dyDescent="0.2">
      <c r="A253" s="347">
        <f t="shared" ca="1" si="93"/>
        <v>0.01</v>
      </c>
      <c r="B253" s="304">
        <f t="shared" ca="1" si="94"/>
        <v>6.1899999999999471</v>
      </c>
      <c r="D253" s="306">
        <f t="shared" ca="1" si="95"/>
        <v>16.839050663440535</v>
      </c>
      <c r="E253" s="307">
        <f t="shared" ca="1" si="96"/>
        <v>35.432597868779915</v>
      </c>
      <c r="F253" s="304">
        <f t="shared" ca="1" si="97"/>
        <v>39.230378776868626</v>
      </c>
      <c r="G253" s="306">
        <f t="shared" ca="1" si="98"/>
        <v>82.100283582308904</v>
      </c>
      <c r="H253" s="307">
        <f t="shared" ca="1" si="99"/>
        <v>220.48619476025274</v>
      </c>
      <c r="I253" s="304">
        <f t="shared" ca="1" si="100"/>
        <v>235.27562271546887</v>
      </c>
      <c r="J253" s="306">
        <f t="shared" ca="1" si="101"/>
        <v>221.81900996888177</v>
      </c>
      <c r="K253" s="307">
        <f t="shared" ca="1" si="102"/>
        <v>738.52410065593972</v>
      </c>
      <c r="L253" s="304">
        <f t="shared" ca="1" si="87"/>
        <v>771.11706013629316</v>
      </c>
      <c r="M253" s="306">
        <f t="shared" ca="1" si="103"/>
        <v>1.2143420078878757</v>
      </c>
      <c r="N253" s="304">
        <f t="shared" ca="1" si="104"/>
        <v>69.576671937417402</v>
      </c>
      <c r="P253" s="310">
        <f t="shared" ca="1" si="105"/>
        <v>6</v>
      </c>
      <c r="Q253" s="304">
        <f t="shared" ca="1" si="106"/>
        <v>515.19000000000779</v>
      </c>
      <c r="R253" s="306">
        <f t="shared" ca="1" si="107"/>
        <v>0.25854985741145081</v>
      </c>
      <c r="S253" s="307">
        <f t="shared" ca="1" si="108"/>
        <v>7.8231105830827259</v>
      </c>
      <c r="T253" s="304">
        <f t="shared" ca="1" si="88"/>
        <v>76.744714820041551</v>
      </c>
      <c r="U253" s="311">
        <f t="shared" ca="1" si="89"/>
        <v>0</v>
      </c>
      <c r="V253" s="306">
        <f t="shared" ca="1" si="90"/>
        <v>1.1377525161469988</v>
      </c>
      <c r="W253" s="304">
        <f t="shared" ca="1" si="91"/>
        <v>137.95931778848106</v>
      </c>
      <c r="Y253" s="314" t="str">
        <f t="shared" ca="1" si="109"/>
        <v/>
      </c>
      <c r="Z253" s="315" t="str">
        <f t="shared" ca="1" si="110"/>
        <v/>
      </c>
      <c r="AA253" s="316" t="str">
        <f t="shared" ca="1" si="111"/>
        <v/>
      </c>
      <c r="AC253" s="310" t="e">
        <f t="shared" ca="1" si="112"/>
        <v>#N/A</v>
      </c>
      <c r="AD253" s="323" t="e">
        <f t="shared" ca="1" si="113"/>
        <v>#N/A</v>
      </c>
      <c r="AE253" s="324">
        <f t="shared" ca="1" si="92"/>
        <v>738.52410065593972</v>
      </c>
      <c r="AG253" s="306">
        <f t="shared" ca="1" si="114"/>
        <v>39.08085506925903</v>
      </c>
      <c r="AH253" s="304">
        <f t="shared" ca="1" si="115"/>
        <v>48.27469615815356</v>
      </c>
    </row>
    <row r="254" spans="1:34" x14ac:dyDescent="0.2">
      <c r="A254" s="347">
        <f t="shared" ca="1" si="93"/>
        <v>0.01</v>
      </c>
      <c r="B254" s="304">
        <f t="shared" ca="1" si="94"/>
        <v>6.1999999999999469</v>
      </c>
      <c r="D254" s="306">
        <f t="shared" ca="1" si="95"/>
        <v>16.766958856265624</v>
      </c>
      <c r="E254" s="307">
        <f t="shared" ca="1" si="96"/>
        <v>35.218869507051686</v>
      </c>
      <c r="F254" s="304">
        <f t="shared" ca="1" si="97"/>
        <v>39.006405610392243</v>
      </c>
      <c r="G254" s="306">
        <f t="shared" ca="1" si="98"/>
        <v>82.267953170871564</v>
      </c>
      <c r="H254" s="307">
        <f t="shared" ca="1" si="99"/>
        <v>220.83838345532325</v>
      </c>
      <c r="I254" s="304">
        <f t="shared" ca="1" si="100"/>
        <v>235.66418422425821</v>
      </c>
      <c r="J254" s="306">
        <f t="shared" ca="1" si="101"/>
        <v>222.64085115264768</v>
      </c>
      <c r="K254" s="307">
        <f t="shared" ca="1" si="102"/>
        <v>740.73072354701765</v>
      </c>
      <c r="L254" s="304">
        <f t="shared" ca="1" si="87"/>
        <v>773.4668405358201</v>
      </c>
      <c r="M254" s="306">
        <f t="shared" ca="1" si="103"/>
        <v>1.2141967488543621</v>
      </c>
      <c r="N254" s="304">
        <f t="shared" ca="1" si="104"/>
        <v>69.568349207860919</v>
      </c>
      <c r="P254" s="310">
        <f t="shared" ca="1" si="105"/>
        <v>6</v>
      </c>
      <c r="Q254" s="304">
        <f t="shared" ca="1" si="106"/>
        <v>513.73000000000775</v>
      </c>
      <c r="R254" s="306">
        <f t="shared" ca="1" si="107"/>
        <v>0.25781715143536293</v>
      </c>
      <c r="S254" s="307">
        <f t="shared" ca="1" si="108"/>
        <v>7.8205324115683723</v>
      </c>
      <c r="T254" s="304">
        <f t="shared" ca="1" si="88"/>
        <v>76.719422957485733</v>
      </c>
      <c r="U254" s="311">
        <f t="shared" ca="1" si="89"/>
        <v>0</v>
      </c>
      <c r="V254" s="306">
        <f t="shared" ca="1" si="90"/>
        <v>1.1375011410215237</v>
      </c>
      <c r="W254" s="304">
        <f t="shared" ca="1" si="91"/>
        <v>138.38479667343984</v>
      </c>
      <c r="Y254" s="314" t="str">
        <f t="shared" ca="1" si="109"/>
        <v/>
      </c>
      <c r="Z254" s="315" t="str">
        <f t="shared" ca="1" si="110"/>
        <v/>
      </c>
      <c r="AA254" s="316" t="str">
        <f t="shared" ca="1" si="111"/>
        <v/>
      </c>
      <c r="AC254" s="310" t="e">
        <f t="shared" ca="1" si="112"/>
        <v>#N/A</v>
      </c>
      <c r="AD254" s="323" t="e">
        <f t="shared" ca="1" si="113"/>
        <v>#N/A</v>
      </c>
      <c r="AE254" s="324">
        <f t="shared" ca="1" si="92"/>
        <v>740.73072354701765</v>
      </c>
      <c r="AG254" s="306">
        <f t="shared" ca="1" si="114"/>
        <v>38.855902251019657</v>
      </c>
      <c r="AH254" s="304">
        <f t="shared" ca="1" si="115"/>
        <v>48.0492455546473</v>
      </c>
    </row>
    <row r="255" spans="1:34" x14ac:dyDescent="0.2">
      <c r="A255" s="347">
        <f t="shared" ca="1" si="93"/>
        <v>0.01</v>
      </c>
      <c r="B255" s="304">
        <f t="shared" ca="1" si="94"/>
        <v>6.2099999999999467</v>
      </c>
      <c r="D255" s="306">
        <f t="shared" ca="1" si="95"/>
        <v>16.681815096591755</v>
      </c>
      <c r="E255" s="307">
        <f t="shared" ca="1" si="96"/>
        <v>34.970317694063041</v>
      </c>
      <c r="F255" s="304">
        <f t="shared" ca="1" si="97"/>
        <v>38.745400688863384</v>
      </c>
      <c r="G255" s="306">
        <f t="shared" ca="1" si="98"/>
        <v>82.434771321837488</v>
      </c>
      <c r="H255" s="307">
        <f t="shared" ca="1" si="99"/>
        <v>221.18808663226389</v>
      </c>
      <c r="I255" s="304">
        <f t="shared" ca="1" si="100"/>
        <v>236.05012431880971</v>
      </c>
      <c r="J255" s="306">
        <f t="shared" ca="1" si="101"/>
        <v>223.46436477511122</v>
      </c>
      <c r="K255" s="307">
        <f t="shared" ca="1" si="102"/>
        <v>742.94085589745555</v>
      </c>
      <c r="L255" s="304">
        <f t="shared" ca="1" si="87"/>
        <v>775.82049321088948</v>
      </c>
      <c r="M255" s="306">
        <f t="shared" ca="1" si="103"/>
        <v>1.2140516707463409</v>
      </c>
      <c r="N255" s="304">
        <f t="shared" ca="1" si="104"/>
        <v>69.56003684457157</v>
      </c>
      <c r="P255" s="310">
        <f t="shared" ca="1" si="105"/>
        <v>7</v>
      </c>
      <c r="Q255" s="304">
        <f t="shared" ca="1" si="106"/>
        <v>511.97872340426625</v>
      </c>
      <c r="R255" s="306">
        <f t="shared" ca="1" si="107"/>
        <v>0.25693826730695013</v>
      </c>
      <c r="S255" s="307">
        <f t="shared" ca="1" si="108"/>
        <v>7.8179630288953028</v>
      </c>
      <c r="T255" s="304">
        <f t="shared" ca="1" si="88"/>
        <v>76.694217313462929</v>
      </c>
      <c r="U255" s="311">
        <f t="shared" ca="1" si="89"/>
        <v>0</v>
      </c>
      <c r="V255" s="306">
        <f t="shared" ca="1" si="90"/>
        <v>1.1372494197137308</v>
      </c>
      <c r="W255" s="304">
        <f t="shared" ca="1" si="91"/>
        <v>138.80770098964078</v>
      </c>
      <c r="Y255" s="314" t="str">
        <f t="shared" ca="1" si="109"/>
        <v/>
      </c>
      <c r="Z255" s="315" t="str">
        <f t="shared" ca="1" si="110"/>
        <v/>
      </c>
      <c r="AA255" s="316" t="str">
        <f t="shared" ca="1" si="111"/>
        <v/>
      </c>
      <c r="AC255" s="310" t="e">
        <f t="shared" ca="1" si="112"/>
        <v>#N/A</v>
      </c>
      <c r="AD255" s="323" t="e">
        <f t="shared" ca="1" si="113"/>
        <v>#N/A</v>
      </c>
      <c r="AE255" s="324">
        <f t="shared" ca="1" si="92"/>
        <v>742.94085589745555</v>
      </c>
      <c r="AG255" s="306">
        <f t="shared" ca="1" si="114"/>
        <v>38.593761040042267</v>
      </c>
      <c r="AH255" s="304">
        <f t="shared" ca="1" si="115"/>
        <v>47.786606990851446</v>
      </c>
    </row>
    <row r="256" spans="1:34" x14ac:dyDescent="0.2">
      <c r="A256" s="347">
        <f t="shared" ca="1" si="93"/>
        <v>0.01</v>
      </c>
      <c r="B256" s="304">
        <f t="shared" ca="1" si="94"/>
        <v>6.2199999999999465</v>
      </c>
      <c r="D256" s="306">
        <f t="shared" ca="1" si="95"/>
        <v>16.583608908768788</v>
      </c>
      <c r="E256" s="307">
        <f t="shared" ca="1" si="96"/>
        <v>34.686960022701392</v>
      </c>
      <c r="F256" s="304">
        <f t="shared" ca="1" si="97"/>
        <v>38.447383266686437</v>
      </c>
      <c r="G256" s="306">
        <f t="shared" ca="1" si="98"/>
        <v>82.600607410925178</v>
      </c>
      <c r="H256" s="307">
        <f t="shared" ca="1" si="99"/>
        <v>221.53495623249091</v>
      </c>
      <c r="I256" s="304">
        <f t="shared" ca="1" si="100"/>
        <v>236.43307124339745</v>
      </c>
      <c r="J256" s="306">
        <f t="shared" ca="1" si="101"/>
        <v>224.28954166877503</v>
      </c>
      <c r="K256" s="307">
        <f t="shared" ca="1" si="102"/>
        <v>745.15447111177934</v>
      </c>
      <c r="L256" s="304">
        <f t="shared" ca="1" si="87"/>
        <v>778.17799012813566</v>
      </c>
      <c r="M256" s="306">
        <f t="shared" ca="1" si="103"/>
        <v>1.2139067712121916</v>
      </c>
      <c r="N256" s="304">
        <f t="shared" ca="1" si="104"/>
        <v>69.551734712811395</v>
      </c>
      <c r="P256" s="310">
        <f t="shared" ca="1" si="105"/>
        <v>7</v>
      </c>
      <c r="Q256" s="304">
        <f t="shared" ca="1" si="106"/>
        <v>509.93617021277691</v>
      </c>
      <c r="R256" s="306">
        <f t="shared" ca="1" si="107"/>
        <v>0.25591320502620934</v>
      </c>
      <c r="S256" s="307">
        <f t="shared" ca="1" si="108"/>
        <v>7.8154038968450408</v>
      </c>
      <c r="T256" s="304">
        <f t="shared" ca="1" si="88"/>
        <v>76.669112228049855</v>
      </c>
      <c r="U256" s="311">
        <f t="shared" ca="1" si="89"/>
        <v>0</v>
      </c>
      <c r="V256" s="306">
        <f t="shared" ca="1" si="90"/>
        <v>1.1369973554901172</v>
      </c>
      <c r="W256" s="304">
        <f t="shared" ca="1" si="91"/>
        <v>139.22757932234177</v>
      </c>
      <c r="Y256" s="314" t="str">
        <f t="shared" ca="1" si="109"/>
        <v/>
      </c>
      <c r="Z256" s="315" t="str">
        <f t="shared" ca="1" si="110"/>
        <v/>
      </c>
      <c r="AA256" s="316" t="str">
        <f t="shared" ca="1" si="111"/>
        <v/>
      </c>
      <c r="AC256" s="310" t="e">
        <f t="shared" ca="1" si="112"/>
        <v>#N/A</v>
      </c>
      <c r="AD256" s="323" t="e">
        <f t="shared" ca="1" si="113"/>
        <v>#N/A</v>
      </c>
      <c r="AE256" s="324">
        <f t="shared" ca="1" si="92"/>
        <v>745.15447111177934</v>
      </c>
      <c r="AG256" s="306">
        <f t="shared" ca="1" si="114"/>
        <v>38.294444252813236</v>
      </c>
      <c r="AH256" s="304">
        <f t="shared" ca="1" si="115"/>
        <v>47.486793276666738</v>
      </c>
    </row>
    <row r="257" spans="1:34" x14ac:dyDescent="0.2">
      <c r="A257" s="347">
        <f t="shared" ca="1" si="93"/>
        <v>0.01</v>
      </c>
      <c r="B257" s="304">
        <f t="shared" ca="1" si="94"/>
        <v>6.2299999999999462</v>
      </c>
      <c r="D257" s="306">
        <f t="shared" ca="1" si="95"/>
        <v>16.485358024189416</v>
      </c>
      <c r="E257" s="307">
        <f t="shared" ca="1" si="96"/>
        <v>34.403755598638632</v>
      </c>
      <c r="F257" s="304">
        <f t="shared" ca="1" si="97"/>
        <v>38.149514131592362</v>
      </c>
      <c r="G257" s="306">
        <f t="shared" ca="1" si="98"/>
        <v>82.765460991167075</v>
      </c>
      <c r="H257" s="307">
        <f t="shared" ca="1" si="99"/>
        <v>221.87899378847729</v>
      </c>
      <c r="I257" s="304">
        <f t="shared" ca="1" si="100"/>
        <v>236.81302628374888</v>
      </c>
      <c r="J257" s="306">
        <f t="shared" ca="1" si="101"/>
        <v>225.11637201078548</v>
      </c>
      <c r="K257" s="307">
        <f t="shared" ca="1" si="102"/>
        <v>747.37154086188423</v>
      </c>
      <c r="L257" s="304">
        <f t="shared" ca="1" si="87"/>
        <v>780.53930140484636</v>
      </c>
      <c r="M257" s="306">
        <f t="shared" ca="1" si="103"/>
        <v>1.2137620479183364</v>
      </c>
      <c r="N257" s="304">
        <f t="shared" ca="1" si="104"/>
        <v>69.543442678876261</v>
      </c>
      <c r="P257" s="310">
        <f t="shared" ca="1" si="105"/>
        <v>7</v>
      </c>
      <c r="Q257" s="304">
        <f t="shared" ca="1" si="106"/>
        <v>507.89361702128758</v>
      </c>
      <c r="R257" s="306">
        <f t="shared" ca="1" si="107"/>
        <v>0.2548881427454685</v>
      </c>
      <c r="S257" s="307">
        <f t="shared" ca="1" si="108"/>
        <v>7.8128550154175862</v>
      </c>
      <c r="T257" s="304">
        <f t="shared" ca="1" si="88"/>
        <v>76.644107701246526</v>
      </c>
      <c r="U257" s="311">
        <f t="shared" ca="1" si="89"/>
        <v>0</v>
      </c>
      <c r="V257" s="306">
        <f t="shared" ca="1" si="90"/>
        <v>1.1367449518120718</v>
      </c>
      <c r="W257" s="304">
        <f t="shared" ca="1" si="91"/>
        <v>139.64441793130331</v>
      </c>
      <c r="Y257" s="314" t="str">
        <f t="shared" ca="1" si="109"/>
        <v/>
      </c>
      <c r="Z257" s="315" t="str">
        <f t="shared" ca="1" si="110"/>
        <v/>
      </c>
      <c r="AA257" s="316" t="str">
        <f t="shared" ca="1" si="111"/>
        <v/>
      </c>
      <c r="AC257" s="310" t="e">
        <f t="shared" ca="1" si="112"/>
        <v>#N/A</v>
      </c>
      <c r="AD257" s="323" t="e">
        <f t="shared" ca="1" si="113"/>
        <v>#N/A</v>
      </c>
      <c r="AE257" s="324">
        <f t="shared" ca="1" si="92"/>
        <v>747.37154086188423</v>
      </c>
      <c r="AG257" s="306">
        <f t="shared" ca="1" si="114"/>
        <v>37.995256034695714</v>
      </c>
      <c r="AH257" s="304">
        <f t="shared" ca="1" si="115"/>
        <v>47.1871085501311</v>
      </c>
    </row>
    <row r="258" spans="1:34" x14ac:dyDescent="0.2">
      <c r="A258" s="347">
        <f t="shared" ca="1" si="93"/>
        <v>0.01</v>
      </c>
      <c r="B258" s="304">
        <f t="shared" ca="1" si="94"/>
        <v>6.239999999999946</v>
      </c>
      <c r="D258" s="306">
        <f t="shared" ca="1" si="95"/>
        <v>16.387063827464541</v>
      </c>
      <c r="E258" s="307">
        <f t="shared" ca="1" si="96"/>
        <v>34.120707201321856</v>
      </c>
      <c r="F258" s="304">
        <f t="shared" ca="1" si="97"/>
        <v>37.85179679755948</v>
      </c>
      <c r="G258" s="306">
        <f t="shared" ca="1" si="98"/>
        <v>82.92933162944172</v>
      </c>
      <c r="H258" s="307">
        <f t="shared" ca="1" si="99"/>
        <v>222.22020086049051</v>
      </c>
      <c r="I258" s="304">
        <f t="shared" ca="1" si="100"/>
        <v>237.18999075631896</v>
      </c>
      <c r="J258" s="306">
        <f t="shared" ca="1" si="101"/>
        <v>225.94484597388853</v>
      </c>
      <c r="K258" s="307">
        <f t="shared" ca="1" si="102"/>
        <v>749.59203683512908</v>
      </c>
      <c r="L258" s="304">
        <f t="shared" ca="1" si="87"/>
        <v>782.90439717043466</v>
      </c>
      <c r="M258" s="306">
        <f t="shared" ca="1" si="103"/>
        <v>1.2136174985489687</v>
      </c>
      <c r="N258" s="304">
        <f t="shared" ca="1" si="104"/>
        <v>69.535160610080212</v>
      </c>
      <c r="P258" s="310">
        <f t="shared" ca="1" si="105"/>
        <v>7</v>
      </c>
      <c r="Q258" s="304">
        <f t="shared" ca="1" si="106"/>
        <v>505.85106382979825</v>
      </c>
      <c r="R258" s="306">
        <f t="shared" ca="1" si="107"/>
        <v>0.25386308046472772</v>
      </c>
      <c r="S258" s="307">
        <f t="shared" ca="1" si="108"/>
        <v>7.8103163846129391</v>
      </c>
      <c r="T258" s="304">
        <f t="shared" ca="1" si="88"/>
        <v>76.619203733052942</v>
      </c>
      <c r="U258" s="311">
        <f t="shared" ca="1" si="89"/>
        <v>0</v>
      </c>
      <c r="V258" s="306">
        <f t="shared" ca="1" si="90"/>
        <v>1.1364922121367076</v>
      </c>
      <c r="W258" s="304">
        <f t="shared" ca="1" si="91"/>
        <v>140.05820327986086</v>
      </c>
      <c r="Y258" s="314" t="str">
        <f t="shared" ca="1" si="109"/>
        <v/>
      </c>
      <c r="Z258" s="315" t="str">
        <f t="shared" ca="1" si="110"/>
        <v/>
      </c>
      <c r="AA258" s="316" t="str">
        <f t="shared" ca="1" si="111"/>
        <v/>
      </c>
      <c r="AC258" s="310" t="e">
        <f t="shared" ca="1" si="112"/>
        <v>#N/A</v>
      </c>
      <c r="AD258" s="323" t="e">
        <f t="shared" ca="1" si="113"/>
        <v>#N/A</v>
      </c>
      <c r="AE258" s="324">
        <f t="shared" ca="1" si="92"/>
        <v>749.59203683512908</v>
      </c>
      <c r="AG258" s="306">
        <f t="shared" ca="1" si="114"/>
        <v>37.696199458454075</v>
      </c>
      <c r="AH258" s="304">
        <f t="shared" ca="1" si="115"/>
        <v>46.887555876732037</v>
      </c>
    </row>
    <row r="259" spans="1:34" x14ac:dyDescent="0.2">
      <c r="A259" s="347">
        <f t="shared" ca="1" si="93"/>
        <v>0.01</v>
      </c>
      <c r="B259" s="304">
        <f t="shared" ca="1" si="94"/>
        <v>6.2499999999999458</v>
      </c>
      <c r="D259" s="306">
        <f t="shared" ca="1" si="95"/>
        <v>16.28872769320154</v>
      </c>
      <c r="E259" s="307">
        <f t="shared" ca="1" si="96"/>
        <v>33.837817589066567</v>
      </c>
      <c r="F259" s="304">
        <f t="shared" ca="1" si="97"/>
        <v>37.554234768587861</v>
      </c>
      <c r="G259" s="306">
        <f t="shared" ca="1" si="98"/>
        <v>83.092218906373731</v>
      </c>
      <c r="H259" s="307">
        <f t="shared" ca="1" si="99"/>
        <v>222.55857903638116</v>
      </c>
      <c r="I259" s="304">
        <f t="shared" ca="1" si="100"/>
        <v>237.56396600805823</v>
      </c>
      <c r="J259" s="306">
        <f t="shared" ca="1" si="101"/>
        <v>226.77495372656762</v>
      </c>
      <c r="K259" s="307">
        <f t="shared" ca="1" si="102"/>
        <v>751.8159307346134</v>
      </c>
      <c r="L259" s="304">
        <f t="shared" ca="1" si="87"/>
        <v>785.27324756675614</v>
      </c>
      <c r="M259" s="306">
        <f t="shared" ca="1" si="103"/>
        <v>1.2134731208057874</v>
      </c>
      <c r="N259" s="304">
        <f t="shared" ca="1" si="104"/>
        <v>69.526888374740309</v>
      </c>
      <c r="P259" s="310">
        <f t="shared" ca="1" si="105"/>
        <v>7</v>
      </c>
      <c r="Q259" s="304">
        <f t="shared" ca="1" si="106"/>
        <v>503.80851063830897</v>
      </c>
      <c r="R259" s="306">
        <f t="shared" ca="1" si="107"/>
        <v>0.25283801818398688</v>
      </c>
      <c r="S259" s="307">
        <f t="shared" ca="1" si="108"/>
        <v>7.8077880044310994</v>
      </c>
      <c r="T259" s="304">
        <f t="shared" ca="1" si="88"/>
        <v>76.594400323469088</v>
      </c>
      <c r="U259" s="311">
        <f t="shared" ca="1" si="89"/>
        <v>0</v>
      </c>
      <c r="V259" s="306">
        <f t="shared" ca="1" si="90"/>
        <v>1.1362391399168219</v>
      </c>
      <c r="W259" s="304">
        <f t="shared" ca="1" si="91"/>
        <v>140.46892203449278</v>
      </c>
      <c r="Y259" s="314" t="str">
        <f t="shared" ca="1" si="109"/>
        <v/>
      </c>
      <c r="Z259" s="315" t="str">
        <f t="shared" ca="1" si="110"/>
        <v/>
      </c>
      <c r="AA259" s="316" t="str">
        <f t="shared" ca="1" si="111"/>
        <v/>
      </c>
      <c r="AC259" s="310" t="e">
        <f t="shared" ca="1" si="112"/>
        <v>#N/A</v>
      </c>
      <c r="AD259" s="323" t="e">
        <f t="shared" ca="1" si="113"/>
        <v>#N/A</v>
      </c>
      <c r="AE259" s="324">
        <f t="shared" ca="1" si="92"/>
        <v>751.8159307346134</v>
      </c>
      <c r="AG259" s="306">
        <f t="shared" ca="1" si="114"/>
        <v>37.397277573686495</v>
      </c>
      <c r="AH259" s="304">
        <f t="shared" ca="1" si="115"/>
        <v>46.588138298838473</v>
      </c>
    </row>
    <row r="260" spans="1:34" x14ac:dyDescent="0.2">
      <c r="A260" s="347">
        <f t="shared" ca="1" si="93"/>
        <v>0.01</v>
      </c>
      <c r="B260" s="304">
        <f t="shared" ca="1" si="94"/>
        <v>6.2599999999999456</v>
      </c>
      <c r="D260" s="306">
        <f t="shared" ca="1" si="95"/>
        <v>16.190350986015961</v>
      </c>
      <c r="E260" s="307">
        <f t="shared" ca="1" si="96"/>
        <v>33.555089499031133</v>
      </c>
      <c r="F260" s="304">
        <f t="shared" ca="1" si="97"/>
        <v>37.256831539173824</v>
      </c>
      <c r="G260" s="306">
        <f t="shared" ca="1" si="98"/>
        <v>83.254122416233884</v>
      </c>
      <c r="H260" s="307">
        <f t="shared" ca="1" si="99"/>
        <v>222.89412993137148</v>
      </c>
      <c r="I260" s="304">
        <f t="shared" ca="1" si="100"/>
        <v>237.93495341618132</v>
      </c>
      <c r="J260" s="306">
        <f t="shared" ca="1" si="101"/>
        <v>227.60668543318064</v>
      </c>
      <c r="K260" s="307">
        <f t="shared" ca="1" si="102"/>
        <v>754.04319427945211</v>
      </c>
      <c r="L260" s="304">
        <f t="shared" ref="L260:L323" ca="1" si="116">SQRT(pos_x^2+pos_z^2)</f>
        <v>787.64582274842189</v>
      </c>
      <c r="M260" s="306">
        <f t="shared" ca="1" si="103"/>
        <v>1.2133289124077347</v>
      </c>
      <c r="N260" s="304">
        <f t="shared" ca="1" si="104"/>
        <v>69.518625842161541</v>
      </c>
      <c r="P260" s="310">
        <f t="shared" ca="1" si="105"/>
        <v>7</v>
      </c>
      <c r="Q260" s="304">
        <f t="shared" ca="1" si="106"/>
        <v>501.76595744681964</v>
      </c>
      <c r="R260" s="306">
        <f t="shared" ca="1" si="107"/>
        <v>0.25181295590324609</v>
      </c>
      <c r="S260" s="307">
        <f t="shared" ca="1" si="108"/>
        <v>7.8052698748720672</v>
      </c>
      <c r="T260" s="304">
        <f t="shared" ref="T260:T323" ca="1" si="117">m*g</f>
        <v>76.56969747249498</v>
      </c>
      <c r="U260" s="311">
        <f t="shared" ref="U260:U323" ca="1" si="118">IF(pos_xz&lt;L_rampe,Poids*COS(Beta),0)</f>
        <v>0</v>
      </c>
      <c r="V260" s="306">
        <f t="shared" ref="V260:V323" ca="1" si="119">Rho_moyen*(20000-Alt_rampe-pos_z)/(20000+Alt_rampe+pos_z)</f>
        <v>1.1359857386008587</v>
      </c>
      <c r="W260" s="304">
        <f t="shared" ref="W260:W323" ca="1" si="120">1/2*Rho*Sref*Cx*vit_xz^2</f>
        <v>140.87656106437819</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754.04319427945211</v>
      </c>
      <c r="AG260" s="306">
        <f t="shared" ca="1" si="114"/>
        <v>37.098493406803449</v>
      </c>
      <c r="AH260" s="304">
        <f t="shared" ca="1" si="115"/>
        <v>46.288858835678468</v>
      </c>
    </row>
    <row r="261" spans="1:34" x14ac:dyDescent="0.2">
      <c r="A261" s="347">
        <f t="shared" ref="A261:A324" ca="1" si="122">IF(B260+0.01&lt;=T_ini+ROUNDUP(Temps_fin_propu,0), 0.01, IF(K260&gt;0, 0.1, 0.0001))</f>
        <v>0.01</v>
      </c>
      <c r="B261" s="304">
        <f t="shared" ref="B261:B324" ca="1" si="123">B260+pas</f>
        <v>6.2699999999999454</v>
      </c>
      <c r="D261" s="306">
        <f t="shared" ref="D261:D324" ca="1" si="124">IF(AND(L260&lt;L_rampe,Poussee&lt;Poids*SIN(M260)),0,(-W260+Poussee)/m*COS(M260)-U260/m*SIN(M260))</f>
        <v>16.091935060543371</v>
      </c>
      <c r="E261" s="307">
        <f t="shared" ref="E261:E324" ca="1" si="125">IF(AND(L260&lt;L_rampe,Poussee&lt;Poids*SIN(M260)),0,(-W260+Poussee)/m*SIN(M260)+U260/m*COS(M260)-Poids/m)</f>
        <v>33.272525647193056</v>
      </c>
      <c r="F261" s="304">
        <f t="shared" ref="F261:F324" ca="1" si="126">SQRT(acc_x^2+acc_z^2)</f>
        <v>36.959590594808603</v>
      </c>
      <c r="G261" s="306">
        <f t="shared" ref="G261:G324" ca="1" si="127">G260+acc_x*pas</f>
        <v>83.415041766839323</v>
      </c>
      <c r="H261" s="307">
        <f t="shared" ref="H261:H324" ca="1" si="128">H260+acc_z*pas</f>
        <v>223.2268551878434</v>
      </c>
      <c r="I261" s="304">
        <f t="shared" ref="I261:I324" ca="1" si="129">SQRT(vit_x^2+vit_z^2)</f>
        <v>238.30295438793442</v>
      </c>
      <c r="J261" s="306">
        <f t="shared" ref="J261:J324" ca="1" si="130">J260+0.5*(vit_x+G260)*pas*(K260&gt;=0)</f>
        <v>228.440031254096</v>
      </c>
      <c r="K261" s="307">
        <f t="shared" ref="K261:K324" ca="1" si="131">K260+0.5*(vit_z+H260)*pas</f>
        <v>756.27379920504814</v>
      </c>
      <c r="L261" s="304">
        <f t="shared" ca="1" si="116"/>
        <v>790.0220928831103</v>
      </c>
      <c r="M261" s="306">
        <f t="shared" ref="M261:M324" ca="1" si="132">IF(AND(L260&gt;L_rampe,G261&gt;0),ATAN2(G261,H261),$M$4)</f>
        <v>1.2131848710907362</v>
      </c>
      <c r="N261" s="304">
        <f t="shared" ref="N261:N324" ca="1" si="133">DEGREES(Beta)</f>
        <v>69.510372882622022</v>
      </c>
      <c r="P261" s="310">
        <f t="shared" ref="P261:P324" ca="1" si="134">MATCH(t-pas/2-T_ini,CdP_t)</f>
        <v>7</v>
      </c>
      <c r="Q261" s="304">
        <f t="shared" ref="Q261:Q324" ca="1" si="135">(INDEX(CdP,2,i_P+1)-INDEX(CdP,2,i_P+0))/(INDEX(CdP,1,i_P+1)-INDEX(CdP,1,i_P+0))*(t-pas/2-T_ini-INDEX(CdP,1,i_P+0))+INDEX(CdP,2,i_P+0)</f>
        <v>499.72340425533031</v>
      </c>
      <c r="R261" s="306">
        <f t="shared" ref="R261:R324" ca="1" si="136">Poussee/(g*ISP)</f>
        <v>0.25078789362250525</v>
      </c>
      <c r="S261" s="307">
        <f t="shared" ref="S261:S324" ca="1" si="137">S260-Débit*pas</f>
        <v>7.8027619959358425</v>
      </c>
      <c r="T261" s="304">
        <f t="shared" ca="1" si="117"/>
        <v>76.545095180130616</v>
      </c>
      <c r="U261" s="311">
        <f t="shared" ca="1" si="118"/>
        <v>0</v>
      </c>
      <c r="V261" s="306">
        <f t="shared" ca="1" si="119"/>
        <v>1.1357320116328715</v>
      </c>
      <c r="W261" s="304">
        <f t="shared" ca="1" si="120"/>
        <v>141.28110744094295</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756.27379920504814</v>
      </c>
      <c r="AG261" s="306">
        <f t="shared" ref="AG261:AG324" ca="1" si="143">IF(AND(L260&lt;L_rampe,Poussee&lt;Poids*SIN(M260)),0,(-W260+Poussee)/m-Poids*SIN(M260)/m)</f>
        <v>36.799849961008015</v>
      </c>
      <c r="AH261" s="304">
        <f t="shared" ref="AH261:AH324" ca="1" si="144">IF(AND(L260&lt;L_rampe,Poussee&lt;Poids*SIN(M260)), g*SIN(M260), (-W260+Poussee)/m)</f>
        <v>45.989720483318798</v>
      </c>
    </row>
    <row r="262" spans="1:34" x14ac:dyDescent="0.2">
      <c r="A262" s="347">
        <f t="shared" ca="1" si="122"/>
        <v>0.01</v>
      </c>
      <c r="B262" s="304">
        <f t="shared" ca="1" si="123"/>
        <v>6.2799999999999452</v>
      </c>
      <c r="D262" s="306">
        <f t="shared" ca="1" si="124"/>
        <v>15.993481261451446</v>
      </c>
      <c r="E262" s="307">
        <f t="shared" ca="1" si="125"/>
        <v>32.990128728327164</v>
      </c>
      <c r="F262" s="304">
        <f t="shared" ca="1" si="126"/>
        <v>36.662515412502671</v>
      </c>
      <c r="G262" s="306">
        <f t="shared" ca="1" si="127"/>
        <v>83.574976579453832</v>
      </c>
      <c r="H262" s="307">
        <f t="shared" ca="1" si="128"/>
        <v>223.55675647512666</v>
      </c>
      <c r="I262" s="304">
        <f t="shared" ca="1" si="129"/>
        <v>238.66797036036348</v>
      </c>
      <c r="J262" s="306">
        <f t="shared" ca="1" si="130"/>
        <v>229.27498134582746</v>
      </c>
      <c r="K262" s="307">
        <f t="shared" ca="1" si="131"/>
        <v>758.50771726336302</v>
      </c>
      <c r="L262" s="304">
        <f t="shared" ca="1" si="116"/>
        <v>792.40202815187661</v>
      </c>
      <c r="M262" s="306">
        <f t="shared" ca="1" si="132"/>
        <v>1.2130409946074485</v>
      </c>
      <c r="N262" s="304">
        <f t="shared" ca="1" si="133"/>
        <v>69.502129367358449</v>
      </c>
      <c r="P262" s="310">
        <f t="shared" ca="1" si="134"/>
        <v>7</v>
      </c>
      <c r="Q262" s="304">
        <f t="shared" ca="1" si="135"/>
        <v>497.68085106384103</v>
      </c>
      <c r="R262" s="306">
        <f t="shared" ca="1" si="136"/>
        <v>0.24976283134176447</v>
      </c>
      <c r="S262" s="307">
        <f t="shared" ca="1" si="137"/>
        <v>7.8002643676224253</v>
      </c>
      <c r="T262" s="304">
        <f t="shared" ca="1" si="117"/>
        <v>76.520593446375997</v>
      </c>
      <c r="U262" s="311">
        <f t="shared" ca="1" si="118"/>
        <v>0</v>
      </c>
      <c r="V262" s="306">
        <f t="shared" ca="1" si="119"/>
        <v>1.1354779624524844</v>
      </c>
      <c r="W262" s="304">
        <f t="shared" ca="1" si="120"/>
        <v>141.68254843739584</v>
      </c>
      <c r="Y262" s="314" t="str">
        <f t="shared" ca="1" si="138"/>
        <v/>
      </c>
      <c r="Z262" s="315" t="str">
        <f t="shared" ca="1" si="139"/>
        <v/>
      </c>
      <c r="AA262" s="316" t="str">
        <f t="shared" ca="1" si="140"/>
        <v/>
      </c>
      <c r="AC262" s="310" t="e">
        <f t="shared" ca="1" si="141"/>
        <v>#N/A</v>
      </c>
      <c r="AD262" s="323" t="e">
        <f t="shared" ca="1" si="142"/>
        <v>#N/A</v>
      </c>
      <c r="AE262" s="324">
        <f t="shared" ca="1" si="121"/>
        <v>758.50771726336302</v>
      </c>
      <c r="AG262" s="306">
        <f t="shared" ca="1" si="143"/>
        <v>36.501350216278077</v>
      </c>
      <c r="AH262" s="304">
        <f t="shared" ca="1" si="144"/>
        <v>45.690726214646389</v>
      </c>
    </row>
    <row r="263" spans="1:34" x14ac:dyDescent="0.2">
      <c r="A263" s="347">
        <f t="shared" ca="1" si="122"/>
        <v>0.01</v>
      </c>
      <c r="B263" s="304">
        <f t="shared" ca="1" si="123"/>
        <v>6.289999999999945</v>
      </c>
      <c r="D263" s="306">
        <f t="shared" ca="1" si="124"/>
        <v>15.894990923452031</v>
      </c>
      <c r="E263" s="307">
        <f t="shared" ca="1" si="125"/>
        <v>32.707901415985475</v>
      </c>
      <c r="F263" s="304">
        <f t="shared" ca="1" si="126"/>
        <v>36.365609461336504</v>
      </c>
      <c r="G263" s="306">
        <f t="shared" ca="1" si="127"/>
        <v>83.733926488688354</v>
      </c>
      <c r="H263" s="307">
        <f t="shared" ca="1" si="128"/>
        <v>223.88383548928653</v>
      </c>
      <c r="I263" s="304">
        <f t="shared" ca="1" si="129"/>
        <v>239.03000280008152</v>
      </c>
      <c r="J263" s="306">
        <f t="shared" ca="1" si="130"/>
        <v>230.11152586116816</v>
      </c>
      <c r="K263" s="307">
        <f t="shared" ca="1" si="131"/>
        <v>760.74492022318509</v>
      </c>
      <c r="L263" s="304">
        <f t="shared" ca="1" si="116"/>
        <v>794.78559874945847</v>
      </c>
      <c r="M263" s="306">
        <f t="shared" ca="1" si="132"/>
        <v>1.212897280727008</v>
      </c>
      <c r="N263" s="304">
        <f t="shared" ca="1" si="133"/>
        <v>69.493895168551759</v>
      </c>
      <c r="P263" s="310">
        <f t="shared" ca="1" si="134"/>
        <v>7</v>
      </c>
      <c r="Q263" s="304">
        <f t="shared" ca="1" si="135"/>
        <v>495.6382978723517</v>
      </c>
      <c r="R263" s="306">
        <f t="shared" ca="1" si="136"/>
        <v>0.24873776906102366</v>
      </c>
      <c r="S263" s="307">
        <f t="shared" ca="1" si="137"/>
        <v>7.7977769899318155</v>
      </c>
      <c r="T263" s="304">
        <f t="shared" ca="1" si="117"/>
        <v>76.496192271231109</v>
      </c>
      <c r="U263" s="311">
        <f t="shared" ca="1" si="118"/>
        <v>0</v>
      </c>
      <c r="V263" s="306">
        <f t="shared" ca="1" si="119"/>
        <v>1.1352235944948568</v>
      </c>
      <c r="W263" s="304">
        <f t="shared" ca="1" si="120"/>
        <v>142.08087152825377</v>
      </c>
      <c r="Y263" s="314" t="str">
        <f t="shared" ca="1" si="138"/>
        <v/>
      </c>
      <c r="Z263" s="315" t="str">
        <f t="shared" ca="1" si="139"/>
        <v/>
      </c>
      <c r="AA263" s="316" t="str">
        <f t="shared" ca="1" si="140"/>
        <v/>
      </c>
      <c r="AC263" s="310" t="e">
        <f t="shared" ca="1" si="141"/>
        <v>#N/A</v>
      </c>
      <c r="AD263" s="323" t="e">
        <f t="shared" ca="1" si="142"/>
        <v>#N/A</v>
      </c>
      <c r="AE263" s="324">
        <f t="shared" ca="1" si="121"/>
        <v>760.74492022318509</v>
      </c>
      <c r="AG263" s="306">
        <f t="shared" ca="1" si="143"/>
        <v>36.202997129350081</v>
      </c>
      <c r="AH263" s="304">
        <f t="shared" ca="1" si="144"/>
        <v>45.391878979351382</v>
      </c>
    </row>
    <row r="264" spans="1:34" x14ac:dyDescent="0.2">
      <c r="A264" s="347">
        <f t="shared" ca="1" si="122"/>
        <v>0.01</v>
      </c>
      <c r="B264" s="304">
        <f t="shared" ca="1" si="123"/>
        <v>6.2999999999999448</v>
      </c>
      <c r="D264" s="306">
        <f t="shared" ca="1" si="124"/>
        <v>15.796465371313468</v>
      </c>
      <c r="E264" s="307">
        <f t="shared" ca="1" si="125"/>
        <v>32.425846362479056</v>
      </c>
      <c r="F264" s="304">
        <f t="shared" ca="1" si="126"/>
        <v>36.068876203039672</v>
      </c>
      <c r="G264" s="306">
        <f t="shared" ca="1" si="127"/>
        <v>83.891891142401491</v>
      </c>
      <c r="H264" s="307">
        <f t="shared" ca="1" si="128"/>
        <v>224.20809395291133</v>
      </c>
      <c r="I264" s="304">
        <f t="shared" ca="1" si="129"/>
        <v>239.3890532030361</v>
      </c>
      <c r="J264" s="306">
        <f t="shared" ca="1" si="130"/>
        <v>230.94965494932362</v>
      </c>
      <c r="K264" s="307">
        <f t="shared" ca="1" si="131"/>
        <v>762.98537987039606</v>
      </c>
      <c r="L264" s="304">
        <f t="shared" ca="1" si="116"/>
        <v>797.17277488458183</v>
      </c>
      <c r="M264" s="306">
        <f t="shared" ca="1" si="132"/>
        <v>1.2127537272347826</v>
      </c>
      <c r="N264" s="304">
        <f t="shared" ca="1" si="133"/>
        <v>69.485670159312889</v>
      </c>
      <c r="P264" s="310">
        <f t="shared" ca="1" si="134"/>
        <v>7</v>
      </c>
      <c r="Q264" s="304">
        <f t="shared" ca="1" si="135"/>
        <v>493.59574468086237</v>
      </c>
      <c r="R264" s="306">
        <f t="shared" ca="1" si="136"/>
        <v>0.24771270678028284</v>
      </c>
      <c r="S264" s="307">
        <f t="shared" ca="1" si="137"/>
        <v>7.7952998628640122</v>
      </c>
      <c r="T264" s="304">
        <f t="shared" ca="1" si="117"/>
        <v>76.471891654695966</v>
      </c>
      <c r="U264" s="311">
        <f t="shared" ca="1" si="118"/>
        <v>0</v>
      </c>
      <c r="V264" s="306">
        <f t="shared" ca="1" si="119"/>
        <v>1.1349689111906442</v>
      </c>
      <c r="W264" s="304">
        <f t="shared" ca="1" si="120"/>
        <v>142.47606438885649</v>
      </c>
      <c r="Y264" s="314" t="str">
        <f t="shared" ca="1" si="138"/>
        <v/>
      </c>
      <c r="Z264" s="315" t="str">
        <f t="shared" ca="1" si="139"/>
        <v/>
      </c>
      <c r="AA264" s="316" t="str">
        <f t="shared" ca="1" si="140"/>
        <v/>
      </c>
      <c r="AC264" s="310" t="e">
        <f t="shared" ca="1" si="141"/>
        <v>#N/A</v>
      </c>
      <c r="AD264" s="323" t="e">
        <f t="shared" ca="1" si="142"/>
        <v>#N/A</v>
      </c>
      <c r="AE264" s="324">
        <f t="shared" ca="1" si="121"/>
        <v>762.98537987039606</v>
      </c>
      <c r="AG264" s="306">
        <f t="shared" ca="1" si="143"/>
        <v>35.904793633704827</v>
      </c>
      <c r="AH264" s="304">
        <f t="shared" ca="1" si="144"/>
        <v>45.093181703912187</v>
      </c>
    </row>
    <row r="265" spans="1:34" x14ac:dyDescent="0.2">
      <c r="A265" s="347">
        <f t="shared" ca="1" si="122"/>
        <v>0.01</v>
      </c>
      <c r="B265" s="304">
        <f t="shared" ca="1" si="123"/>
        <v>6.3099999999999445</v>
      </c>
      <c r="D265" s="306">
        <f t="shared" ca="1" si="124"/>
        <v>15.697905919873136</v>
      </c>
      <c r="E265" s="307">
        <f t="shared" ca="1" si="125"/>
        <v>32.143966198861484</v>
      </c>
      <c r="F265" s="304">
        <f t="shared" ca="1" si="126"/>
        <v>35.772319092599204</v>
      </c>
      <c r="G265" s="306">
        <f t="shared" ca="1" si="127"/>
        <v>84.048870201600224</v>
      </c>
      <c r="H265" s="307">
        <f t="shared" ca="1" si="128"/>
        <v>224.52953361489995</v>
      </c>
      <c r="I265" s="304">
        <f t="shared" ca="1" si="129"/>
        <v>239.74512309427678</v>
      </c>
      <c r="J265" s="306">
        <f t="shared" ca="1" si="130"/>
        <v>231.78935875604361</v>
      </c>
      <c r="K265" s="307">
        <f t="shared" ca="1" si="131"/>
        <v>765.22906800823512</v>
      </c>
      <c r="L265" s="304">
        <f t="shared" ca="1" si="116"/>
        <v>799.56352678026155</v>
      </c>
      <c r="M265" s="306">
        <f t="shared" ca="1" si="132"/>
        <v>1.2126103319321306</v>
      </c>
      <c r="N265" s="304">
        <f t="shared" ca="1" si="133"/>
        <v>69.477454213668921</v>
      </c>
      <c r="P265" s="310">
        <f t="shared" ca="1" si="134"/>
        <v>7</v>
      </c>
      <c r="Q265" s="304">
        <f t="shared" ca="1" si="135"/>
        <v>491.55319148937303</v>
      </c>
      <c r="R265" s="306">
        <f t="shared" ca="1" si="136"/>
        <v>0.246687644499542</v>
      </c>
      <c r="S265" s="307">
        <f t="shared" ca="1" si="137"/>
        <v>7.7928329864190164</v>
      </c>
      <c r="T265" s="304">
        <f t="shared" ca="1" si="117"/>
        <v>76.447691596770554</v>
      </c>
      <c r="U265" s="311">
        <f t="shared" ca="1" si="118"/>
        <v>0</v>
      </c>
      <c r="V265" s="306">
        <f t="shared" ca="1" si="119"/>
        <v>1.1347139159659649</v>
      </c>
      <c r="W265" s="304">
        <f t="shared" ca="1" si="120"/>
        <v>142.86811489487135</v>
      </c>
      <c r="Y265" s="314" t="str">
        <f t="shared" ca="1" si="138"/>
        <v/>
      </c>
      <c r="Z265" s="315" t="str">
        <f t="shared" ca="1" si="139"/>
        <v/>
      </c>
      <c r="AA265" s="316" t="str">
        <f t="shared" ca="1" si="140"/>
        <v/>
      </c>
      <c r="AC265" s="310" t="e">
        <f t="shared" ca="1" si="141"/>
        <v>#N/A</v>
      </c>
      <c r="AD265" s="323" t="e">
        <f t="shared" ca="1" si="142"/>
        <v>#N/A</v>
      </c>
      <c r="AE265" s="324">
        <f t="shared" ca="1" si="121"/>
        <v>765.22906800823512</v>
      </c>
      <c r="AG265" s="306">
        <f t="shared" ca="1" si="143"/>
        <v>35.606742639554803</v>
      </c>
      <c r="AH265" s="304">
        <f t="shared" ca="1" si="144"/>
        <v>44.794637291582127</v>
      </c>
    </row>
    <row r="266" spans="1:34" x14ac:dyDescent="0.2">
      <c r="A266" s="347">
        <f t="shared" ca="1" si="122"/>
        <v>0.01</v>
      </c>
      <c r="B266" s="304">
        <f t="shared" ca="1" si="123"/>
        <v>6.3199999999999443</v>
      </c>
      <c r="D266" s="306">
        <f t="shared" ca="1" si="124"/>
        <v>15.599313874050004</v>
      </c>
      <c r="E266" s="307">
        <f t="shared" ca="1" si="125"/>
        <v>31.862263534914248</v>
      </c>
      <c r="F266" s="304">
        <f t="shared" ca="1" si="126"/>
        <v>35.475941578899004</v>
      </c>
      <c r="G266" s="306">
        <f t="shared" ca="1" si="127"/>
        <v>84.204863340340722</v>
      </c>
      <c r="H266" s="307">
        <f t="shared" ca="1" si="128"/>
        <v>224.84815625024908</v>
      </c>
      <c r="I266" s="304">
        <f t="shared" ca="1" si="129"/>
        <v>240.09821402772215</v>
      </c>
      <c r="J266" s="306">
        <f t="shared" ca="1" si="130"/>
        <v>232.63062742375331</v>
      </c>
      <c r="K266" s="307">
        <f t="shared" ca="1" si="131"/>
        <v>767.47595645756087</v>
      </c>
      <c r="L266" s="304">
        <f t="shared" ca="1" si="116"/>
        <v>801.95782467410152</v>
      </c>
      <c r="M266" s="306">
        <f t="shared" ca="1" si="132"/>
        <v>1.2124670926361603</v>
      </c>
      <c r="N266" s="304">
        <f t="shared" ca="1" si="133"/>
        <v>69.469247206549397</v>
      </c>
      <c r="P266" s="310">
        <f t="shared" ca="1" si="134"/>
        <v>7</v>
      </c>
      <c r="Q266" s="304">
        <f t="shared" ca="1" si="135"/>
        <v>489.51063829788376</v>
      </c>
      <c r="R266" s="306">
        <f t="shared" ca="1" si="136"/>
        <v>0.24566258221880122</v>
      </c>
      <c r="S266" s="307">
        <f t="shared" ca="1" si="137"/>
        <v>7.7903763605968281</v>
      </c>
      <c r="T266" s="304">
        <f t="shared" ca="1" si="117"/>
        <v>76.423592097454886</v>
      </c>
      <c r="U266" s="311">
        <f t="shared" ca="1" si="118"/>
        <v>0</v>
      </c>
      <c r="V266" s="306">
        <f t="shared" ca="1" si="119"/>
        <v>1.1344586122423632</v>
      </c>
      <c r="W266" s="304">
        <f t="shared" ca="1" si="120"/>
        <v>143.25701112178797</v>
      </c>
      <c r="Y266" s="314" t="str">
        <f t="shared" ca="1" si="138"/>
        <v/>
      </c>
      <c r="Z266" s="315" t="str">
        <f t="shared" ca="1" si="139"/>
        <v/>
      </c>
      <c r="AA266" s="316" t="str">
        <f t="shared" ca="1" si="140"/>
        <v/>
      </c>
      <c r="AC266" s="310" t="e">
        <f t="shared" ca="1" si="141"/>
        <v>#N/A</v>
      </c>
      <c r="AD266" s="323" t="e">
        <f t="shared" ca="1" si="142"/>
        <v>#N/A</v>
      </c>
      <c r="AE266" s="324">
        <f t="shared" ca="1" si="121"/>
        <v>767.47595645756087</v>
      </c>
      <c r="AG266" s="306">
        <f t="shared" ca="1" si="143"/>
        <v>35.308847033833402</v>
      </c>
      <c r="AH266" s="304">
        <f t="shared" ca="1" si="144"/>
        <v>44.496248622377962</v>
      </c>
    </row>
    <row r="267" spans="1:34" x14ac:dyDescent="0.2">
      <c r="A267" s="347">
        <f t="shared" ca="1" si="122"/>
        <v>0.01</v>
      </c>
      <c r="B267" s="304">
        <f t="shared" ca="1" si="123"/>
        <v>6.3299999999999441</v>
      </c>
      <c r="D267" s="306">
        <f t="shared" ca="1" si="124"/>
        <v>15.500690528857449</v>
      </c>
      <c r="E267" s="307">
        <f t="shared" ca="1" si="125"/>
        <v>31.580740959133692</v>
      </c>
      <c r="F267" s="304">
        <f t="shared" ca="1" si="126"/>
        <v>35.179747105391698</v>
      </c>
      <c r="G267" s="306">
        <f t="shared" ca="1" si="127"/>
        <v>84.359870245629295</v>
      </c>
      <c r="H267" s="307">
        <f t="shared" ca="1" si="128"/>
        <v>225.16396365984042</v>
      </c>
      <c r="I267" s="304">
        <f t="shared" ca="1" si="129"/>
        <v>240.44832758592719</v>
      </c>
      <c r="J267" s="306">
        <f t="shared" ca="1" si="130"/>
        <v>233.47345109168316</v>
      </c>
      <c r="K267" s="307">
        <f t="shared" ca="1" si="131"/>
        <v>769.72601705711133</v>
      </c>
      <c r="L267" s="304">
        <f t="shared" ca="1" si="116"/>
        <v>804.35563881859184</v>
      </c>
      <c r="M267" s="306">
        <f t="shared" ca="1" si="132"/>
        <v>1.2123240071794936</v>
      </c>
      <c r="N267" s="304">
        <f t="shared" ca="1" si="133"/>
        <v>69.461049013772694</v>
      </c>
      <c r="P267" s="310">
        <f t="shared" ca="1" si="134"/>
        <v>7</v>
      </c>
      <c r="Q267" s="304">
        <f t="shared" ca="1" si="135"/>
        <v>487.46808510639443</v>
      </c>
      <c r="R267" s="306">
        <f t="shared" ca="1" si="136"/>
        <v>0.2446375199380604</v>
      </c>
      <c r="S267" s="307">
        <f t="shared" ca="1" si="137"/>
        <v>7.7879299853974473</v>
      </c>
      <c r="T267" s="304">
        <f t="shared" ca="1" si="117"/>
        <v>76.399593156748963</v>
      </c>
      <c r="U267" s="311">
        <f t="shared" ca="1" si="118"/>
        <v>0</v>
      </c>
      <c r="V267" s="306">
        <f t="shared" ca="1" si="119"/>
        <v>1.1342030034367721</v>
      </c>
      <c r="W267" s="304">
        <f t="shared" ca="1" si="120"/>
        <v>143.64274134440222</v>
      </c>
      <c r="Y267" s="314" t="str">
        <f t="shared" ca="1" si="138"/>
        <v/>
      </c>
      <c r="Z267" s="315" t="str">
        <f t="shared" ca="1" si="139"/>
        <v/>
      </c>
      <c r="AA267" s="316" t="str">
        <f t="shared" ca="1" si="140"/>
        <v/>
      </c>
      <c r="AC267" s="310" t="e">
        <f t="shared" ca="1" si="141"/>
        <v>#N/A</v>
      </c>
      <c r="AD267" s="323" t="e">
        <f t="shared" ca="1" si="142"/>
        <v>#N/A</v>
      </c>
      <c r="AE267" s="324">
        <f t="shared" ca="1" si="121"/>
        <v>769.72601705711133</v>
      </c>
      <c r="AG267" s="306">
        <f t="shared" ca="1" si="143"/>
        <v>35.011109680185733</v>
      </c>
      <c r="AH267" s="304">
        <f t="shared" ca="1" si="144"/>
        <v>44.198018553069986</v>
      </c>
    </row>
    <row r="268" spans="1:34" x14ac:dyDescent="0.2">
      <c r="A268" s="347">
        <f t="shared" ca="1" si="122"/>
        <v>0.01</v>
      </c>
      <c r="B268" s="304">
        <f t="shared" ca="1" si="123"/>
        <v>6.3399999999999439</v>
      </c>
      <c r="D268" s="306">
        <f t="shared" ca="1" si="124"/>
        <v>15.402037169416282</v>
      </c>
      <c r="E268" s="307">
        <f t="shared" ca="1" si="125"/>
        <v>31.299401038720021</v>
      </c>
      <c r="F268" s="304">
        <f t="shared" ca="1" si="126"/>
        <v>34.883739110805031</v>
      </c>
      <c r="G268" s="306">
        <f t="shared" ca="1" si="127"/>
        <v>84.513890617323455</v>
      </c>
      <c r="H268" s="307">
        <f t="shared" ca="1" si="128"/>
        <v>225.47695767022762</v>
      </c>
      <c r="I268" s="304">
        <f t="shared" ca="1" si="129"/>
        <v>240.79546537984999</v>
      </c>
      <c r="J268" s="306">
        <f t="shared" ca="1" si="130"/>
        <v>234.31781989599793</v>
      </c>
      <c r="K268" s="307">
        <f t="shared" ca="1" si="131"/>
        <v>771.97922166376168</v>
      </c>
      <c r="L268" s="304">
        <f t="shared" ca="1" si="116"/>
        <v>806.75693948140338</v>
      </c>
      <c r="M268" s="306">
        <f t="shared" ca="1" si="132"/>
        <v>1.2121810734100344</v>
      </c>
      <c r="N268" s="304">
        <f t="shared" ca="1" si="133"/>
        <v>69.452859512032788</v>
      </c>
      <c r="P268" s="310">
        <f t="shared" ca="1" si="134"/>
        <v>7</v>
      </c>
      <c r="Q268" s="304">
        <f t="shared" ca="1" si="135"/>
        <v>485.42553191490509</v>
      </c>
      <c r="R268" s="306">
        <f t="shared" ca="1" si="136"/>
        <v>0.24361245765731959</v>
      </c>
      <c r="S268" s="307">
        <f t="shared" ca="1" si="137"/>
        <v>7.7854938608208739</v>
      </c>
      <c r="T268" s="304">
        <f t="shared" ca="1" si="117"/>
        <v>76.375694774652771</v>
      </c>
      <c r="U268" s="311">
        <f t="shared" ca="1" si="118"/>
        <v>0</v>
      </c>
      <c r="V268" s="306">
        <f t="shared" ca="1" si="119"/>
        <v>1.1339470929614803</v>
      </c>
      <c r="W268" s="304">
        <f t="shared" ca="1" si="120"/>
        <v>144.02529403629109</v>
      </c>
      <c r="Y268" s="314" t="str">
        <f t="shared" ca="1" si="138"/>
        <v/>
      </c>
      <c r="Z268" s="315" t="str">
        <f t="shared" ca="1" si="139"/>
        <v/>
      </c>
      <c r="AA268" s="316" t="str">
        <f t="shared" ca="1" si="140"/>
        <v/>
      </c>
      <c r="AC268" s="310" t="e">
        <f t="shared" ca="1" si="141"/>
        <v>#N/A</v>
      </c>
      <c r="AD268" s="323" t="e">
        <f t="shared" ca="1" si="142"/>
        <v>#N/A</v>
      </c>
      <c r="AE268" s="324">
        <f t="shared" ca="1" si="121"/>
        <v>771.97922166376168</v>
      </c>
      <c r="AG268" s="306">
        <f t="shared" ca="1" si="143"/>
        <v>34.713533418961326</v>
      </c>
      <c r="AH268" s="304">
        <f t="shared" ca="1" si="144"/>
        <v>43.899949917174112</v>
      </c>
    </row>
    <row r="269" spans="1:34" x14ac:dyDescent="0.2">
      <c r="A269" s="347">
        <f t="shared" ca="1" si="122"/>
        <v>0.01</v>
      </c>
      <c r="B269" s="304">
        <f t="shared" ca="1" si="123"/>
        <v>6.3499999999999437</v>
      </c>
      <c r="D269" s="306">
        <f t="shared" ca="1" si="124"/>
        <v>15.303355070967852</v>
      </c>
      <c r="E269" s="307">
        <f t="shared" ca="1" si="125"/>
        <v>31.01824631956768</v>
      </c>
      <c r="F269" s="304">
        <f t="shared" ca="1" si="126"/>
        <v>34.587921029883994</v>
      </c>
      <c r="G269" s="306">
        <f t="shared" ca="1" si="127"/>
        <v>84.666924168033134</v>
      </c>
      <c r="H269" s="307">
        <f t="shared" ca="1" si="128"/>
        <v>225.78714013342329</v>
      </c>
      <c r="I269" s="304">
        <f t="shared" ca="1" si="129"/>
        <v>241.13962904861904</v>
      </c>
      <c r="J269" s="306">
        <f t="shared" ca="1" si="130"/>
        <v>235.16372396992472</v>
      </c>
      <c r="K269" s="307">
        <f t="shared" ca="1" si="131"/>
        <v>774.23554215277989</v>
      </c>
      <c r="L269" s="304">
        <f t="shared" ca="1" si="116"/>
        <v>809.16169694567964</v>
      </c>
      <c r="M269" s="306">
        <f t="shared" ca="1" si="132"/>
        <v>1.2120382891907386</v>
      </c>
      <c r="N269" s="304">
        <f t="shared" ca="1" si="133"/>
        <v>69.444678578886069</v>
      </c>
      <c r="P269" s="310">
        <f t="shared" ca="1" si="134"/>
        <v>7</v>
      </c>
      <c r="Q269" s="304">
        <f t="shared" ca="1" si="135"/>
        <v>483.38297872341576</v>
      </c>
      <c r="R269" s="306">
        <f t="shared" ca="1" si="136"/>
        <v>0.24258739537657875</v>
      </c>
      <c r="S269" s="307">
        <f t="shared" ca="1" si="137"/>
        <v>7.783067986867108</v>
      </c>
      <c r="T269" s="304">
        <f t="shared" ca="1" si="117"/>
        <v>76.351896951166339</v>
      </c>
      <c r="U269" s="311">
        <f t="shared" ca="1" si="118"/>
        <v>0</v>
      </c>
      <c r="V269" s="306">
        <f t="shared" ca="1" si="119"/>
        <v>1.1336908842240969</v>
      </c>
      <c r="W269" s="304">
        <f t="shared" ca="1" si="120"/>
        <v>144.4046578692776</v>
      </c>
      <c r="Y269" s="314" t="str">
        <f t="shared" ca="1" si="138"/>
        <v/>
      </c>
      <c r="Z269" s="315" t="str">
        <f t="shared" ca="1" si="139"/>
        <v/>
      </c>
      <c r="AA269" s="316" t="str">
        <f t="shared" ca="1" si="140"/>
        <v/>
      </c>
      <c r="AC269" s="310" t="e">
        <f t="shared" ca="1" si="141"/>
        <v>#N/A</v>
      </c>
      <c r="AD269" s="323" t="e">
        <f t="shared" ca="1" si="142"/>
        <v>#N/A</v>
      </c>
      <c r="AE269" s="324">
        <f t="shared" ca="1" si="121"/>
        <v>774.23554215277989</v>
      </c>
      <c r="AG269" s="306">
        <f t="shared" ca="1" si="143"/>
        <v>34.416121067208351</v>
      </c>
      <c r="AH269" s="304">
        <f t="shared" ca="1" si="144"/>
        <v>43.602045524945382</v>
      </c>
    </row>
    <row r="270" spans="1:34" x14ac:dyDescent="0.2">
      <c r="A270" s="347">
        <f t="shared" ca="1" si="122"/>
        <v>0.01</v>
      </c>
      <c r="B270" s="304">
        <f t="shared" ca="1" si="123"/>
        <v>6.3599999999999435</v>
      </c>
      <c r="D270" s="306">
        <f t="shared" ca="1" si="124"/>
        <v>15.204645498887439</v>
      </c>
      <c r="E270" s="307">
        <f t="shared" ca="1" si="125"/>
        <v>30.737279326257742</v>
      </c>
      <c r="F270" s="304">
        <f t="shared" ca="1" si="126"/>
        <v>34.29229629417123</v>
      </c>
      <c r="G270" s="306">
        <f t="shared" ca="1" si="127"/>
        <v>84.818970623022011</v>
      </c>
      <c r="H270" s="307">
        <f t="shared" ca="1" si="128"/>
        <v>226.09451292668587</v>
      </c>
      <c r="I270" s="304">
        <f t="shared" ca="1" si="129"/>
        <v>241.48082025930009</v>
      </c>
      <c r="J270" s="306">
        <f t="shared" ca="1" si="130"/>
        <v>236.01115344388</v>
      </c>
      <c r="K270" s="307">
        <f t="shared" ca="1" si="131"/>
        <v>776.49495041808041</v>
      </c>
      <c r="L270" s="304">
        <f t="shared" ca="1" si="116"/>
        <v>811.56988151032806</v>
      </c>
      <c r="M270" s="306">
        <f t="shared" ca="1" si="132"/>
        <v>1.2118956523993889</v>
      </c>
      <c r="N270" s="304">
        <f t="shared" ca="1" si="133"/>
        <v>69.436506092738441</v>
      </c>
      <c r="P270" s="310">
        <f t="shared" ca="1" si="134"/>
        <v>7</v>
      </c>
      <c r="Q270" s="304">
        <f t="shared" ca="1" si="135"/>
        <v>481.34042553192648</v>
      </c>
      <c r="R270" s="306">
        <f t="shared" ca="1" si="136"/>
        <v>0.24156233309583797</v>
      </c>
      <c r="S270" s="307">
        <f t="shared" ca="1" si="137"/>
        <v>7.7806523635361495</v>
      </c>
      <c r="T270" s="304">
        <f t="shared" ca="1" si="117"/>
        <v>76.328199686289636</v>
      </c>
      <c r="U270" s="311">
        <f t="shared" ca="1" si="118"/>
        <v>0</v>
      </c>
      <c r="V270" s="306">
        <f t="shared" ca="1" si="119"/>
        <v>1.1334343806275171</v>
      </c>
      <c r="W270" s="304">
        <f t="shared" ca="1" si="120"/>
        <v>144.78082171288639</v>
      </c>
      <c r="Y270" s="314" t="str">
        <f t="shared" ca="1" si="138"/>
        <v/>
      </c>
      <c r="Z270" s="315" t="str">
        <f t="shared" ca="1" si="139"/>
        <v/>
      </c>
      <c r="AA270" s="316" t="str">
        <f t="shared" ca="1" si="140"/>
        <v/>
      </c>
      <c r="AC270" s="310" t="e">
        <f t="shared" ca="1" si="141"/>
        <v>#N/A</v>
      </c>
      <c r="AD270" s="323" t="e">
        <f t="shared" ca="1" si="142"/>
        <v>#N/A</v>
      </c>
      <c r="AE270" s="324">
        <f t="shared" ca="1" si="121"/>
        <v>776.49495041808041</v>
      </c>
      <c r="AG270" s="306">
        <f t="shared" ca="1" si="143"/>
        <v>34.11887541866971</v>
      </c>
      <c r="AH270" s="304">
        <f t="shared" ca="1" si="144"/>
        <v>43.304308163373385</v>
      </c>
    </row>
    <row r="271" spans="1:34" x14ac:dyDescent="0.2">
      <c r="A271" s="347">
        <f t="shared" ca="1" si="122"/>
        <v>0.01</v>
      </c>
      <c r="B271" s="304">
        <f t="shared" ca="1" si="123"/>
        <v>6.3699999999999433</v>
      </c>
      <c r="D271" s="306">
        <f t="shared" ca="1" si="124"/>
        <v>15.105909708697705</v>
      </c>
      <c r="E271" s="307">
        <f t="shared" ca="1" si="125"/>
        <v>30.456502562051689</v>
      </c>
      <c r="F271" s="304">
        <f t="shared" ca="1" si="126"/>
        <v>33.996868332827198</v>
      </c>
      <c r="G271" s="306">
        <f t="shared" ca="1" si="127"/>
        <v>84.970029720108982</v>
      </c>
      <c r="H271" s="307">
        <f t="shared" ca="1" si="128"/>
        <v>226.39907795230638</v>
      </c>
      <c r="I271" s="304">
        <f t="shared" ca="1" si="129"/>
        <v>241.81904070666295</v>
      </c>
      <c r="J271" s="306">
        <f t="shared" ca="1" si="130"/>
        <v>236.86009844559567</v>
      </c>
      <c r="K271" s="307">
        <f t="shared" ca="1" si="131"/>
        <v>778.7574183724754</v>
      </c>
      <c r="L271" s="304">
        <f t="shared" ca="1" si="116"/>
        <v>813.98146349030571</v>
      </c>
      <c r="M271" s="306">
        <f t="shared" ca="1" si="132"/>
        <v>1.2117531609283718</v>
      </c>
      <c r="N271" s="304">
        <f t="shared" ca="1" si="133"/>
        <v>69.428341932832552</v>
      </c>
      <c r="P271" s="310">
        <f t="shared" ca="1" si="134"/>
        <v>7</v>
      </c>
      <c r="Q271" s="304">
        <f t="shared" ca="1" si="135"/>
        <v>479.29787234043715</v>
      </c>
      <c r="R271" s="306">
        <f t="shared" ca="1" si="136"/>
        <v>0.24053727081509715</v>
      </c>
      <c r="S271" s="307">
        <f t="shared" ca="1" si="137"/>
        <v>7.7782469908279985</v>
      </c>
      <c r="T271" s="304">
        <f t="shared" ca="1" si="117"/>
        <v>76.304602980022665</v>
      </c>
      <c r="U271" s="311">
        <f t="shared" ca="1" si="118"/>
        <v>0</v>
      </c>
      <c r="V271" s="306">
        <f t="shared" ca="1" si="119"/>
        <v>1.1331775855698878</v>
      </c>
      <c r="W271" s="304">
        <f t="shared" ca="1" si="120"/>
        <v>145.15377463378894</v>
      </c>
      <c r="Y271" s="314" t="str">
        <f t="shared" ca="1" si="138"/>
        <v/>
      </c>
      <c r="Z271" s="315" t="str">
        <f t="shared" ca="1" si="139"/>
        <v/>
      </c>
      <c r="AA271" s="316" t="str">
        <f t="shared" ca="1" si="140"/>
        <v/>
      </c>
      <c r="AC271" s="310" t="e">
        <f t="shared" ca="1" si="141"/>
        <v>#N/A</v>
      </c>
      <c r="AD271" s="323" t="e">
        <f t="shared" ca="1" si="142"/>
        <v>#N/A</v>
      </c>
      <c r="AE271" s="324">
        <f t="shared" ca="1" si="121"/>
        <v>778.7574183724754</v>
      </c>
      <c r="AG271" s="306">
        <f t="shared" ca="1" si="143"/>
        <v>33.821799243780504</v>
      </c>
      <c r="AH271" s="304">
        <f t="shared" ca="1" si="144"/>
        <v>43.006740596179142</v>
      </c>
    </row>
    <row r="272" spans="1:34" x14ac:dyDescent="0.2">
      <c r="A272" s="347">
        <f t="shared" ca="1" si="122"/>
        <v>0.01</v>
      </c>
      <c r="B272" s="304">
        <f t="shared" ca="1" si="123"/>
        <v>6.379999999999943</v>
      </c>
      <c r="D272" s="306">
        <f t="shared" ca="1" si="124"/>
        <v>15.007148946082513</v>
      </c>
      <c r="E272" s="307">
        <f t="shared" ca="1" si="125"/>
        <v>30.175918508887257</v>
      </c>
      <c r="F272" s="304">
        <f t="shared" ca="1" si="126"/>
        <v>33.701640573493009</v>
      </c>
      <c r="G272" s="306">
        <f t="shared" ca="1" si="127"/>
        <v>85.12010120956981</v>
      </c>
      <c r="H272" s="307">
        <f t="shared" ca="1" si="128"/>
        <v>226.70083713739527</v>
      </c>
      <c r="I272" s="304">
        <f t="shared" ca="1" si="129"/>
        <v>242.15429211294855</v>
      </c>
      <c r="J272" s="306">
        <f t="shared" ca="1" si="130"/>
        <v>237.71054910024407</v>
      </c>
      <c r="K272" s="307">
        <f t="shared" ca="1" si="131"/>
        <v>781.02291794792393</v>
      </c>
      <c r="L272" s="304">
        <f t="shared" ca="1" si="116"/>
        <v>816.39641321690601</v>
      </c>
      <c r="M272" s="306">
        <f t="shared" ca="1" si="132"/>
        <v>1.2116108126844591</v>
      </c>
      <c r="N272" s="304">
        <f t="shared" ca="1" si="133"/>
        <v>69.420185979235256</v>
      </c>
      <c r="P272" s="310">
        <f t="shared" ca="1" si="134"/>
        <v>7</v>
      </c>
      <c r="Q272" s="304">
        <f t="shared" ca="1" si="135"/>
        <v>477.25531914894782</v>
      </c>
      <c r="R272" s="306">
        <f t="shared" ca="1" si="136"/>
        <v>0.23951220853435634</v>
      </c>
      <c r="S272" s="307">
        <f t="shared" ca="1" si="137"/>
        <v>7.775851868742655</v>
      </c>
      <c r="T272" s="304">
        <f t="shared" ca="1" si="117"/>
        <v>76.281106832365452</v>
      </c>
      <c r="U272" s="311">
        <f t="shared" ca="1" si="118"/>
        <v>0</v>
      </c>
      <c r="V272" s="306">
        <f t="shared" ca="1" si="119"/>
        <v>1.1329205024445752</v>
      </c>
      <c r="W272" s="304">
        <f t="shared" ca="1" si="120"/>
        <v>145.52350589524076</v>
      </c>
      <c r="Y272" s="314" t="str">
        <f t="shared" ca="1" si="138"/>
        <v/>
      </c>
      <c r="Z272" s="315" t="str">
        <f t="shared" ca="1" si="139"/>
        <v/>
      </c>
      <c r="AA272" s="316" t="str">
        <f t="shared" ca="1" si="140"/>
        <v/>
      </c>
      <c r="AC272" s="310" t="e">
        <f t="shared" ca="1" si="141"/>
        <v>#N/A</v>
      </c>
      <c r="AD272" s="323" t="e">
        <f t="shared" ca="1" si="142"/>
        <v>#N/A</v>
      </c>
      <c r="AE272" s="324">
        <f t="shared" ca="1" si="121"/>
        <v>781.02291794792393</v>
      </c>
      <c r="AG272" s="306">
        <f t="shared" ca="1" si="143"/>
        <v>33.524895289667612</v>
      </c>
      <c r="AH272" s="304">
        <f t="shared" ca="1" si="144"/>
        <v>42.709345563813997</v>
      </c>
    </row>
    <row r="273" spans="1:34" x14ac:dyDescent="0.2">
      <c r="A273" s="347">
        <f t="shared" ca="1" si="122"/>
        <v>0.01</v>
      </c>
      <c r="B273" s="304">
        <f t="shared" ca="1" si="123"/>
        <v>6.3899999999999428</v>
      </c>
      <c r="D273" s="306">
        <f t="shared" ca="1" si="124"/>
        <v>14.908364446900753</v>
      </c>
      <c r="E273" s="307">
        <f t="shared" ca="1" si="125"/>
        <v>29.895529627375566</v>
      </c>
      <c r="F273" s="304">
        <f t="shared" ca="1" si="126"/>
        <v>33.406616443197365</v>
      </c>
      <c r="G273" s="306">
        <f t="shared" ca="1" si="127"/>
        <v>85.269184854038812</v>
      </c>
      <c r="H273" s="307">
        <f t="shared" ca="1" si="128"/>
        <v>226.99979243366903</v>
      </c>
      <c r="I273" s="304">
        <f t="shared" ca="1" si="129"/>
        <v>242.48657622763588</v>
      </c>
      <c r="J273" s="306">
        <f t="shared" ca="1" si="130"/>
        <v>238.5624955305621</v>
      </c>
      <c r="K273" s="307">
        <f t="shared" ca="1" si="131"/>
        <v>783.29142109577924</v>
      </c>
      <c r="L273" s="304">
        <f t="shared" ca="1" si="116"/>
        <v>818.81470103803997</v>
      </c>
      <c r="M273" s="306">
        <f t="shared" ca="1" si="132"/>
        <v>1.2114686055885908</v>
      </c>
      <c r="N273" s="304">
        <f t="shared" ca="1" si="133"/>
        <v>69.412038112825186</v>
      </c>
      <c r="P273" s="310">
        <f t="shared" ca="1" si="134"/>
        <v>7</v>
      </c>
      <c r="Q273" s="304">
        <f t="shared" ca="1" si="135"/>
        <v>475.21276595745849</v>
      </c>
      <c r="R273" s="306">
        <f t="shared" ca="1" si="136"/>
        <v>0.23848714625361553</v>
      </c>
      <c r="S273" s="307">
        <f t="shared" ca="1" si="137"/>
        <v>7.7734669972801189</v>
      </c>
      <c r="T273" s="304">
        <f t="shared" ca="1" si="117"/>
        <v>76.257711243317971</v>
      </c>
      <c r="U273" s="311">
        <f t="shared" ca="1" si="118"/>
        <v>0</v>
      </c>
      <c r="V273" s="306">
        <f t="shared" ca="1" si="119"/>
        <v>1.1326631346401304</v>
      </c>
      <c r="W273" s="304">
        <f t="shared" ca="1" si="120"/>
        <v>145.89000495650865</v>
      </c>
      <c r="Y273" s="314" t="str">
        <f t="shared" ca="1" si="138"/>
        <v/>
      </c>
      <c r="Z273" s="315" t="str">
        <f t="shared" ca="1" si="139"/>
        <v/>
      </c>
      <c r="AA273" s="316" t="str">
        <f t="shared" ca="1" si="140"/>
        <v/>
      </c>
      <c r="AC273" s="310" t="e">
        <f t="shared" ca="1" si="141"/>
        <v>#N/A</v>
      </c>
      <c r="AD273" s="323" t="e">
        <f t="shared" ca="1" si="142"/>
        <v>#N/A</v>
      </c>
      <c r="AE273" s="324">
        <f t="shared" ca="1" si="121"/>
        <v>783.29142109577924</v>
      </c>
      <c r="AG273" s="306">
        <f t="shared" ca="1" si="143"/>
        <v>33.228166280150482</v>
      </c>
      <c r="AH273" s="304">
        <f t="shared" ca="1" si="144"/>
        <v>42.412125783459771</v>
      </c>
    </row>
    <row r="274" spans="1:34" x14ac:dyDescent="0.2">
      <c r="A274" s="347">
        <f t="shared" ca="1" si="122"/>
        <v>0.01</v>
      </c>
      <c r="B274" s="304">
        <f t="shared" ca="1" si="123"/>
        <v>6.3999999999999426</v>
      </c>
      <c r="D274" s="306">
        <f t="shared" ca="1" si="124"/>
        <v>14.809557437200509</v>
      </c>
      <c r="E274" s="307">
        <f t="shared" ca="1" si="125"/>
        <v>29.615338356800102</v>
      </c>
      <c r="F274" s="304">
        <f t="shared" ca="1" si="126"/>
        <v>33.11179936931088</v>
      </c>
      <c r="G274" s="306">
        <f t="shared" ca="1" si="127"/>
        <v>85.41728042841082</v>
      </c>
      <c r="H274" s="307">
        <f t="shared" ca="1" si="128"/>
        <v>227.29594581723703</v>
      </c>
      <c r="I274" s="304">
        <f t="shared" ca="1" si="129"/>
        <v>242.81589482720881</v>
      </c>
      <c r="J274" s="306">
        <f t="shared" ca="1" si="130"/>
        <v>239.41592785697435</v>
      </c>
      <c r="K274" s="307">
        <f t="shared" ca="1" si="131"/>
        <v>785.56289978703376</v>
      </c>
      <c r="L274" s="304">
        <f t="shared" ca="1" si="116"/>
        <v>821.23629731851793</v>
      </c>
      <c r="M274" s="306">
        <f t="shared" ca="1" si="132"/>
        <v>1.2113265375756621</v>
      </c>
      <c r="N274" s="304">
        <f t="shared" ca="1" si="133"/>
        <v>69.403898215280563</v>
      </c>
      <c r="P274" s="310">
        <f t="shared" ca="1" si="134"/>
        <v>7</v>
      </c>
      <c r="Q274" s="304">
        <f t="shared" ca="1" si="135"/>
        <v>473.17021276596921</v>
      </c>
      <c r="R274" s="306">
        <f t="shared" ca="1" si="136"/>
        <v>0.23746208397287472</v>
      </c>
      <c r="S274" s="307">
        <f t="shared" ca="1" si="137"/>
        <v>7.7710923764403903</v>
      </c>
      <c r="T274" s="304">
        <f t="shared" ca="1" si="117"/>
        <v>76.234416212880234</v>
      </c>
      <c r="U274" s="311">
        <f t="shared" ca="1" si="118"/>
        <v>0</v>
      </c>
      <c r="V274" s="306">
        <f t="shared" ca="1" si="119"/>
        <v>1.132405485540257</v>
      </c>
      <c r="W274" s="304">
        <f t="shared" ca="1" si="120"/>
        <v>146.25326147228884</v>
      </c>
      <c r="Y274" s="314" t="str">
        <f t="shared" ca="1" si="138"/>
        <v/>
      </c>
      <c r="Z274" s="315" t="str">
        <f t="shared" ca="1" si="139"/>
        <v/>
      </c>
      <c r="AA274" s="316" t="str">
        <f t="shared" ca="1" si="140"/>
        <v/>
      </c>
      <c r="AC274" s="310" t="e">
        <f t="shared" ca="1" si="141"/>
        <v>#N/A</v>
      </c>
      <c r="AD274" s="323" t="e">
        <f t="shared" ca="1" si="142"/>
        <v>#N/A</v>
      </c>
      <c r="AE274" s="324">
        <f t="shared" ca="1" si="121"/>
        <v>785.56289978703376</v>
      </c>
      <c r="AG274" s="306">
        <f t="shared" ca="1" si="143"/>
        <v>32.931614915743786</v>
      </c>
      <c r="AH274" s="304">
        <f t="shared" ca="1" si="144"/>
        <v>42.115083949030833</v>
      </c>
    </row>
    <row r="275" spans="1:34" x14ac:dyDescent="0.2">
      <c r="A275" s="347">
        <f t="shared" ca="1" si="122"/>
        <v>0.01</v>
      </c>
      <c r="B275" s="304">
        <f t="shared" ca="1" si="123"/>
        <v>6.4099999999999424</v>
      </c>
      <c r="D275" s="306">
        <f t="shared" ca="1" si="124"/>
        <v>14.710729133233361</v>
      </c>
      <c r="E275" s="307">
        <f t="shared" ca="1" si="125"/>
        <v>29.335347115117344</v>
      </c>
      <c r="F275" s="304">
        <f t="shared" ca="1" si="126"/>
        <v>32.817192780550016</v>
      </c>
      <c r="G275" s="306">
        <f t="shared" ca="1" si="127"/>
        <v>85.564387719743152</v>
      </c>
      <c r="H275" s="307">
        <f t="shared" ca="1" si="128"/>
        <v>227.58929928838819</v>
      </c>
      <c r="I275" s="304">
        <f t="shared" ca="1" si="129"/>
        <v>243.1422497149232</v>
      </c>
      <c r="J275" s="306">
        <f t="shared" ca="1" si="130"/>
        <v>240.27083619771511</v>
      </c>
      <c r="K275" s="307">
        <f t="shared" ca="1" si="131"/>
        <v>787.8373260125619</v>
      </c>
      <c r="L275" s="304">
        <f t="shared" ca="1" si="116"/>
        <v>823.66117244032637</v>
      </c>
      <c r="M275" s="306">
        <f t="shared" ca="1" si="132"/>
        <v>1.2111846065943139</v>
      </c>
      <c r="N275" s="304">
        <f t="shared" ca="1" si="133"/>
        <v>69.395766169067159</v>
      </c>
      <c r="P275" s="310">
        <f t="shared" ca="1" si="134"/>
        <v>7</v>
      </c>
      <c r="Q275" s="304">
        <f t="shared" ca="1" si="135"/>
        <v>471.12765957447988</v>
      </c>
      <c r="R275" s="306">
        <f t="shared" ca="1" si="136"/>
        <v>0.2364370216921339</v>
      </c>
      <c r="S275" s="307">
        <f t="shared" ca="1" si="137"/>
        <v>7.7687280062234692</v>
      </c>
      <c r="T275" s="304">
        <f t="shared" ca="1" si="117"/>
        <v>76.211221741052242</v>
      </c>
      <c r="U275" s="311">
        <f t="shared" ca="1" si="118"/>
        <v>0</v>
      </c>
      <c r="V275" s="306">
        <f t="shared" ca="1" si="119"/>
        <v>1.1321475585237792</v>
      </c>
      <c r="W275" s="304">
        <f t="shared" ca="1" si="120"/>
        <v>146.61326529211669</v>
      </c>
      <c r="Y275" s="314" t="str">
        <f t="shared" ca="1" si="138"/>
        <v/>
      </c>
      <c r="Z275" s="315" t="str">
        <f t="shared" ca="1" si="139"/>
        <v/>
      </c>
      <c r="AA275" s="316" t="str">
        <f t="shared" ca="1" si="140"/>
        <v/>
      </c>
      <c r="AC275" s="310" t="e">
        <f t="shared" ca="1" si="141"/>
        <v>#N/A</v>
      </c>
      <c r="AD275" s="323" t="e">
        <f t="shared" ca="1" si="142"/>
        <v>#N/A</v>
      </c>
      <c r="AE275" s="324">
        <f t="shared" ca="1" si="121"/>
        <v>787.8373260125619</v>
      </c>
      <c r="AG275" s="306">
        <f t="shared" ca="1" si="143"/>
        <v>32.635243873661658</v>
      </c>
      <c r="AH275" s="304">
        <f t="shared" ca="1" si="144"/>
        <v>41.818222731177691</v>
      </c>
    </row>
    <row r="276" spans="1:34" x14ac:dyDescent="0.2">
      <c r="A276" s="347">
        <f t="shared" ca="1" si="122"/>
        <v>0.01</v>
      </c>
      <c r="B276" s="304">
        <f t="shared" ca="1" si="123"/>
        <v>6.4199999999999422</v>
      </c>
      <c r="D276" s="306">
        <f t="shared" ca="1" si="124"/>
        <v>14.6118807414689</v>
      </c>
      <c r="E276" s="307">
        <f t="shared" ca="1" si="125"/>
        <v>29.055558298958907</v>
      </c>
      <c r="F276" s="304">
        <f t="shared" ca="1" si="126"/>
        <v>32.522800108033586</v>
      </c>
      <c r="G276" s="306">
        <f t="shared" ca="1" si="127"/>
        <v>85.710506527157847</v>
      </c>
      <c r="H276" s="307">
        <f t="shared" ca="1" si="128"/>
        <v>227.87985487137777</v>
      </c>
      <c r="I276" s="304">
        <f t="shared" ca="1" si="129"/>
        <v>243.46564272057395</v>
      </c>
      <c r="J276" s="306">
        <f t="shared" ca="1" si="130"/>
        <v>241.12721066894963</v>
      </c>
      <c r="K276" s="307">
        <f t="shared" ca="1" si="131"/>
        <v>790.11467178336068</v>
      </c>
      <c r="L276" s="304">
        <f t="shared" ca="1" si="116"/>
        <v>826.08929680290362</v>
      </c>
      <c r="M276" s="306">
        <f t="shared" ca="1" si="132"/>
        <v>1.2110428106067255</v>
      </c>
      <c r="N276" s="304">
        <f t="shared" ca="1" si="133"/>
        <v>69.387641857426459</v>
      </c>
      <c r="P276" s="310">
        <f t="shared" ca="1" si="134"/>
        <v>7</v>
      </c>
      <c r="Q276" s="304">
        <f t="shared" ca="1" si="135"/>
        <v>469.08510638299055</v>
      </c>
      <c r="R276" s="306">
        <f t="shared" ca="1" si="136"/>
        <v>0.23541195941139309</v>
      </c>
      <c r="S276" s="307">
        <f t="shared" ca="1" si="137"/>
        <v>7.7663738866293555</v>
      </c>
      <c r="T276" s="304">
        <f t="shared" ca="1" si="117"/>
        <v>76.188127827833981</v>
      </c>
      <c r="U276" s="311">
        <f t="shared" ca="1" si="118"/>
        <v>0</v>
      </c>
      <c r="V276" s="306">
        <f t="shared" ca="1" si="119"/>
        <v>1.1318893569646105</v>
      </c>
      <c r="W276" s="304">
        <f t="shared" ca="1" si="120"/>
        <v>146.97000645976769</v>
      </c>
      <c r="Y276" s="314" t="str">
        <f t="shared" ca="1" si="138"/>
        <v/>
      </c>
      <c r="Z276" s="315" t="str">
        <f t="shared" ca="1" si="139"/>
        <v/>
      </c>
      <c r="AA276" s="316" t="str">
        <f t="shared" ca="1" si="140"/>
        <v/>
      </c>
      <c r="AC276" s="310" t="e">
        <f t="shared" ca="1" si="141"/>
        <v>#N/A</v>
      </c>
      <c r="AD276" s="323" t="e">
        <f t="shared" ca="1" si="142"/>
        <v>#N/A</v>
      </c>
      <c r="AE276" s="324">
        <f t="shared" ca="1" si="121"/>
        <v>790.11467178336068</v>
      </c>
      <c r="AG276" s="306">
        <f t="shared" ca="1" si="143"/>
        <v>32.33905580782352</v>
      </c>
      <c r="AH276" s="304">
        <f t="shared" ca="1" si="144"/>
        <v>41.521544777292227</v>
      </c>
    </row>
    <row r="277" spans="1:34" x14ac:dyDescent="0.2">
      <c r="A277" s="347">
        <f t="shared" ca="1" si="122"/>
        <v>0.01</v>
      </c>
      <c r="B277" s="304">
        <f t="shared" ca="1" si="123"/>
        <v>6.429999999999942</v>
      </c>
      <c r="D277" s="306">
        <f t="shared" ca="1" si="124"/>
        <v>14.513013458609432</v>
      </c>
      <c r="E277" s="307">
        <f t="shared" ca="1" si="125"/>
        <v>28.775974283635328</v>
      </c>
      <c r="F277" s="304">
        <f t="shared" ca="1" si="126"/>
        <v>32.228624786394782</v>
      </c>
      <c r="G277" s="306">
        <f t="shared" ca="1" si="127"/>
        <v>85.855636661743944</v>
      </c>
      <c r="H277" s="307">
        <f t="shared" ca="1" si="128"/>
        <v>228.16761461421413</v>
      </c>
      <c r="I277" s="304">
        <f t="shared" ca="1" si="129"/>
        <v>243.78607570026213</v>
      </c>
      <c r="J277" s="306">
        <f t="shared" ca="1" si="130"/>
        <v>241.98504138489415</v>
      </c>
      <c r="K277" s="307">
        <f t="shared" ca="1" si="131"/>
        <v>792.39490913078862</v>
      </c>
      <c r="L277" s="304">
        <f t="shared" ca="1" si="116"/>
        <v>828.52064082341349</v>
      </c>
      <c r="M277" s="306">
        <f t="shared" ca="1" si="132"/>
        <v>1.2109011475884095</v>
      </c>
      <c r="N277" s="304">
        <f t="shared" ca="1" si="133"/>
        <v>69.379525164363869</v>
      </c>
      <c r="P277" s="310">
        <f t="shared" ca="1" si="134"/>
        <v>7</v>
      </c>
      <c r="Q277" s="304">
        <f t="shared" ca="1" si="135"/>
        <v>467.04255319150127</v>
      </c>
      <c r="R277" s="306">
        <f t="shared" ca="1" si="136"/>
        <v>0.23438689713065231</v>
      </c>
      <c r="S277" s="307">
        <f t="shared" ca="1" si="137"/>
        <v>7.7640300176580492</v>
      </c>
      <c r="T277" s="304">
        <f t="shared" ca="1" si="117"/>
        <v>76.165134473225464</v>
      </c>
      <c r="U277" s="311">
        <f t="shared" ca="1" si="118"/>
        <v>0</v>
      </c>
      <c r="V277" s="306">
        <f t="shared" ca="1" si="119"/>
        <v>1.13163088423172</v>
      </c>
      <c r="W277" s="304">
        <f t="shared" ca="1" si="120"/>
        <v>147.32347521264916</v>
      </c>
      <c r="Y277" s="314" t="str">
        <f t="shared" ca="1" si="138"/>
        <v/>
      </c>
      <c r="Z277" s="315" t="str">
        <f t="shared" ca="1" si="139"/>
        <v/>
      </c>
      <c r="AA277" s="316" t="str">
        <f t="shared" ca="1" si="140"/>
        <v/>
      </c>
      <c r="AC277" s="310" t="e">
        <f t="shared" ca="1" si="141"/>
        <v>#N/A</v>
      </c>
      <c r="AD277" s="323" t="e">
        <f t="shared" ca="1" si="142"/>
        <v>#N/A</v>
      </c>
      <c r="AE277" s="324">
        <f t="shared" ca="1" si="121"/>
        <v>792.39490913078862</v>
      </c>
      <c r="AG277" s="306">
        <f t="shared" ca="1" si="143"/>
        <v>32.043053348861449</v>
      </c>
      <c r="AH277" s="304">
        <f t="shared" ca="1" si="144"/>
        <v>41.225052711514458</v>
      </c>
    </row>
    <row r="278" spans="1:34" x14ac:dyDescent="0.2">
      <c r="A278" s="347">
        <f t="shared" ca="1" si="122"/>
        <v>0.01</v>
      </c>
      <c r="B278" s="304">
        <f t="shared" ca="1" si="123"/>
        <v>6.4399999999999418</v>
      </c>
      <c r="D278" s="306">
        <f t="shared" ca="1" si="124"/>
        <v>14.414128471604945</v>
      </c>
      <c r="E278" s="307">
        <f t="shared" ca="1" si="125"/>
        <v>28.496597423141445</v>
      </c>
      <c r="F278" s="304">
        <f t="shared" ca="1" si="126"/>
        <v>31.934670254952124</v>
      </c>
      <c r="G278" s="306">
        <f t="shared" ca="1" si="127"/>
        <v>85.99977794646</v>
      </c>
      <c r="H278" s="307">
        <f t="shared" ca="1" si="128"/>
        <v>228.45258058844556</v>
      </c>
      <c r="I278" s="304">
        <f t="shared" ca="1" si="129"/>
        <v>244.10355053616209</v>
      </c>
      <c r="J278" s="306">
        <f t="shared" ca="1" si="130"/>
        <v>242.84431845793517</v>
      </c>
      <c r="K278" s="307">
        <f t="shared" ca="1" si="131"/>
        <v>794.67801010680193</v>
      </c>
      <c r="L278" s="304">
        <f t="shared" ca="1" si="116"/>
        <v>830.95517493701516</v>
      </c>
      <c r="M278" s="306">
        <f t="shared" ca="1" si="132"/>
        <v>1.2107596155280118</v>
      </c>
      <c r="N278" s="304">
        <f t="shared" ca="1" si="133"/>
        <v>69.371415974637287</v>
      </c>
      <c r="P278" s="310">
        <f t="shared" ca="1" si="134"/>
        <v>7</v>
      </c>
      <c r="Q278" s="304">
        <f t="shared" ca="1" si="135"/>
        <v>465.00000000001194</v>
      </c>
      <c r="R278" s="306">
        <f t="shared" ca="1" si="136"/>
        <v>0.23336183484991146</v>
      </c>
      <c r="S278" s="307">
        <f t="shared" ca="1" si="137"/>
        <v>7.7616963993095505</v>
      </c>
      <c r="T278" s="304">
        <f t="shared" ca="1" si="117"/>
        <v>76.142241677226693</v>
      </c>
      <c r="U278" s="311">
        <f t="shared" ca="1" si="118"/>
        <v>0</v>
      </c>
      <c r="V278" s="306">
        <f t="shared" ca="1" si="119"/>
        <v>1.1313721436891022</v>
      </c>
      <c r="W278" s="304">
        <f t="shared" ca="1" si="120"/>
        <v>147.67366198118398</v>
      </c>
      <c r="Y278" s="314" t="str">
        <f t="shared" ca="1" si="138"/>
        <v/>
      </c>
      <c r="Z278" s="315" t="str">
        <f t="shared" ca="1" si="139"/>
        <v/>
      </c>
      <c r="AA278" s="316" t="str">
        <f t="shared" ca="1" si="140"/>
        <v/>
      </c>
      <c r="AC278" s="310" t="e">
        <f t="shared" ca="1" si="141"/>
        <v>#N/A</v>
      </c>
      <c r="AD278" s="323" t="e">
        <f t="shared" ca="1" si="142"/>
        <v>#N/A</v>
      </c>
      <c r="AE278" s="324">
        <f t="shared" ca="1" si="121"/>
        <v>794.67801010680193</v>
      </c>
      <c r="AG278" s="306">
        <f t="shared" ca="1" si="143"/>
        <v>31.747239104129175</v>
      </c>
      <c r="AH278" s="304">
        <f t="shared" ca="1" si="144"/>
        <v>40.928749134740961</v>
      </c>
    </row>
    <row r="279" spans="1:34" x14ac:dyDescent="0.2">
      <c r="A279" s="347">
        <f t="shared" ca="1" si="122"/>
        <v>0.01</v>
      </c>
      <c r="B279" s="304">
        <f t="shared" ca="1" si="123"/>
        <v>6.4499999999999416</v>
      </c>
      <c r="D279" s="306">
        <f t="shared" ca="1" si="124"/>
        <v>14.315226957668239</v>
      </c>
      <c r="E279" s="307">
        <f t="shared" ca="1" si="125"/>
        <v>28.217430050163394</v>
      </c>
      <c r="F279" s="304">
        <f t="shared" ca="1" si="126"/>
        <v>31.640939958942678</v>
      </c>
      <c r="G279" s="306">
        <f t="shared" ca="1" si="127"/>
        <v>86.142930216036689</v>
      </c>
      <c r="H279" s="307">
        <f t="shared" ca="1" si="128"/>
        <v>228.73475488894718</v>
      </c>
      <c r="I279" s="304">
        <f t="shared" ca="1" si="129"/>
        <v>244.41806913628892</v>
      </c>
      <c r="J279" s="306">
        <f t="shared" ca="1" si="130"/>
        <v>243.70503199874767</v>
      </c>
      <c r="K279" s="307">
        <f t="shared" ca="1" si="131"/>
        <v>796.96394678418892</v>
      </c>
      <c r="L279" s="304">
        <f t="shared" ca="1" si="116"/>
        <v>833.39286959713195</v>
      </c>
      <c r="M279" s="306">
        <f t="shared" ca="1" si="132"/>
        <v>1.2106182124271117</v>
      </c>
      <c r="N279" s="304">
        <f t="shared" ca="1" si="133"/>
        <v>69.36331417374565</v>
      </c>
      <c r="P279" s="310">
        <f t="shared" ca="1" si="134"/>
        <v>7</v>
      </c>
      <c r="Q279" s="304">
        <f t="shared" ca="1" si="135"/>
        <v>462.9574468085226</v>
      </c>
      <c r="R279" s="306">
        <f t="shared" ca="1" si="136"/>
        <v>0.23233677256917065</v>
      </c>
      <c r="S279" s="307">
        <f t="shared" ca="1" si="137"/>
        <v>7.7593730315838592</v>
      </c>
      <c r="T279" s="304">
        <f t="shared" ca="1" si="117"/>
        <v>76.119449439837666</v>
      </c>
      <c r="U279" s="311">
        <f t="shared" ca="1" si="118"/>
        <v>0</v>
      </c>
      <c r="V279" s="306">
        <f t="shared" ca="1" si="119"/>
        <v>1.1311131386957478</v>
      </c>
      <c r="W279" s="304">
        <f t="shared" ca="1" si="120"/>
        <v>148.02055738818635</v>
      </c>
      <c r="Y279" s="314" t="str">
        <f t="shared" ca="1" si="138"/>
        <v/>
      </c>
      <c r="Z279" s="315" t="str">
        <f t="shared" ca="1" si="139"/>
        <v/>
      </c>
      <c r="AA279" s="316" t="str">
        <f t="shared" ca="1" si="140"/>
        <v/>
      </c>
      <c r="AC279" s="310" t="e">
        <f t="shared" ca="1" si="141"/>
        <v>#N/A</v>
      </c>
      <c r="AD279" s="323" t="e">
        <f t="shared" ca="1" si="142"/>
        <v>#N/A</v>
      </c>
      <c r="AE279" s="324">
        <f t="shared" ca="1" si="121"/>
        <v>796.96394678418892</v>
      </c>
      <c r="AG279" s="306">
        <f t="shared" ca="1" si="143"/>
        <v>31.451615657712722</v>
      </c>
      <c r="AH279" s="304">
        <f t="shared" ca="1" si="144"/>
        <v>40.632636624634898</v>
      </c>
    </row>
    <row r="280" spans="1:34" x14ac:dyDescent="0.2">
      <c r="A280" s="347">
        <f t="shared" ca="1" si="122"/>
        <v>0.01</v>
      </c>
      <c r="B280" s="304">
        <f t="shared" ca="1" si="123"/>
        <v>6.4599999999999413</v>
      </c>
      <c r="D280" s="306">
        <f t="shared" ca="1" si="124"/>
        <v>14.216310084290289</v>
      </c>
      <c r="E280" s="307">
        <f t="shared" ca="1" si="125"/>
        <v>27.93847447608702</v>
      </c>
      <c r="F280" s="304">
        <f t="shared" ca="1" si="126"/>
        <v>31.347437350821195</v>
      </c>
      <c r="G280" s="306">
        <f t="shared" ca="1" si="127"/>
        <v>86.285093316879596</v>
      </c>
      <c r="H280" s="307">
        <f t="shared" ca="1" si="128"/>
        <v>229.01413963370806</v>
      </c>
      <c r="I280" s="304">
        <f t="shared" ca="1" si="129"/>
        <v>244.72963343426588</v>
      </c>
      <c r="J280" s="306">
        <f t="shared" ca="1" si="130"/>
        <v>244.56717211641225</v>
      </c>
      <c r="K280" s="307">
        <f t="shared" ca="1" si="131"/>
        <v>799.25269125680222</v>
      </c>
      <c r="L280" s="304">
        <f t="shared" ca="1" si="116"/>
        <v>835.83369527571688</v>
      </c>
      <c r="M280" s="306">
        <f t="shared" ca="1" si="132"/>
        <v>1.210476936300027</v>
      </c>
      <c r="N280" s="304">
        <f t="shared" ca="1" si="133"/>
        <v>69.355219647917735</v>
      </c>
      <c r="P280" s="310">
        <f t="shared" ca="1" si="134"/>
        <v>7</v>
      </c>
      <c r="Q280" s="304">
        <f t="shared" ca="1" si="135"/>
        <v>460.91489361703327</v>
      </c>
      <c r="R280" s="306">
        <f t="shared" ca="1" si="136"/>
        <v>0.23131171028842984</v>
      </c>
      <c r="S280" s="307">
        <f t="shared" ca="1" si="137"/>
        <v>7.7570599144809744</v>
      </c>
      <c r="T280" s="304">
        <f t="shared" ca="1" si="117"/>
        <v>76.096757761058356</v>
      </c>
      <c r="U280" s="311">
        <f t="shared" ca="1" si="118"/>
        <v>0</v>
      </c>
      <c r="V280" s="306">
        <f t="shared" ca="1" si="119"/>
        <v>1.1308538726056103</v>
      </c>
      <c r="W280" s="304">
        <f t="shared" ca="1" si="120"/>
        <v>148.36415224822829</v>
      </c>
      <c r="Y280" s="314" t="str">
        <f t="shared" ca="1" si="138"/>
        <v/>
      </c>
      <c r="Z280" s="315" t="str">
        <f t="shared" ca="1" si="139"/>
        <v/>
      </c>
      <c r="AA280" s="316" t="str">
        <f t="shared" ca="1" si="140"/>
        <v/>
      </c>
      <c r="AC280" s="310" t="e">
        <f t="shared" ca="1" si="141"/>
        <v>#N/A</v>
      </c>
      <c r="AD280" s="323" t="e">
        <f t="shared" ca="1" si="142"/>
        <v>#N/A</v>
      </c>
      <c r="AE280" s="324">
        <f t="shared" ca="1" si="121"/>
        <v>799.25269125680222</v>
      </c>
      <c r="AG280" s="306">
        <f t="shared" ca="1" si="143"/>
        <v>31.156185570442364</v>
      </c>
      <c r="AH280" s="304">
        <f t="shared" ca="1" si="144"/>
        <v>40.336717735637428</v>
      </c>
    </row>
    <row r="281" spans="1:34" x14ac:dyDescent="0.2">
      <c r="A281" s="347">
        <f t="shared" ca="1" si="122"/>
        <v>0.01</v>
      </c>
      <c r="B281" s="304">
        <f t="shared" ca="1" si="123"/>
        <v>6.4699999999999411</v>
      </c>
      <c r="D281" s="306">
        <f t="shared" ca="1" si="124"/>
        <v>14.117379009255814</v>
      </c>
      <c r="E281" s="307">
        <f t="shared" ca="1" si="125"/>
        <v>27.659732991008028</v>
      </c>
      <c r="F281" s="304">
        <f t="shared" ca="1" si="126"/>
        <v>31.054165891629331</v>
      </c>
      <c r="G281" s="306">
        <f t="shared" ca="1" si="127"/>
        <v>86.426267106972148</v>
      </c>
      <c r="H281" s="307">
        <f t="shared" ca="1" si="128"/>
        <v>229.29073696361814</v>
      </c>
      <c r="I281" s="304">
        <f t="shared" ca="1" si="129"/>
        <v>245.03824538909191</v>
      </c>
      <c r="J281" s="306">
        <f t="shared" ca="1" si="130"/>
        <v>245.43072891853151</v>
      </c>
      <c r="K281" s="307">
        <f t="shared" ca="1" si="131"/>
        <v>801.54421563978883</v>
      </c>
      <c r="L281" s="304">
        <f t="shared" ca="1" si="116"/>
        <v>838.27762246351654</v>
      </c>
      <c r="M281" s="306">
        <f t="shared" ca="1" si="132"/>
        <v>1.2103357851736198</v>
      </c>
      <c r="N281" s="304">
        <f t="shared" ca="1" si="133"/>
        <v>69.347132284101093</v>
      </c>
      <c r="P281" s="310">
        <f t="shared" ca="1" si="134"/>
        <v>7</v>
      </c>
      <c r="Q281" s="304">
        <f t="shared" ca="1" si="135"/>
        <v>458.872340425544</v>
      </c>
      <c r="R281" s="306">
        <f t="shared" ca="1" si="136"/>
        <v>0.23028664800768905</v>
      </c>
      <c r="S281" s="307">
        <f t="shared" ca="1" si="137"/>
        <v>7.7547570480008972</v>
      </c>
      <c r="T281" s="304">
        <f t="shared" ca="1" si="117"/>
        <v>76.074166640888805</v>
      </c>
      <c r="U281" s="311">
        <f t="shared" ca="1" si="118"/>
        <v>0</v>
      </c>
      <c r="V281" s="306">
        <f t="shared" ca="1" si="119"/>
        <v>1.1305943487675789</v>
      </c>
      <c r="W281" s="304">
        <f t="shared" ca="1" si="120"/>
        <v>148.70443756699925</v>
      </c>
      <c r="Y281" s="314" t="str">
        <f t="shared" ca="1" si="138"/>
        <v/>
      </c>
      <c r="Z281" s="315" t="str">
        <f t="shared" ca="1" si="139"/>
        <v/>
      </c>
      <c r="AA281" s="316" t="str">
        <f t="shared" ca="1" si="140"/>
        <v/>
      </c>
      <c r="AC281" s="310" t="e">
        <f t="shared" ca="1" si="141"/>
        <v>#N/A</v>
      </c>
      <c r="AD281" s="323" t="e">
        <f t="shared" ca="1" si="142"/>
        <v>#N/A</v>
      </c>
      <c r="AE281" s="324">
        <f t="shared" ca="1" si="121"/>
        <v>801.54421563978883</v>
      </c>
      <c r="AG281" s="306">
        <f t="shared" ca="1" si="143"/>
        <v>30.860951379906375</v>
      </c>
      <c r="AH281" s="304">
        <f t="shared" ca="1" si="144"/>
        <v>40.040994998980885</v>
      </c>
    </row>
    <row r="282" spans="1:34" x14ac:dyDescent="0.2">
      <c r="A282" s="347">
        <f t="shared" ca="1" si="122"/>
        <v>0.01</v>
      </c>
      <c r="B282" s="304">
        <f t="shared" ca="1" si="123"/>
        <v>6.4799999999999409</v>
      </c>
      <c r="D282" s="306">
        <f t="shared" ca="1" si="124"/>
        <v>14.018434880659067</v>
      </c>
      <c r="E282" s="307">
        <f t="shared" ca="1" si="125"/>
        <v>27.381207863743384</v>
      </c>
      <c r="F282" s="304">
        <f t="shared" ca="1" si="126"/>
        <v>30.761129052438914</v>
      </c>
      <c r="G282" s="306">
        <f t="shared" ca="1" si="127"/>
        <v>86.566451455778733</v>
      </c>
      <c r="H282" s="307">
        <f t="shared" ca="1" si="128"/>
        <v>229.56454904225558</v>
      </c>
      <c r="I282" s="304">
        <f t="shared" ca="1" si="129"/>
        <v>245.34390698490938</v>
      </c>
      <c r="J282" s="306">
        <f t="shared" ca="1" si="130"/>
        <v>246.29569251134527</v>
      </c>
      <c r="K282" s="307">
        <f t="shared" ca="1" si="131"/>
        <v>803.83849206981824</v>
      </c>
      <c r="L282" s="304">
        <f t="shared" ca="1" si="116"/>
        <v>840.72462167033166</v>
      </c>
      <c r="M282" s="306">
        <f t="shared" ca="1" si="132"/>
        <v>1.2101947570871066</v>
      </c>
      <c r="N282" s="304">
        <f t="shared" ca="1" si="133"/>
        <v>69.339051969951072</v>
      </c>
      <c r="P282" s="310">
        <f t="shared" ca="1" si="134"/>
        <v>7</v>
      </c>
      <c r="Q282" s="304">
        <f t="shared" ca="1" si="135"/>
        <v>456.82978723405466</v>
      </c>
      <c r="R282" s="306">
        <f t="shared" ca="1" si="136"/>
        <v>0.22926158572694821</v>
      </c>
      <c r="S282" s="307">
        <f t="shared" ca="1" si="137"/>
        <v>7.7524644321436273</v>
      </c>
      <c r="T282" s="304">
        <f t="shared" ca="1" si="117"/>
        <v>76.051676079328985</v>
      </c>
      <c r="U282" s="311">
        <f t="shared" ca="1" si="118"/>
        <v>0</v>
      </c>
      <c r="V282" s="306">
        <f t="shared" ca="1" si="119"/>
        <v>1.1303345705254457</v>
      </c>
      <c r="W282" s="304">
        <f t="shared" ca="1" si="120"/>
        <v>149.04140454065674</v>
      </c>
      <c r="Y282" s="314" t="str">
        <f t="shared" ca="1" si="138"/>
        <v/>
      </c>
      <c r="Z282" s="315" t="str">
        <f t="shared" ca="1" si="139"/>
        <v/>
      </c>
      <c r="AA282" s="316" t="str">
        <f t="shared" ca="1" si="140"/>
        <v/>
      </c>
      <c r="AC282" s="310" t="e">
        <f t="shared" ca="1" si="141"/>
        <v>#N/A</v>
      </c>
      <c r="AD282" s="323" t="e">
        <f t="shared" ca="1" si="142"/>
        <v>#N/A</v>
      </c>
      <c r="AE282" s="324">
        <f t="shared" ca="1" si="121"/>
        <v>803.83849206981824</v>
      </c>
      <c r="AG282" s="306">
        <f t="shared" ca="1" si="143"/>
        <v>30.565915600466052</v>
      </c>
      <c r="AH282" s="304">
        <f t="shared" ca="1" si="144"/>
        <v>39.745470922703213</v>
      </c>
    </row>
    <row r="283" spans="1:34" x14ac:dyDescent="0.2">
      <c r="A283" s="347">
        <f t="shared" ca="1" si="122"/>
        <v>0.01</v>
      </c>
      <c r="B283" s="304">
        <f t="shared" ca="1" si="123"/>
        <v>6.4899999999999407</v>
      </c>
      <c r="D283" s="306">
        <f t="shared" ca="1" si="124"/>
        <v>13.919478836919888</v>
      </c>
      <c r="E283" s="307">
        <f t="shared" ca="1" si="125"/>
        <v>27.102901341844515</v>
      </c>
      <c r="F283" s="304">
        <f t="shared" ca="1" si="126"/>
        <v>30.468330315874184</v>
      </c>
      <c r="G283" s="306">
        <f t="shared" ca="1" si="127"/>
        <v>86.705646244147928</v>
      </c>
      <c r="H283" s="307">
        <f t="shared" ca="1" si="128"/>
        <v>229.83557805567403</v>
      </c>
      <c r="I283" s="304">
        <f t="shared" ca="1" si="129"/>
        <v>245.64662023077207</v>
      </c>
      <c r="J283" s="306">
        <f t="shared" ca="1" si="130"/>
        <v>247.16205299984489</v>
      </c>
      <c r="K283" s="307">
        <f t="shared" ca="1" si="131"/>
        <v>806.13549270530791</v>
      </c>
      <c r="L283" s="304">
        <f t="shared" ca="1" si="116"/>
        <v>843.17466342527609</v>
      </c>
      <c r="M283" s="306">
        <f t="shared" ca="1" si="132"/>
        <v>1.2100538500918703</v>
      </c>
      <c r="N283" s="304">
        <f t="shared" ca="1" si="133"/>
        <v>69.330978593820163</v>
      </c>
      <c r="P283" s="310">
        <f t="shared" ca="1" si="134"/>
        <v>7</v>
      </c>
      <c r="Q283" s="304">
        <f t="shared" ca="1" si="135"/>
        <v>454.78723404256533</v>
      </c>
      <c r="R283" s="306">
        <f t="shared" ca="1" si="136"/>
        <v>0.2282365234462074</v>
      </c>
      <c r="S283" s="307">
        <f t="shared" ca="1" si="137"/>
        <v>7.750182066909165</v>
      </c>
      <c r="T283" s="304">
        <f t="shared" ca="1" si="117"/>
        <v>76.029286076378909</v>
      </c>
      <c r="U283" s="311">
        <f t="shared" ca="1" si="118"/>
        <v>0</v>
      </c>
      <c r="V283" s="306">
        <f t="shared" ca="1" si="119"/>
        <v>1.1300745412178801</v>
      </c>
      <c r="W283" s="304">
        <f t="shared" ca="1" si="120"/>
        <v>149.37504455517018</v>
      </c>
      <c r="Y283" s="314" t="str">
        <f t="shared" ca="1" si="138"/>
        <v/>
      </c>
      <c r="Z283" s="315" t="str">
        <f t="shared" ca="1" si="139"/>
        <v/>
      </c>
      <c r="AA283" s="316" t="str">
        <f t="shared" ca="1" si="140"/>
        <v/>
      </c>
      <c r="AC283" s="310" t="e">
        <f t="shared" ca="1" si="141"/>
        <v>#N/A</v>
      </c>
      <c r="AD283" s="323" t="e">
        <f t="shared" ca="1" si="142"/>
        <v>#N/A</v>
      </c>
      <c r="AE283" s="324">
        <f t="shared" ca="1" si="121"/>
        <v>806.13549270530791</v>
      </c>
      <c r="AG283" s="306">
        <f t="shared" ca="1" si="143"/>
        <v>30.271080723272476</v>
      </c>
      <c r="AH283" s="304">
        <f t="shared" ca="1" si="144"/>
        <v>39.45014799166421</v>
      </c>
    </row>
    <row r="284" spans="1:34" x14ac:dyDescent="0.2">
      <c r="A284" s="347">
        <f t="shared" ca="1" si="122"/>
        <v>0.01</v>
      </c>
      <c r="B284" s="304">
        <f t="shared" ca="1" si="123"/>
        <v>6.4999999999999405</v>
      </c>
      <c r="D284" s="306">
        <f t="shared" ca="1" si="124"/>
        <v>13.820512006799861</v>
      </c>
      <c r="E284" s="307">
        <f t="shared" ca="1" si="125"/>
        <v>26.824815651611829</v>
      </c>
      <c r="F284" s="304">
        <f t="shared" ca="1" si="126"/>
        <v>30.175773177717552</v>
      </c>
      <c r="G284" s="306">
        <f t="shared" ca="1" si="127"/>
        <v>86.843851364215922</v>
      </c>
      <c r="H284" s="307">
        <f t="shared" ca="1" si="128"/>
        <v>230.10382621219014</v>
      </c>
      <c r="I284" s="304">
        <f t="shared" ca="1" si="129"/>
        <v>245.94638716041314</v>
      </c>
      <c r="J284" s="306">
        <f t="shared" ca="1" si="130"/>
        <v>248.02980048788672</v>
      </c>
      <c r="K284" s="307">
        <f t="shared" ca="1" si="131"/>
        <v>808.4351897266472</v>
      </c>
      <c r="L284" s="304">
        <f t="shared" ca="1" si="116"/>
        <v>845.62771827703295</v>
      </c>
      <c r="M284" s="306">
        <f t="shared" ca="1" si="132"/>
        <v>1.2099130622512742</v>
      </c>
      <c r="N284" s="304">
        <f t="shared" ca="1" si="133"/>
        <v>69.322912044747255</v>
      </c>
      <c r="P284" s="310">
        <f t="shared" ca="1" si="134"/>
        <v>7</v>
      </c>
      <c r="Q284" s="304">
        <f t="shared" ca="1" si="135"/>
        <v>452.74468085107605</v>
      </c>
      <c r="R284" s="306">
        <f t="shared" ca="1" si="136"/>
        <v>0.22721146116546662</v>
      </c>
      <c r="S284" s="307">
        <f t="shared" ca="1" si="137"/>
        <v>7.7479099522975101</v>
      </c>
      <c r="T284" s="304">
        <f t="shared" ca="1" si="117"/>
        <v>76.006996632038579</v>
      </c>
      <c r="U284" s="311">
        <f t="shared" ca="1" si="118"/>
        <v>0</v>
      </c>
      <c r="V284" s="306">
        <f t="shared" ca="1" si="119"/>
        <v>1.1298142641783964</v>
      </c>
      <c r="W284" s="304">
        <f t="shared" ca="1" si="120"/>
        <v>149.70534918565599</v>
      </c>
      <c r="Y284" s="314" t="str">
        <f t="shared" ca="1" si="138"/>
        <v/>
      </c>
      <c r="Z284" s="315" t="str">
        <f t="shared" ca="1" si="139"/>
        <v/>
      </c>
      <c r="AA284" s="316" t="str">
        <f t="shared" ca="1" si="140"/>
        <v/>
      </c>
      <c r="AC284" s="310" t="e">
        <f t="shared" ca="1" si="141"/>
        <v>#N/A</v>
      </c>
      <c r="AD284" s="323" t="e">
        <f t="shared" ca="1" si="142"/>
        <v>#N/A</v>
      </c>
      <c r="AE284" s="324">
        <f t="shared" ca="1" si="121"/>
        <v>808.4351897266472</v>
      </c>
      <c r="AG284" s="306">
        <f t="shared" ca="1" si="143"/>
        <v>29.976449216284585</v>
      </c>
      <c r="AH284" s="304">
        <f t="shared" ca="1" si="144"/>
        <v>39.155028667563023</v>
      </c>
    </row>
    <row r="285" spans="1:34" x14ac:dyDescent="0.2">
      <c r="A285" s="347">
        <f t="shared" ca="1" si="122"/>
        <v>0.01</v>
      </c>
      <c r="B285" s="304">
        <f t="shared" ca="1" si="123"/>
        <v>6.5099999999999403</v>
      </c>
      <c r="D285" s="306">
        <f t="shared" ca="1" si="124"/>
        <v>13.721535509418837</v>
      </c>
      <c r="E285" s="307">
        <f t="shared" ca="1" si="125"/>
        <v>26.546952998110676</v>
      </c>
      <c r="F285" s="304">
        <f t="shared" ca="1" si="126"/>
        <v>29.883461148604248</v>
      </c>
      <c r="G285" s="306">
        <f t="shared" ca="1" si="127"/>
        <v>86.981066719310107</v>
      </c>
      <c r="H285" s="307">
        <f t="shared" ca="1" si="128"/>
        <v>230.36929574217126</v>
      </c>
      <c r="I285" s="304">
        <f t="shared" ca="1" si="129"/>
        <v>246.24320983201352</v>
      </c>
      <c r="J285" s="306">
        <f t="shared" ca="1" si="130"/>
        <v>248.89892507830436</v>
      </c>
      <c r="K285" s="307">
        <f t="shared" ca="1" si="131"/>
        <v>810.73755533641895</v>
      </c>
      <c r="L285" s="304">
        <f t="shared" ca="1" si="116"/>
        <v>848.08375679410835</v>
      </c>
      <c r="M285" s="306">
        <f t="shared" ca="1" si="132"/>
        <v>1.2097723916404792</v>
      </c>
      <c r="N285" s="304">
        <f t="shared" ca="1" si="133"/>
        <v>69.314852212447178</v>
      </c>
      <c r="P285" s="310">
        <f t="shared" ca="1" si="134"/>
        <v>7</v>
      </c>
      <c r="Q285" s="304">
        <f t="shared" ca="1" si="135"/>
        <v>450.70212765958672</v>
      </c>
      <c r="R285" s="306">
        <f t="shared" ca="1" si="136"/>
        <v>0.2261863988847258</v>
      </c>
      <c r="S285" s="307">
        <f t="shared" ca="1" si="137"/>
        <v>7.7456480883086627</v>
      </c>
      <c r="T285" s="304">
        <f t="shared" ca="1" si="117"/>
        <v>75.984807746307979</v>
      </c>
      <c r="U285" s="311">
        <f t="shared" ca="1" si="118"/>
        <v>0</v>
      </c>
      <c r="V285" s="306">
        <f t="shared" ca="1" si="119"/>
        <v>1.1295537427353275</v>
      </c>
      <c r="W285" s="304">
        <f t="shared" ca="1" si="120"/>
        <v>150.03231019570634</v>
      </c>
      <c r="Y285" s="314" t="str">
        <f t="shared" ca="1" si="138"/>
        <v/>
      </c>
      <c r="Z285" s="315" t="str">
        <f t="shared" ca="1" si="139"/>
        <v/>
      </c>
      <c r="AA285" s="316" t="str">
        <f t="shared" ca="1" si="140"/>
        <v/>
      </c>
      <c r="AC285" s="310" t="e">
        <f t="shared" ca="1" si="141"/>
        <v>#N/A</v>
      </c>
      <c r="AD285" s="323" t="e">
        <f t="shared" ca="1" si="142"/>
        <v>#N/A</v>
      </c>
      <c r="AE285" s="324">
        <f t="shared" ca="1" si="121"/>
        <v>810.73755533641895</v>
      </c>
      <c r="AG285" s="306">
        <f t="shared" ca="1" si="143"/>
        <v>29.682023524288788</v>
      </c>
      <c r="AH285" s="304">
        <f t="shared" ca="1" si="144"/>
        <v>38.86011538895724</v>
      </c>
    </row>
    <row r="286" spans="1:34" x14ac:dyDescent="0.2">
      <c r="A286" s="347">
        <f t="shared" ca="1" si="122"/>
        <v>0.01</v>
      </c>
      <c r="B286" s="304">
        <f t="shared" ca="1" si="123"/>
        <v>6.5199999999999401</v>
      </c>
      <c r="D286" s="306">
        <f t="shared" ca="1" si="124"/>
        <v>13.622550454271588</v>
      </c>
      <c r="E286" s="307">
        <f t="shared" ca="1" si="125"/>
        <v>26.269315565188926</v>
      </c>
      <c r="F286" s="304">
        <f t="shared" ca="1" si="126"/>
        <v>29.591397755811606</v>
      </c>
      <c r="G286" s="306">
        <f t="shared" ca="1" si="127"/>
        <v>87.117292223852829</v>
      </c>
      <c r="H286" s="307">
        <f t="shared" ca="1" si="128"/>
        <v>230.63198889782316</v>
      </c>
      <c r="I286" s="304">
        <f t="shared" ca="1" si="129"/>
        <v>246.5370903279703</v>
      </c>
      <c r="J286" s="306">
        <f t="shared" ca="1" si="130"/>
        <v>249.76941687302016</v>
      </c>
      <c r="K286" s="307">
        <f t="shared" ca="1" si="131"/>
        <v>813.04256175961893</v>
      </c>
      <c r="L286" s="304">
        <f t="shared" ca="1" si="116"/>
        <v>850.54274956508345</v>
      </c>
      <c r="M286" s="306">
        <f t="shared" ca="1" si="132"/>
        <v>1.2096318363462633</v>
      </c>
      <c r="N286" s="304">
        <f t="shared" ca="1" si="133"/>
        <v>69.306798987300382</v>
      </c>
      <c r="P286" s="310">
        <f t="shared" ca="1" si="134"/>
        <v>7</v>
      </c>
      <c r="Q286" s="304">
        <f t="shared" ca="1" si="135"/>
        <v>448.65957446809739</v>
      </c>
      <c r="R286" s="306">
        <f t="shared" ca="1" si="136"/>
        <v>0.22516133660398499</v>
      </c>
      <c r="S286" s="307">
        <f t="shared" ca="1" si="137"/>
        <v>7.7433964749426227</v>
      </c>
      <c r="T286" s="304">
        <f t="shared" ca="1" si="117"/>
        <v>75.962719419187138</v>
      </c>
      <c r="U286" s="311">
        <f t="shared" ca="1" si="118"/>
        <v>0</v>
      </c>
      <c r="V286" s="306">
        <f t="shared" ca="1" si="119"/>
        <v>1.1292929802117957</v>
      </c>
      <c r="W286" s="304">
        <f t="shared" ca="1" si="120"/>
        <v>150.35591953670937</v>
      </c>
      <c r="Y286" s="314" t="str">
        <f t="shared" ca="1" si="138"/>
        <v/>
      </c>
      <c r="Z286" s="315" t="str">
        <f t="shared" ca="1" si="139"/>
        <v/>
      </c>
      <c r="AA286" s="316" t="str">
        <f t="shared" ca="1" si="140"/>
        <v/>
      </c>
      <c r="AC286" s="310" t="e">
        <f t="shared" ca="1" si="141"/>
        <v>#N/A</v>
      </c>
      <c r="AD286" s="323" t="e">
        <f t="shared" ca="1" si="142"/>
        <v>#N/A</v>
      </c>
      <c r="AE286" s="324">
        <f t="shared" ca="1" si="121"/>
        <v>813.04256175961893</v>
      </c>
      <c r="AG286" s="306">
        <f t="shared" ca="1" si="143"/>
        <v>29.387806068920032</v>
      </c>
      <c r="AH286" s="304">
        <f t="shared" ca="1" si="144"/>
        <v>38.565410571283422</v>
      </c>
    </row>
    <row r="287" spans="1:34" x14ac:dyDescent="0.2">
      <c r="A287" s="347">
        <f t="shared" ca="1" si="122"/>
        <v>0.01</v>
      </c>
      <c r="B287" s="304">
        <f t="shared" ca="1" si="123"/>
        <v>6.5299999999999399</v>
      </c>
      <c r="D287" s="306">
        <f t="shared" ca="1" si="124"/>
        <v>13.523557941244716</v>
      </c>
      <c r="E287" s="307">
        <f t="shared" ca="1" si="125"/>
        <v>25.991905515495837</v>
      </c>
      <c r="F287" s="304">
        <f t="shared" ca="1" si="126"/>
        <v>29.299586545148824</v>
      </c>
      <c r="G287" s="306">
        <f t="shared" ca="1" si="127"/>
        <v>87.252527803265281</v>
      </c>
      <c r="H287" s="307">
        <f t="shared" ca="1" si="128"/>
        <v>230.89190795297813</v>
      </c>
      <c r="I287" s="304">
        <f t="shared" ca="1" si="129"/>
        <v>246.82803075466552</v>
      </c>
      <c r="J287" s="306">
        <f t="shared" ca="1" si="130"/>
        <v>250.64126597315575</v>
      </c>
      <c r="K287" s="307">
        <f t="shared" ca="1" si="131"/>
        <v>815.35018124387295</v>
      </c>
      <c r="L287" s="304">
        <f t="shared" ca="1" si="116"/>
        <v>853.00466719886276</v>
      </c>
      <c r="M287" s="306">
        <f t="shared" ca="1" si="132"/>
        <v>1.2094913944668433</v>
      </c>
      <c r="N287" s="304">
        <f t="shared" ca="1" si="133"/>
        <v>69.298752260342724</v>
      </c>
      <c r="P287" s="310">
        <f t="shared" ca="1" si="134"/>
        <v>7</v>
      </c>
      <c r="Q287" s="304">
        <f t="shared" ca="1" si="135"/>
        <v>446.61702127660806</v>
      </c>
      <c r="R287" s="306">
        <f t="shared" ca="1" si="136"/>
        <v>0.22413627432324415</v>
      </c>
      <c r="S287" s="307">
        <f t="shared" ca="1" si="137"/>
        <v>7.7411551121993902</v>
      </c>
      <c r="T287" s="304">
        <f t="shared" ca="1" si="117"/>
        <v>75.940731650676028</v>
      </c>
      <c r="U287" s="311">
        <f t="shared" ca="1" si="118"/>
        <v>0</v>
      </c>
      <c r="V287" s="306">
        <f t="shared" ca="1" si="119"/>
        <v>1.129031979925686</v>
      </c>
      <c r="W287" s="304">
        <f t="shared" ca="1" si="120"/>
        <v>150.67616934716312</v>
      </c>
      <c r="Y287" s="314" t="str">
        <f t="shared" ca="1" si="138"/>
        <v/>
      </c>
      <c r="Z287" s="315" t="str">
        <f t="shared" ca="1" si="139"/>
        <v/>
      </c>
      <c r="AA287" s="316" t="str">
        <f t="shared" ca="1" si="140"/>
        <v/>
      </c>
      <c r="AC287" s="310" t="e">
        <f t="shared" ca="1" si="141"/>
        <v>#N/A</v>
      </c>
      <c r="AD287" s="323" t="e">
        <f t="shared" ca="1" si="142"/>
        <v>#N/A</v>
      </c>
      <c r="AE287" s="324">
        <f t="shared" ca="1" si="121"/>
        <v>815.35018124387295</v>
      </c>
      <c r="AG287" s="306">
        <f t="shared" ca="1" si="143"/>
        <v>29.093799248684341</v>
      </c>
      <c r="AH287" s="304">
        <f t="shared" ca="1" si="144"/>
        <v>38.270916606879098</v>
      </c>
    </row>
    <row r="288" spans="1:34" x14ac:dyDescent="0.2">
      <c r="A288" s="347">
        <f t="shared" ca="1" si="122"/>
        <v>0.01</v>
      </c>
      <c r="B288" s="304">
        <f t="shared" ca="1" si="123"/>
        <v>6.5399999999999396</v>
      </c>
      <c r="D288" s="306">
        <f t="shared" ca="1" si="124"/>
        <v>13.424559060633747</v>
      </c>
      <c r="E288" s="307">
        <f t="shared" ca="1" si="125"/>
        <v>25.714724990502411</v>
      </c>
      <c r="F288" s="304">
        <f t="shared" ca="1" si="126"/>
        <v>29.008031082953782</v>
      </c>
      <c r="G288" s="306">
        <f t="shared" ca="1" si="127"/>
        <v>87.386773393871621</v>
      </c>
      <c r="H288" s="307">
        <f t="shared" ca="1" si="128"/>
        <v>231.14905520288315</v>
      </c>
      <c r="I288" s="304">
        <f t="shared" ca="1" si="129"/>
        <v>247.11603324223501</v>
      </c>
      <c r="J288" s="306">
        <f t="shared" ca="1" si="130"/>
        <v>251.51446247914143</v>
      </c>
      <c r="K288" s="307">
        <f t="shared" ca="1" si="131"/>
        <v>817.6603860596523</v>
      </c>
      <c r="L288" s="304">
        <f t="shared" ca="1" si="116"/>
        <v>855.46948032492139</v>
      </c>
      <c r="M288" s="306">
        <f t="shared" ca="1" si="132"/>
        <v>1.2093510641116989</v>
      </c>
      <c r="N288" s="304">
        <f t="shared" ca="1" si="133"/>
        <v>69.290711923255387</v>
      </c>
      <c r="P288" s="310">
        <f t="shared" ca="1" si="134"/>
        <v>7</v>
      </c>
      <c r="Q288" s="304">
        <f t="shared" ca="1" si="135"/>
        <v>444.57446808511872</v>
      </c>
      <c r="R288" s="306">
        <f t="shared" ca="1" si="136"/>
        <v>0.22311121204250334</v>
      </c>
      <c r="S288" s="307">
        <f t="shared" ca="1" si="137"/>
        <v>7.7389240000789652</v>
      </c>
      <c r="T288" s="304">
        <f t="shared" ca="1" si="117"/>
        <v>75.918844440774649</v>
      </c>
      <c r="U288" s="311">
        <f t="shared" ca="1" si="118"/>
        <v>0</v>
      </c>
      <c r="V288" s="306">
        <f t="shared" ca="1" si="119"/>
        <v>1.1287707451896174</v>
      </c>
      <c r="W288" s="304">
        <f t="shared" ca="1" si="120"/>
        <v>150.99305195198153</v>
      </c>
      <c r="Y288" s="314" t="str">
        <f t="shared" ca="1" si="138"/>
        <v/>
      </c>
      <c r="Z288" s="315" t="str">
        <f t="shared" ca="1" si="139"/>
        <v/>
      </c>
      <c r="AA288" s="316" t="str">
        <f t="shared" ca="1" si="140"/>
        <v/>
      </c>
      <c r="AC288" s="310" t="e">
        <f t="shared" ca="1" si="141"/>
        <v>#N/A</v>
      </c>
      <c r="AD288" s="323" t="e">
        <f t="shared" ca="1" si="142"/>
        <v>#N/A</v>
      </c>
      <c r="AE288" s="324">
        <f t="shared" ca="1" si="121"/>
        <v>817.6603860596523</v>
      </c>
      <c r="AG288" s="306">
        <f t="shared" ca="1" si="143"/>
        <v>28.800005438982687</v>
      </c>
      <c r="AH288" s="304">
        <f t="shared" ca="1" si="144"/>
        <v>37.976635865006138</v>
      </c>
    </row>
    <row r="289" spans="1:34" x14ac:dyDescent="0.2">
      <c r="A289" s="347">
        <f t="shared" ca="1" si="122"/>
        <v>0.01</v>
      </c>
      <c r="B289" s="304">
        <f t="shared" ca="1" si="123"/>
        <v>6.5499999999999394</v>
      </c>
      <c r="D289" s="306">
        <f t="shared" ca="1" si="124"/>
        <v>13.32555489316054</v>
      </c>
      <c r="E289" s="307">
        <f t="shared" ca="1" si="125"/>
        <v>25.437776110523217</v>
      </c>
      <c r="F289" s="304">
        <f t="shared" ca="1" si="126"/>
        <v>28.716734958204082</v>
      </c>
      <c r="G289" s="306">
        <f t="shared" ca="1" si="127"/>
        <v>87.520028942803222</v>
      </c>
      <c r="H289" s="307">
        <f t="shared" ca="1" si="128"/>
        <v>231.40343296398839</v>
      </c>
      <c r="I289" s="304">
        <f t="shared" ca="1" si="129"/>
        <v>247.40109994433774</v>
      </c>
      <c r="J289" s="306">
        <f t="shared" ca="1" si="130"/>
        <v>252.38899649082481</v>
      </c>
      <c r="K289" s="307">
        <f t="shared" ca="1" si="131"/>
        <v>819.97314850048667</v>
      </c>
      <c r="L289" s="304">
        <f t="shared" ca="1" si="116"/>
        <v>857.93715959354904</v>
      </c>
      <c r="M289" s="306">
        <f t="shared" ca="1" si="132"/>
        <v>1.2092108434013991</v>
      </c>
      <c r="N289" s="304">
        <f t="shared" ca="1" si="133"/>
        <v>69.282677868354881</v>
      </c>
      <c r="P289" s="310">
        <f t="shared" ca="1" si="134"/>
        <v>7</v>
      </c>
      <c r="Q289" s="304">
        <f t="shared" ca="1" si="135"/>
        <v>442.53191489362945</v>
      </c>
      <c r="R289" s="306">
        <f t="shared" ca="1" si="136"/>
        <v>0.22208614976176255</v>
      </c>
      <c r="S289" s="307">
        <f t="shared" ca="1" si="137"/>
        <v>7.7367031385813476</v>
      </c>
      <c r="T289" s="304">
        <f t="shared" ca="1" si="117"/>
        <v>75.897057789483029</v>
      </c>
      <c r="U289" s="311">
        <f t="shared" ca="1" si="118"/>
        <v>0</v>
      </c>
      <c r="V289" s="306">
        <f t="shared" ca="1" si="119"/>
        <v>1.1285092793109162</v>
      </c>
      <c r="W289" s="304">
        <f t="shared" ca="1" si="120"/>
        <v>151.30655986179394</v>
      </c>
      <c r="Y289" s="314" t="str">
        <f t="shared" ca="1" si="138"/>
        <v/>
      </c>
      <c r="Z289" s="315" t="str">
        <f t="shared" ca="1" si="139"/>
        <v/>
      </c>
      <c r="AA289" s="316" t="str">
        <f t="shared" ca="1" si="140"/>
        <v/>
      </c>
      <c r="AC289" s="310" t="e">
        <f t="shared" ca="1" si="141"/>
        <v>#N/A</v>
      </c>
      <c r="AD289" s="323" t="e">
        <f t="shared" ca="1" si="142"/>
        <v>#N/A</v>
      </c>
      <c r="AE289" s="324">
        <f t="shared" ca="1" si="121"/>
        <v>819.97314850048667</v>
      </c>
      <c r="AG289" s="306">
        <f t="shared" ca="1" si="143"/>
        <v>28.506426992136433</v>
      </c>
      <c r="AH289" s="304">
        <f t="shared" ca="1" si="144"/>
        <v>37.682570691875661</v>
      </c>
    </row>
    <row r="290" spans="1:34" x14ac:dyDescent="0.2">
      <c r="A290" s="347">
        <f t="shared" ca="1" si="122"/>
        <v>0.01</v>
      </c>
      <c r="B290" s="304">
        <f t="shared" ca="1" si="123"/>
        <v>6.5599999999999392</v>
      </c>
      <c r="D290" s="306">
        <f t="shared" ca="1" si="124"/>
        <v>13.226546509990824</v>
      </c>
      <c r="E290" s="307">
        <f t="shared" ca="1" si="125"/>
        <v>25.161060974739492</v>
      </c>
      <c r="F290" s="304">
        <f t="shared" ca="1" si="126"/>
        <v>28.425701784749467</v>
      </c>
      <c r="G290" s="306">
        <f t="shared" ca="1" si="127"/>
        <v>87.652294407903128</v>
      </c>
      <c r="H290" s="307">
        <f t="shared" ca="1" si="128"/>
        <v>231.65504357373578</v>
      </c>
      <c r="I290" s="304">
        <f t="shared" ca="1" si="129"/>
        <v>247.68323303792519</v>
      </c>
      <c r="J290" s="306">
        <f t="shared" ca="1" si="130"/>
        <v>253.26485810757833</v>
      </c>
      <c r="K290" s="307">
        <f t="shared" ca="1" si="131"/>
        <v>822.28844088317533</v>
      </c>
      <c r="L290" s="304">
        <f t="shared" ca="1" si="116"/>
        <v>860.40767567609203</v>
      </c>
      <c r="M290" s="306">
        <f t="shared" ca="1" si="132"/>
        <v>1.20907073046743</v>
      </c>
      <c r="N290" s="304">
        <f t="shared" ca="1" si="133"/>
        <v>69.274649988583249</v>
      </c>
      <c r="P290" s="310">
        <f t="shared" ca="1" si="134"/>
        <v>7</v>
      </c>
      <c r="Q290" s="304">
        <f t="shared" ca="1" si="135"/>
        <v>440.48936170214012</v>
      </c>
      <c r="R290" s="306">
        <f t="shared" ca="1" si="136"/>
        <v>0.22106108748102174</v>
      </c>
      <c r="S290" s="307">
        <f t="shared" ca="1" si="137"/>
        <v>7.7344925277065375</v>
      </c>
      <c r="T290" s="304">
        <f t="shared" ca="1" si="117"/>
        <v>75.875371696801139</v>
      </c>
      <c r="U290" s="311">
        <f t="shared" ca="1" si="118"/>
        <v>0</v>
      </c>
      <c r="V290" s="306">
        <f t="shared" ca="1" si="119"/>
        <v>1.1282475855915901</v>
      </c>
      <c r="W290" s="304">
        <f t="shared" ca="1" si="120"/>
        <v>151.61668577223776</v>
      </c>
      <c r="Y290" s="314" t="str">
        <f t="shared" ca="1" si="138"/>
        <v/>
      </c>
      <c r="Z290" s="315" t="str">
        <f t="shared" ca="1" si="139"/>
        <v/>
      </c>
      <c r="AA290" s="316" t="str">
        <f t="shared" ca="1" si="140"/>
        <v/>
      </c>
      <c r="AC290" s="310" t="e">
        <f t="shared" ca="1" si="141"/>
        <v>#N/A</v>
      </c>
      <c r="AD290" s="323" t="e">
        <f t="shared" ca="1" si="142"/>
        <v>#N/A</v>
      </c>
      <c r="AE290" s="324">
        <f t="shared" ca="1" si="121"/>
        <v>822.28844088317533</v>
      </c>
      <c r="AG290" s="306">
        <f t="shared" ca="1" si="143"/>
        <v>28.213066237414019</v>
      </c>
      <c r="AH290" s="304">
        <f t="shared" ca="1" si="144"/>
        <v>37.388723410674217</v>
      </c>
    </row>
    <row r="291" spans="1:34" x14ac:dyDescent="0.2">
      <c r="A291" s="347">
        <f t="shared" ca="1" si="122"/>
        <v>0.01</v>
      </c>
      <c r="B291" s="304">
        <f t="shared" ca="1" si="123"/>
        <v>6.569999999999939</v>
      </c>
      <c r="D291" s="306">
        <f t="shared" ca="1" si="124"/>
        <v>13.127534972752052</v>
      </c>
      <c r="E291" s="307">
        <f t="shared" ca="1" si="125"/>
        <v>24.884581661223685</v>
      </c>
      <c r="F291" s="304">
        <f t="shared" ca="1" si="126"/>
        <v>28.134935203674068</v>
      </c>
      <c r="G291" s="306">
        <f t="shared" ca="1" si="127"/>
        <v>87.783569757630644</v>
      </c>
      <c r="H291" s="307">
        <f t="shared" ca="1" si="128"/>
        <v>231.90388939034801</v>
      </c>
      <c r="I291" s="304">
        <f t="shared" ca="1" si="129"/>
        <v>247.96243472301117</v>
      </c>
      <c r="J291" s="306">
        <f t="shared" ca="1" si="130"/>
        <v>254.14203742840601</v>
      </c>
      <c r="K291" s="307">
        <f t="shared" ca="1" si="131"/>
        <v>824.60623554799577</v>
      </c>
      <c r="L291" s="304">
        <f t="shared" ca="1" si="116"/>
        <v>862.88099926519294</v>
      </c>
      <c r="M291" s="306">
        <f t="shared" ca="1" si="132"/>
        <v>1.2089307234520275</v>
      </c>
      <c r="N291" s="304">
        <f t="shared" ca="1" si="133"/>
        <v>69.266628177498461</v>
      </c>
      <c r="P291" s="310">
        <f t="shared" ca="1" si="134"/>
        <v>7</v>
      </c>
      <c r="Q291" s="304">
        <f t="shared" ca="1" si="135"/>
        <v>438.44680851065084</v>
      </c>
      <c r="R291" s="306">
        <f t="shared" ca="1" si="136"/>
        <v>0.22003602520028093</v>
      </c>
      <c r="S291" s="307">
        <f t="shared" ca="1" si="137"/>
        <v>7.7322921674545348</v>
      </c>
      <c r="T291" s="304">
        <f t="shared" ca="1" si="117"/>
        <v>75.853786162728994</v>
      </c>
      <c r="U291" s="311">
        <f t="shared" ca="1" si="118"/>
        <v>0</v>
      </c>
      <c r="V291" s="306">
        <f t="shared" ca="1" si="119"/>
        <v>1.1279856673283013</v>
      </c>
      <c r="W291" s="304">
        <f t="shared" ca="1" si="120"/>
        <v>151.92342256324423</v>
      </c>
      <c r="Y291" s="314" t="str">
        <f t="shared" ca="1" si="138"/>
        <v/>
      </c>
      <c r="Z291" s="315" t="str">
        <f t="shared" ca="1" si="139"/>
        <v/>
      </c>
      <c r="AA291" s="316" t="str">
        <f t="shared" ca="1" si="140"/>
        <v/>
      </c>
      <c r="AC291" s="310" t="e">
        <f t="shared" ca="1" si="141"/>
        <v>#N/A</v>
      </c>
      <c r="AD291" s="323" t="e">
        <f t="shared" ca="1" si="142"/>
        <v>#N/A</v>
      </c>
      <c r="AE291" s="324">
        <f t="shared" ca="1" si="121"/>
        <v>824.60623554799577</v>
      </c>
      <c r="AG291" s="306">
        <f t="shared" ca="1" si="143"/>
        <v>27.919925481059106</v>
      </c>
      <c r="AH291" s="304">
        <f t="shared" ca="1" si="144"/>
        <v>37.095096321591448</v>
      </c>
    </row>
    <row r="292" spans="1:34" x14ac:dyDescent="0.2">
      <c r="A292" s="347">
        <f t="shared" ca="1" si="122"/>
        <v>0.01</v>
      </c>
      <c r="B292" s="304">
        <f t="shared" ca="1" si="123"/>
        <v>6.5799999999999388</v>
      </c>
      <c r="D292" s="306">
        <f t="shared" ca="1" si="124"/>
        <v>13.028521333551355</v>
      </c>
      <c r="E292" s="307">
        <f t="shared" ca="1" si="125"/>
        <v>24.608340226965396</v>
      </c>
      <c r="F292" s="304">
        <f t="shared" ca="1" si="126"/>
        <v>27.844438885797036</v>
      </c>
      <c r="G292" s="306">
        <f t="shared" ca="1" si="127"/>
        <v>87.913854970966156</v>
      </c>
      <c r="H292" s="307">
        <f t="shared" ca="1" si="128"/>
        <v>232.14997279261766</v>
      </c>
      <c r="I292" s="304">
        <f t="shared" ca="1" si="129"/>
        <v>248.23870722244183</v>
      </c>
      <c r="J292" s="306">
        <f t="shared" ca="1" si="130"/>
        <v>255.02052455204901</v>
      </c>
      <c r="K292" s="307">
        <f t="shared" ca="1" si="131"/>
        <v>826.92650485891056</v>
      </c>
      <c r="L292" s="304">
        <f t="shared" ca="1" si="116"/>
        <v>865.35710107502791</v>
      </c>
      <c r="M292" s="306">
        <f t="shared" ca="1" si="132"/>
        <v>1.2087908205080085</v>
      </c>
      <c r="N292" s="304">
        <f t="shared" ca="1" si="133"/>
        <v>69.258612329264722</v>
      </c>
      <c r="P292" s="310">
        <f t="shared" ca="1" si="134"/>
        <v>7</v>
      </c>
      <c r="Q292" s="304">
        <f t="shared" ca="1" si="135"/>
        <v>436.40425531916151</v>
      </c>
      <c r="R292" s="306">
        <f t="shared" ca="1" si="136"/>
        <v>0.21901096291954011</v>
      </c>
      <c r="S292" s="307">
        <f t="shared" ca="1" si="137"/>
        <v>7.7301020578253397</v>
      </c>
      <c r="T292" s="304">
        <f t="shared" ca="1" si="117"/>
        <v>75.83230118726658</v>
      </c>
      <c r="U292" s="311">
        <f t="shared" ca="1" si="118"/>
        <v>0</v>
      </c>
      <c r="V292" s="306">
        <f t="shared" ca="1" si="119"/>
        <v>1.1277235278123408</v>
      </c>
      <c r="W292" s="304">
        <f t="shared" ca="1" si="120"/>
        <v>152.22676329831751</v>
      </c>
      <c r="Y292" s="314" t="str">
        <f t="shared" ca="1" si="138"/>
        <v/>
      </c>
      <c r="Z292" s="315" t="str">
        <f t="shared" ca="1" si="139"/>
        <v/>
      </c>
      <c r="AA292" s="316" t="str">
        <f t="shared" ca="1" si="140"/>
        <v/>
      </c>
      <c r="AC292" s="310" t="e">
        <f t="shared" ca="1" si="141"/>
        <v>#N/A</v>
      </c>
      <c r="AD292" s="323" t="e">
        <f t="shared" ca="1" si="142"/>
        <v>#N/A</v>
      </c>
      <c r="AE292" s="324">
        <f t="shared" ca="1" si="121"/>
        <v>826.92650485891056</v>
      </c>
      <c r="AG292" s="306">
        <f t="shared" ca="1" si="143"/>
        <v>27.627007006320103</v>
      </c>
      <c r="AH292" s="304">
        <f t="shared" ca="1" si="144"/>
        <v>36.80169170184908</v>
      </c>
    </row>
    <row r="293" spans="1:34" x14ac:dyDescent="0.2">
      <c r="A293" s="347">
        <f t="shared" ca="1" si="122"/>
        <v>0.01</v>
      </c>
      <c r="B293" s="304">
        <f t="shared" ca="1" si="123"/>
        <v>6.5899999999999386</v>
      </c>
      <c r="D293" s="306">
        <f t="shared" ca="1" si="124"/>
        <v>12.929506634993885</v>
      </c>
      <c r="E293" s="307">
        <f t="shared" ca="1" si="125"/>
        <v>24.332338707898593</v>
      </c>
      <c r="F293" s="304">
        <f t="shared" ca="1" si="126"/>
        <v>27.554216534321043</v>
      </c>
      <c r="G293" s="306">
        <f t="shared" ca="1" si="127"/>
        <v>88.043150037316096</v>
      </c>
      <c r="H293" s="307">
        <f t="shared" ca="1" si="128"/>
        <v>232.39329617969665</v>
      </c>
      <c r="I293" s="304">
        <f t="shared" ca="1" si="129"/>
        <v>248.51205278166603</v>
      </c>
      <c r="J293" s="306">
        <f t="shared" ca="1" si="130"/>
        <v>255.90030957709041</v>
      </c>
      <c r="K293" s="307">
        <f t="shared" ca="1" si="131"/>
        <v>829.24922120377209</v>
      </c>
      <c r="L293" s="304">
        <f t="shared" ca="1" si="116"/>
        <v>867.83595184154092</v>
      </c>
      <c r="M293" s="306">
        <f t="shared" ca="1" si="132"/>
        <v>1.208651019798606</v>
      </c>
      <c r="N293" s="304">
        <f t="shared" ca="1" si="133"/>
        <v>69.25060233864302</v>
      </c>
      <c r="P293" s="310">
        <f t="shared" ca="1" si="134"/>
        <v>7</v>
      </c>
      <c r="Q293" s="304">
        <f t="shared" ca="1" si="135"/>
        <v>434.36170212767217</v>
      </c>
      <c r="R293" s="306">
        <f t="shared" ca="1" si="136"/>
        <v>0.2179859006387993</v>
      </c>
      <c r="S293" s="307">
        <f t="shared" ca="1" si="137"/>
        <v>7.7279221988189519</v>
      </c>
      <c r="T293" s="304">
        <f t="shared" ca="1" si="117"/>
        <v>75.810916770413925</v>
      </c>
      <c r="U293" s="311">
        <f t="shared" ca="1" si="118"/>
        <v>0</v>
      </c>
      <c r="V293" s="306">
        <f t="shared" ca="1" si="119"/>
        <v>1.1274611703296031</v>
      </c>
      <c r="W293" s="304">
        <f t="shared" ca="1" si="120"/>
        <v>152.52670122380755</v>
      </c>
      <c r="Y293" s="314" t="str">
        <f t="shared" ca="1" si="138"/>
        <v/>
      </c>
      <c r="Z293" s="315" t="str">
        <f t="shared" ca="1" si="139"/>
        <v/>
      </c>
      <c r="AA293" s="316" t="str">
        <f t="shared" ca="1" si="140"/>
        <v/>
      </c>
      <c r="AC293" s="310" t="e">
        <f t="shared" ca="1" si="141"/>
        <v>#N/A</v>
      </c>
      <c r="AD293" s="323" t="e">
        <f t="shared" ca="1" si="142"/>
        <v>#N/A</v>
      </c>
      <c r="AE293" s="324">
        <f t="shared" ca="1" si="121"/>
        <v>829.24922120377209</v>
      </c>
      <c r="AG293" s="306">
        <f t="shared" ca="1" si="143"/>
        <v>27.334313073480992</v>
      </c>
      <c r="AH293" s="304">
        <f t="shared" ca="1" si="144"/>
        <v>36.508511805731295</v>
      </c>
    </row>
    <row r="294" spans="1:34" x14ac:dyDescent="0.2">
      <c r="A294" s="347">
        <f t="shared" ca="1" si="122"/>
        <v>0.01</v>
      </c>
      <c r="B294" s="304">
        <f t="shared" ca="1" si="123"/>
        <v>6.5999999999999384</v>
      </c>
      <c r="D294" s="306">
        <f t="shared" ca="1" si="124"/>
        <v>12.830491910201285</v>
      </c>
      <c r="E294" s="307">
        <f t="shared" ca="1" si="125"/>
        <v>24.056579118930202</v>
      </c>
      <c r="F294" s="304">
        <f t="shared" ca="1" si="126"/>
        <v>27.26427188763876</v>
      </c>
      <c r="G294" s="306">
        <f t="shared" ca="1" si="127"/>
        <v>88.171454956418103</v>
      </c>
      <c r="H294" s="307">
        <f t="shared" ca="1" si="128"/>
        <v>232.63386197088596</v>
      </c>
      <c r="I294" s="304">
        <f t="shared" ca="1" si="129"/>
        <v>248.78247366850601</v>
      </c>
      <c r="J294" s="306">
        <f t="shared" ca="1" si="130"/>
        <v>256.78138260205907</v>
      </c>
      <c r="K294" s="307">
        <f t="shared" ca="1" si="131"/>
        <v>831.57435699452503</v>
      </c>
      <c r="L294" s="304">
        <f t="shared" ca="1" si="116"/>
        <v>870.31752232267672</v>
      </c>
      <c r="M294" s="306">
        <f t="shared" ca="1" si="132"/>
        <v>1.2085113194973083</v>
      </c>
      <c r="N294" s="304">
        <f t="shared" ca="1" si="133"/>
        <v>69.242598100981965</v>
      </c>
      <c r="P294" s="310">
        <f t="shared" ca="1" si="134"/>
        <v>7</v>
      </c>
      <c r="Q294" s="304">
        <f t="shared" ca="1" si="135"/>
        <v>432.31914893618284</v>
      </c>
      <c r="R294" s="306">
        <f t="shared" ca="1" si="136"/>
        <v>0.21696083835805849</v>
      </c>
      <c r="S294" s="307">
        <f t="shared" ca="1" si="137"/>
        <v>7.7257525904353717</v>
      </c>
      <c r="T294" s="304">
        <f t="shared" ca="1" si="117"/>
        <v>75.789632912171001</v>
      </c>
      <c r="U294" s="311">
        <f t="shared" ca="1" si="118"/>
        <v>0</v>
      </c>
      <c r="V294" s="306">
        <f t="shared" ca="1" si="119"/>
        <v>1.1271985981605603</v>
      </c>
      <c r="W294" s="304">
        <f t="shared" ca="1" si="120"/>
        <v>152.82322976817625</v>
      </c>
      <c r="Y294" s="314" t="str">
        <f t="shared" ca="1" si="138"/>
        <v/>
      </c>
      <c r="Z294" s="315" t="str">
        <f t="shared" ca="1" si="139"/>
        <v/>
      </c>
      <c r="AA294" s="316" t="str">
        <f t="shared" ca="1" si="140"/>
        <v/>
      </c>
      <c r="AC294" s="310" t="e">
        <f t="shared" ca="1" si="141"/>
        <v>#N/A</v>
      </c>
      <c r="AD294" s="323" t="e">
        <f t="shared" ca="1" si="142"/>
        <v>#N/A</v>
      </c>
      <c r="AE294" s="324">
        <f t="shared" ca="1" si="121"/>
        <v>831.57435699452503</v>
      </c>
      <c r="AG294" s="306">
        <f t="shared" ca="1" si="143"/>
        <v>27.041845919893586</v>
      </c>
      <c r="AH294" s="304">
        <f t="shared" ca="1" si="144"/>
        <v>36.215558864616462</v>
      </c>
    </row>
    <row r="295" spans="1:34" x14ac:dyDescent="0.2">
      <c r="A295" s="347">
        <f t="shared" ca="1" si="122"/>
        <v>0.01</v>
      </c>
      <c r="B295" s="304">
        <f t="shared" ca="1" si="123"/>
        <v>6.6099999999999381</v>
      </c>
      <c r="D295" s="306">
        <f t="shared" ca="1" si="124"/>
        <v>12.731478182830353</v>
      </c>
      <c r="E295" s="307">
        <f t="shared" ca="1" si="125"/>
        <v>23.781063453970056</v>
      </c>
      <c r="F295" s="304">
        <f t="shared" ca="1" si="126"/>
        <v>26.974608722308382</v>
      </c>
      <c r="G295" s="306">
        <f t="shared" ca="1" si="127"/>
        <v>88.298769738246406</v>
      </c>
      <c r="H295" s="307">
        <f t="shared" ca="1" si="128"/>
        <v>232.87167260542566</v>
      </c>
      <c r="I295" s="304">
        <f t="shared" ca="1" si="129"/>
        <v>249.04997217292842</v>
      </c>
      <c r="J295" s="306">
        <f t="shared" ca="1" si="130"/>
        <v>257.66373372553238</v>
      </c>
      <c r="K295" s="307">
        <f t="shared" ca="1" si="131"/>
        <v>833.90188466740653</v>
      </c>
      <c r="L295" s="304">
        <f t="shared" ca="1" si="116"/>
        <v>872.80178329861053</v>
      </c>
      <c r="M295" s="306">
        <f t="shared" ca="1" si="132"/>
        <v>1.2083717177876949</v>
      </c>
      <c r="N295" s="304">
        <f t="shared" ca="1" si="133"/>
        <v>69.234599512208305</v>
      </c>
      <c r="P295" s="310">
        <f t="shared" ca="1" si="134"/>
        <v>7</v>
      </c>
      <c r="Q295" s="304">
        <f t="shared" ca="1" si="135"/>
        <v>430.27659574469351</v>
      </c>
      <c r="R295" s="306">
        <f t="shared" ca="1" si="136"/>
        <v>0.21593577607731765</v>
      </c>
      <c r="S295" s="307">
        <f t="shared" ca="1" si="137"/>
        <v>7.7235932326745989</v>
      </c>
      <c r="T295" s="304">
        <f t="shared" ca="1" si="117"/>
        <v>75.768449612537822</v>
      </c>
      <c r="U295" s="311">
        <f t="shared" ca="1" si="118"/>
        <v>0</v>
      </c>
      <c r="V295" s="306">
        <f t="shared" ca="1" si="119"/>
        <v>1.1269358145802384</v>
      </c>
      <c r="W295" s="304">
        <f t="shared" ca="1" si="120"/>
        <v>153.11634254125809</v>
      </c>
      <c r="Y295" s="314" t="str">
        <f t="shared" ca="1" si="138"/>
        <v/>
      </c>
      <c r="Z295" s="315" t="str">
        <f t="shared" ca="1" si="139"/>
        <v/>
      </c>
      <c r="AA295" s="316" t="str">
        <f t="shared" ca="1" si="140"/>
        <v/>
      </c>
      <c r="AC295" s="310" t="e">
        <f t="shared" ca="1" si="141"/>
        <v>#N/A</v>
      </c>
      <c r="AD295" s="323" t="e">
        <f t="shared" ca="1" si="142"/>
        <v>#N/A</v>
      </c>
      <c r="AE295" s="324">
        <f t="shared" ca="1" si="121"/>
        <v>833.90188466740653</v>
      </c>
      <c r="AG295" s="306">
        <f t="shared" ca="1" si="143"/>
        <v>26.749607760010981</v>
      </c>
      <c r="AH295" s="304">
        <f t="shared" ca="1" si="144"/>
        <v>35.922835087010156</v>
      </c>
    </row>
    <row r="296" spans="1:34" x14ac:dyDescent="0.2">
      <c r="A296" s="347">
        <f t="shared" ca="1" si="122"/>
        <v>0.01</v>
      </c>
      <c r="B296" s="304">
        <f t="shared" ca="1" si="123"/>
        <v>6.6199999999999379</v>
      </c>
      <c r="D296" s="306">
        <f t="shared" ca="1" si="124"/>
        <v>12.632466467092073</v>
      </c>
      <c r="E296" s="307">
        <f t="shared" ca="1" si="125"/>
        <v>23.505793685961997</v>
      </c>
      <c r="F296" s="304">
        <f t="shared" ca="1" si="126"/>
        <v>26.685230856209891</v>
      </c>
      <c r="G296" s="306">
        <f t="shared" ca="1" si="127"/>
        <v>88.425094402917324</v>
      </c>
      <c r="H296" s="307">
        <f t="shared" ca="1" si="128"/>
        <v>233.10673054228528</v>
      </c>
      <c r="I296" s="304">
        <f t="shared" ca="1" si="129"/>
        <v>249.31455060681563</v>
      </c>
      <c r="J296" s="306">
        <f t="shared" ca="1" si="130"/>
        <v>258.54735304623819</v>
      </c>
      <c r="K296" s="307">
        <f t="shared" ca="1" si="131"/>
        <v>836.23177668314509</v>
      </c>
      <c r="L296" s="304">
        <f t="shared" ca="1" si="116"/>
        <v>875.28870557197615</v>
      </c>
      <c r="M296" s="306">
        <f t="shared" ca="1" si="132"/>
        <v>1.2082322128632812</v>
      </c>
      <c r="N296" s="304">
        <f t="shared" ca="1" si="133"/>
        <v>69.226606468818105</v>
      </c>
      <c r="P296" s="310">
        <f t="shared" ca="1" si="134"/>
        <v>7</v>
      </c>
      <c r="Q296" s="304">
        <f t="shared" ca="1" si="135"/>
        <v>428.23404255320423</v>
      </c>
      <c r="R296" s="306">
        <f t="shared" ca="1" si="136"/>
        <v>0.21491071379657686</v>
      </c>
      <c r="S296" s="307">
        <f t="shared" ca="1" si="137"/>
        <v>7.7214441255366335</v>
      </c>
      <c r="T296" s="304">
        <f t="shared" ca="1" si="117"/>
        <v>75.747366871514373</v>
      </c>
      <c r="U296" s="311">
        <f t="shared" ca="1" si="118"/>
        <v>0</v>
      </c>
      <c r="V296" s="306">
        <f t="shared" ca="1" si="119"/>
        <v>1.1266728228581915</v>
      </c>
      <c r="W296" s="304">
        <f t="shared" ca="1" si="120"/>
        <v>153.40603333351385</v>
      </c>
      <c r="Y296" s="314" t="str">
        <f t="shared" ca="1" si="138"/>
        <v/>
      </c>
      <c r="Z296" s="315" t="str">
        <f t="shared" ca="1" si="139"/>
        <v/>
      </c>
      <c r="AA296" s="316" t="str">
        <f t="shared" ca="1" si="140"/>
        <v/>
      </c>
      <c r="AC296" s="310" t="e">
        <f t="shared" ca="1" si="141"/>
        <v>#N/A</v>
      </c>
      <c r="AD296" s="323" t="e">
        <f t="shared" ca="1" si="142"/>
        <v>#N/A</v>
      </c>
      <c r="AE296" s="324">
        <f t="shared" ca="1" si="121"/>
        <v>836.23177668314509</v>
      </c>
      <c r="AG296" s="306">
        <f t="shared" ca="1" si="143"/>
        <v>26.457600785422436</v>
      </c>
      <c r="AH296" s="304">
        <f t="shared" ca="1" si="144"/>
        <v>35.630342658579515</v>
      </c>
    </row>
    <row r="297" spans="1:34" x14ac:dyDescent="0.2">
      <c r="A297" s="347">
        <f t="shared" ca="1" si="122"/>
        <v>0.01</v>
      </c>
      <c r="B297" s="304">
        <f t="shared" ca="1" si="123"/>
        <v>6.6299999999999377</v>
      </c>
      <c r="D297" s="306">
        <f t="shared" ca="1" si="124"/>
        <v>12.533457767770692</v>
      </c>
      <c r="E297" s="307">
        <f t="shared" ca="1" si="125"/>
        <v>23.230771766916483</v>
      </c>
      <c r="F297" s="304">
        <f t="shared" ca="1" si="126"/>
        <v>26.396142151895141</v>
      </c>
      <c r="G297" s="306">
        <f t="shared" ca="1" si="127"/>
        <v>88.550428980595029</v>
      </c>
      <c r="H297" s="307">
        <f t="shared" ca="1" si="128"/>
        <v>233.33903825995444</v>
      </c>
      <c r="I297" s="304">
        <f t="shared" ca="1" si="129"/>
        <v>249.57621130373761</v>
      </c>
      <c r="J297" s="306">
        <f t="shared" ca="1" si="130"/>
        <v>259.43223066315574</v>
      </c>
      <c r="K297" s="307">
        <f t="shared" ca="1" si="131"/>
        <v>838.56400552715627</v>
      </c>
      <c r="L297" s="304">
        <f t="shared" ca="1" si="116"/>
        <v>877.77825996809088</v>
      </c>
      <c r="M297" s="306">
        <f t="shared" ca="1" si="132"/>
        <v>1.2080928029273583</v>
      </c>
      <c r="N297" s="304">
        <f t="shared" ca="1" si="133"/>
        <v>69.218618867867534</v>
      </c>
      <c r="P297" s="310">
        <f t="shared" ca="1" si="134"/>
        <v>7</v>
      </c>
      <c r="Q297" s="304">
        <f t="shared" ca="1" si="135"/>
        <v>426.1914893617149</v>
      </c>
      <c r="R297" s="306">
        <f t="shared" ca="1" si="136"/>
        <v>0.21388565151583605</v>
      </c>
      <c r="S297" s="307">
        <f t="shared" ca="1" si="137"/>
        <v>7.7193052690214747</v>
      </c>
      <c r="T297" s="304">
        <f t="shared" ca="1" si="117"/>
        <v>75.726384689100669</v>
      </c>
      <c r="U297" s="311">
        <f t="shared" ca="1" si="118"/>
        <v>0</v>
      </c>
      <c r="V297" s="306">
        <f t="shared" ca="1" si="119"/>
        <v>1.1264096262584786</v>
      </c>
      <c r="W297" s="304">
        <f t="shared" ca="1" si="120"/>
        <v>153.69229611527913</v>
      </c>
      <c r="Y297" s="314" t="str">
        <f t="shared" ca="1" si="138"/>
        <v/>
      </c>
      <c r="Z297" s="315" t="str">
        <f t="shared" ca="1" si="139"/>
        <v/>
      </c>
      <c r="AA297" s="316" t="str">
        <f t="shared" ca="1" si="140"/>
        <v/>
      </c>
      <c r="AC297" s="310" t="e">
        <f t="shared" ca="1" si="141"/>
        <v>#N/A</v>
      </c>
      <c r="AD297" s="323" t="e">
        <f t="shared" ca="1" si="142"/>
        <v>#N/A</v>
      </c>
      <c r="AE297" s="324">
        <f t="shared" ca="1" si="121"/>
        <v>838.56400552715627</v>
      </c>
      <c r="AG297" s="306">
        <f t="shared" ca="1" si="143"/>
        <v>26.165827164889482</v>
      </c>
      <c r="AH297" s="304">
        <f t="shared" ca="1" si="144"/>
        <v>35.338083742188921</v>
      </c>
    </row>
    <row r="298" spans="1:34" x14ac:dyDescent="0.2">
      <c r="A298" s="347">
        <f t="shared" ca="1" si="122"/>
        <v>0.01</v>
      </c>
      <c r="B298" s="304">
        <f t="shared" ca="1" si="123"/>
        <v>6.6399999999999375</v>
      </c>
      <c r="D298" s="306">
        <f t="shared" ca="1" si="124"/>
        <v>12.434453080243202</v>
      </c>
      <c r="E298" s="307">
        <f t="shared" ca="1" si="125"/>
        <v>22.955999627944209</v>
      </c>
      <c r="F298" s="304">
        <f t="shared" ca="1" si="126"/>
        <v>26.107346520145327</v>
      </c>
      <c r="G298" s="306">
        <f t="shared" ca="1" si="127"/>
        <v>88.674773511397461</v>
      </c>
      <c r="H298" s="307">
        <f t="shared" ca="1" si="128"/>
        <v>233.56859825623388</v>
      </c>
      <c r="I298" s="304">
        <f t="shared" ca="1" si="129"/>
        <v>249.83495661872382</v>
      </c>
      <c r="J298" s="306">
        <f t="shared" ca="1" si="130"/>
        <v>260.31835667561569</v>
      </c>
      <c r="K298" s="307">
        <f t="shared" ca="1" si="131"/>
        <v>840.89854370973717</v>
      </c>
      <c r="L298" s="304">
        <f t="shared" ca="1" si="116"/>
        <v>880.27041733517876</v>
      </c>
      <c r="M298" s="306">
        <f t="shared" ca="1" si="132"/>
        <v>1.2079534861928407</v>
      </c>
      <c r="N298" s="304">
        <f t="shared" ca="1" si="133"/>
        <v>69.21063660696413</v>
      </c>
      <c r="P298" s="310">
        <f t="shared" ca="1" si="134"/>
        <v>7</v>
      </c>
      <c r="Q298" s="304">
        <f t="shared" ca="1" si="135"/>
        <v>424.14893617022557</v>
      </c>
      <c r="R298" s="306">
        <f t="shared" ca="1" si="136"/>
        <v>0.21286058923509524</v>
      </c>
      <c r="S298" s="307">
        <f t="shared" ca="1" si="137"/>
        <v>7.7171766631291234</v>
      </c>
      <c r="T298" s="304">
        <f t="shared" ca="1" si="117"/>
        <v>75.70550306529671</v>
      </c>
      <c r="U298" s="311">
        <f t="shared" ca="1" si="118"/>
        <v>0</v>
      </c>
      <c r="V298" s="306">
        <f t="shared" ca="1" si="119"/>
        <v>1.1261462280396415</v>
      </c>
      <c r="W298" s="304">
        <f t="shared" ca="1" si="120"/>
        <v>153.97512503600669</v>
      </c>
      <c r="Y298" s="314" t="str">
        <f t="shared" ca="1" si="138"/>
        <v/>
      </c>
      <c r="Z298" s="315" t="str">
        <f t="shared" ca="1" si="139"/>
        <v/>
      </c>
      <c r="AA298" s="316" t="str">
        <f t="shared" ca="1" si="140"/>
        <v/>
      </c>
      <c r="AC298" s="310" t="e">
        <f t="shared" ca="1" si="141"/>
        <v>#N/A</v>
      </c>
      <c r="AD298" s="323" t="e">
        <f t="shared" ca="1" si="142"/>
        <v>#N/A</v>
      </c>
      <c r="AE298" s="324">
        <f t="shared" ca="1" si="121"/>
        <v>840.89854370973717</v>
      </c>
      <c r="AG298" s="306">
        <f t="shared" ca="1" si="143"/>
        <v>25.874289044383303</v>
      </c>
      <c r="AH298" s="304">
        <f t="shared" ca="1" si="144"/>
        <v>35.046060477936884</v>
      </c>
    </row>
    <row r="299" spans="1:34" x14ac:dyDescent="0.2">
      <c r="A299" s="347">
        <f t="shared" ca="1" si="122"/>
        <v>0.01</v>
      </c>
      <c r="B299" s="304">
        <f t="shared" ca="1" si="123"/>
        <v>6.6499999999999373</v>
      </c>
      <c r="D299" s="306">
        <f t="shared" ca="1" si="124"/>
        <v>12.335453390498898</v>
      </c>
      <c r="E299" s="307">
        <f t="shared" ca="1" si="125"/>
        <v>22.681479179291216</v>
      </c>
      <c r="F299" s="304">
        <f t="shared" ca="1" si="126"/>
        <v>25.818847923751203</v>
      </c>
      <c r="G299" s="306">
        <f t="shared" ca="1" si="127"/>
        <v>88.798128045302448</v>
      </c>
      <c r="H299" s="307">
        <f t="shared" ca="1" si="128"/>
        <v>233.7954130480268</v>
      </c>
      <c r="I299" s="304">
        <f t="shared" ca="1" si="129"/>
        <v>250.09078892803586</v>
      </c>
      <c r="J299" s="306">
        <f t="shared" ca="1" si="130"/>
        <v>261.20572118339919</v>
      </c>
      <c r="K299" s="307">
        <f t="shared" ca="1" si="131"/>
        <v>843.2353637662585</v>
      </c>
      <c r="L299" s="304">
        <f t="shared" ca="1" si="116"/>
        <v>882.76514854459106</v>
      </c>
      <c r="M299" s="306">
        <f t="shared" ca="1" si="132"/>
        <v>1.2078142608821116</v>
      </c>
      <c r="N299" s="304">
        <f t="shared" ca="1" si="133"/>
        <v>69.202659584257958</v>
      </c>
      <c r="P299" s="310">
        <f t="shared" ca="1" si="134"/>
        <v>7</v>
      </c>
      <c r="Q299" s="304">
        <f t="shared" ca="1" si="135"/>
        <v>422.10638297873629</v>
      </c>
      <c r="R299" s="306">
        <f t="shared" ca="1" si="136"/>
        <v>0.21183552695435445</v>
      </c>
      <c r="S299" s="307">
        <f t="shared" ca="1" si="137"/>
        <v>7.7150583078595796</v>
      </c>
      <c r="T299" s="304">
        <f t="shared" ca="1" si="117"/>
        <v>75.684722000102482</v>
      </c>
      <c r="U299" s="311">
        <f t="shared" ca="1" si="118"/>
        <v>0</v>
      </c>
      <c r="V299" s="306">
        <f t="shared" ca="1" si="119"/>
        <v>1.1258826314546766</v>
      </c>
      <c r="W299" s="304">
        <f t="shared" ca="1" si="120"/>
        <v>154.25451442350266</v>
      </c>
      <c r="Y299" s="314" t="str">
        <f t="shared" ca="1" si="138"/>
        <v/>
      </c>
      <c r="Z299" s="315" t="str">
        <f t="shared" ca="1" si="139"/>
        <v/>
      </c>
      <c r="AA299" s="316" t="str">
        <f t="shared" ca="1" si="140"/>
        <v/>
      </c>
      <c r="AC299" s="310" t="e">
        <f t="shared" ca="1" si="141"/>
        <v>#N/A</v>
      </c>
      <c r="AD299" s="323" t="e">
        <f t="shared" ca="1" si="142"/>
        <v>#N/A</v>
      </c>
      <c r="AE299" s="324">
        <f t="shared" ca="1" si="121"/>
        <v>843.2353637662585</v>
      </c>
      <c r="AG299" s="306">
        <f t="shared" ca="1" si="143"/>
        <v>25.582988547123442</v>
      </c>
      <c r="AH299" s="304">
        <f t="shared" ca="1" si="144"/>
        <v>34.754274983194307</v>
      </c>
    </row>
    <row r="300" spans="1:34" x14ac:dyDescent="0.2">
      <c r="A300" s="347">
        <f t="shared" ca="1" si="122"/>
        <v>0.01</v>
      </c>
      <c r="B300" s="304">
        <f t="shared" ca="1" si="123"/>
        <v>6.6599999999999371</v>
      </c>
      <c r="D300" s="306">
        <f t="shared" ca="1" si="124"/>
        <v>12.236459675159272</v>
      </c>
      <c r="E300" s="307">
        <f t="shared" ca="1" si="125"/>
        <v>22.407212310375137</v>
      </c>
      <c r="F300" s="304">
        <f t="shared" ca="1" si="126"/>
        <v>25.530650381532116</v>
      </c>
      <c r="G300" s="306">
        <f t="shared" ca="1" si="127"/>
        <v>88.920492642054043</v>
      </c>
      <c r="H300" s="307">
        <f t="shared" ca="1" si="128"/>
        <v>234.01948517113055</v>
      </c>
      <c r="I300" s="304">
        <f t="shared" ca="1" si="129"/>
        <v>250.34371062894027</v>
      </c>
      <c r="J300" s="306">
        <f t="shared" ca="1" si="130"/>
        <v>262.09431428683598</v>
      </c>
      <c r="K300" s="307">
        <f t="shared" ca="1" si="131"/>
        <v>845.57443825735425</v>
      </c>
      <c r="L300" s="304">
        <f t="shared" ca="1" si="116"/>
        <v>885.2624244910246</v>
      </c>
      <c r="M300" s="306">
        <f t="shared" ca="1" si="132"/>
        <v>1.2076751252268723</v>
      </c>
      <c r="N300" s="304">
        <f t="shared" ca="1" si="133"/>
        <v>69.194687698432958</v>
      </c>
      <c r="P300" s="310">
        <f t="shared" ca="1" si="134"/>
        <v>7</v>
      </c>
      <c r="Q300" s="304">
        <f t="shared" ca="1" si="135"/>
        <v>420.06382978724696</v>
      </c>
      <c r="R300" s="306">
        <f t="shared" ca="1" si="136"/>
        <v>0.21081046467361361</v>
      </c>
      <c r="S300" s="307">
        <f t="shared" ca="1" si="137"/>
        <v>7.7129502032128432</v>
      </c>
      <c r="T300" s="304">
        <f t="shared" ca="1" si="117"/>
        <v>75.664041493517999</v>
      </c>
      <c r="U300" s="311">
        <f t="shared" ca="1" si="118"/>
        <v>0</v>
      </c>
      <c r="V300" s="306">
        <f t="shared" ca="1" si="119"/>
        <v>1.125618839751019</v>
      </c>
      <c r="W300" s="304">
        <f t="shared" ca="1" si="120"/>
        <v>154.53045878315874</v>
      </c>
      <c r="Y300" s="314" t="str">
        <f t="shared" ca="1" si="138"/>
        <v/>
      </c>
      <c r="Z300" s="315" t="str">
        <f t="shared" ca="1" si="139"/>
        <v/>
      </c>
      <c r="AA300" s="316" t="str">
        <f t="shared" ca="1" si="140"/>
        <v/>
      </c>
      <c r="AC300" s="310" t="e">
        <f t="shared" ca="1" si="141"/>
        <v>#N/A</v>
      </c>
      <c r="AD300" s="323" t="e">
        <f t="shared" ca="1" si="142"/>
        <v>#N/A</v>
      </c>
      <c r="AE300" s="324">
        <f t="shared" ca="1" si="121"/>
        <v>845.57443825735425</v>
      </c>
      <c r="AG300" s="306">
        <f t="shared" ca="1" si="143"/>
        <v>25.291927773617726</v>
      </c>
      <c r="AH300" s="304">
        <f t="shared" ca="1" si="144"/>
        <v>34.46272935264394</v>
      </c>
    </row>
    <row r="301" spans="1:34" x14ac:dyDescent="0.2">
      <c r="A301" s="347">
        <f t="shared" ca="1" si="122"/>
        <v>0.01</v>
      </c>
      <c r="B301" s="304">
        <f t="shared" ca="1" si="123"/>
        <v>6.6699999999999369</v>
      </c>
      <c r="D301" s="306">
        <f t="shared" ca="1" si="124"/>
        <v>12.13747290149804</v>
      </c>
      <c r="E301" s="307">
        <f t="shared" ca="1" si="125"/>
        <v>22.133200889822547</v>
      </c>
      <c r="F301" s="304">
        <f t="shared" ca="1" si="126"/>
        <v>25.242757972611489</v>
      </c>
      <c r="G301" s="306">
        <f t="shared" ca="1" si="127"/>
        <v>89.041867371069017</v>
      </c>
      <c r="H301" s="307">
        <f t="shared" ca="1" si="128"/>
        <v>234.24081718002878</v>
      </c>
      <c r="I301" s="304">
        <f t="shared" ca="1" si="129"/>
        <v>250.59372413948182</v>
      </c>
      <c r="J301" s="306">
        <f t="shared" ca="1" si="130"/>
        <v>262.9841260869016</v>
      </c>
      <c r="K301" s="307">
        <f t="shared" ca="1" si="131"/>
        <v>847.91573976911002</v>
      </c>
      <c r="L301" s="304">
        <f t="shared" ca="1" si="116"/>
        <v>887.7622160927375</v>
      </c>
      <c r="M301" s="306">
        <f t="shared" ca="1" si="132"/>
        <v>1.2075360774679922</v>
      </c>
      <c r="N301" s="304">
        <f t="shared" ca="1" si="133"/>
        <v>69.186720848698371</v>
      </c>
      <c r="P301" s="310">
        <f t="shared" ca="1" si="134"/>
        <v>7</v>
      </c>
      <c r="Q301" s="304">
        <f t="shared" ca="1" si="135"/>
        <v>418.02127659575763</v>
      </c>
      <c r="R301" s="306">
        <f t="shared" ca="1" si="136"/>
        <v>0.2097854023928728</v>
      </c>
      <c r="S301" s="307">
        <f t="shared" ca="1" si="137"/>
        <v>7.7108523491889143</v>
      </c>
      <c r="T301" s="304">
        <f t="shared" ca="1" si="117"/>
        <v>75.643461545543246</v>
      </c>
      <c r="U301" s="311">
        <f t="shared" ca="1" si="118"/>
        <v>0</v>
      </c>
      <c r="V301" s="306">
        <f t="shared" ca="1" si="119"/>
        <v>1.1253548561705131</v>
      </c>
      <c r="W301" s="304">
        <f t="shared" ca="1" si="120"/>
        <v>154.80295279717669</v>
      </c>
      <c r="Y301" s="314" t="str">
        <f t="shared" ca="1" si="138"/>
        <v/>
      </c>
      <c r="Z301" s="315" t="str">
        <f t="shared" ca="1" si="139"/>
        <v/>
      </c>
      <c r="AA301" s="316" t="str">
        <f t="shared" ca="1" si="140"/>
        <v/>
      </c>
      <c r="AC301" s="310" t="e">
        <f t="shared" ca="1" si="141"/>
        <v>#N/A</v>
      </c>
      <c r="AD301" s="323" t="e">
        <f t="shared" ca="1" si="142"/>
        <v>#N/A</v>
      </c>
      <c r="AE301" s="324">
        <f t="shared" ca="1" si="121"/>
        <v>847.91573976911002</v>
      </c>
      <c r="AG301" s="306">
        <f t="shared" ca="1" si="143"/>
        <v>25.001108801703325</v>
      </c>
      <c r="AH301" s="304">
        <f t="shared" ca="1" si="144"/>
        <v>34.171425658321006</v>
      </c>
    </row>
    <row r="302" spans="1:34" x14ac:dyDescent="0.2">
      <c r="A302" s="347">
        <f t="shared" ca="1" si="122"/>
        <v>0.01</v>
      </c>
      <c r="B302" s="304">
        <f t="shared" ca="1" si="123"/>
        <v>6.6799999999999367</v>
      </c>
      <c r="D302" s="306">
        <f t="shared" ca="1" si="124"/>
        <v>11.893153706693527</v>
      </c>
      <c r="E302" s="307">
        <f t="shared" ca="1" si="125"/>
        <v>21.477102633347812</v>
      </c>
      <c r="F302" s="304">
        <f t="shared" ca="1" si="126"/>
        <v>24.550214716258459</v>
      </c>
      <c r="G302" s="306">
        <f t="shared" ca="1" si="127"/>
        <v>89.160798908135959</v>
      </c>
      <c r="H302" s="307">
        <f t="shared" ca="1" si="128"/>
        <v>234.45558820636225</v>
      </c>
      <c r="I302" s="304">
        <f t="shared" ca="1" si="129"/>
        <v>250.83674153346905</v>
      </c>
      <c r="J302" s="306">
        <f t="shared" ca="1" si="130"/>
        <v>263.87513941829764</v>
      </c>
      <c r="K302" s="307">
        <f t="shared" ca="1" si="131"/>
        <v>850.25922179604197</v>
      </c>
      <c r="L302" s="304">
        <f t="shared" ca="1" si="116"/>
        <v>890.26447387966516</v>
      </c>
      <c r="M302" s="306">
        <f t="shared" ca="1" si="132"/>
        <v>1.2073971135893315</v>
      </c>
      <c r="N302" s="304">
        <f t="shared" ca="1" si="133"/>
        <v>69.178758804946355</v>
      </c>
      <c r="P302" s="310">
        <f t="shared" ca="1" si="134"/>
        <v>8</v>
      </c>
      <c r="Q302" s="304">
        <f t="shared" ca="1" si="135"/>
        <v>412.82608695657484</v>
      </c>
      <c r="R302" s="306">
        <f t="shared" ca="1" si="136"/>
        <v>0.20717817876579125</v>
      </c>
      <c r="S302" s="307">
        <f t="shared" ca="1" si="137"/>
        <v>7.7087805674012566</v>
      </c>
      <c r="T302" s="304">
        <f t="shared" ca="1" si="117"/>
        <v>75.623137366206336</v>
      </c>
      <c r="U302" s="311">
        <f t="shared" ca="1" si="118"/>
        <v>0</v>
      </c>
      <c r="V302" s="306">
        <f t="shared" ca="1" si="119"/>
        <v>1.1250906861041481</v>
      </c>
      <c r="W302" s="304">
        <f t="shared" ca="1" si="120"/>
        <v>155.06693426358945</v>
      </c>
      <c r="Y302" s="314" t="str">
        <f t="shared" ca="1" si="138"/>
        <v/>
      </c>
      <c r="Z302" s="315" t="str">
        <f t="shared" ca="1" si="139"/>
        <v/>
      </c>
      <c r="AA302" s="316" t="str">
        <f t="shared" ca="1" si="140"/>
        <v/>
      </c>
      <c r="AC302" s="310" t="e">
        <f t="shared" ca="1" si="141"/>
        <v>#N/A</v>
      </c>
      <c r="AD302" s="323" t="e">
        <f t="shared" ca="1" si="142"/>
        <v>#N/A</v>
      </c>
      <c r="AE302" s="324">
        <f t="shared" ca="1" si="121"/>
        <v>850.25922179604197</v>
      </c>
      <c r="AG302" s="306">
        <f t="shared" ca="1" si="143"/>
        <v>24.301497203817704</v>
      </c>
      <c r="AH302" s="304">
        <f t="shared" ca="1" si="144"/>
        <v>33.471329466883709</v>
      </c>
    </row>
    <row r="303" spans="1:34" x14ac:dyDescent="0.2">
      <c r="A303" s="347">
        <f t="shared" ca="1" si="122"/>
        <v>0.01</v>
      </c>
      <c r="B303" s="304">
        <f t="shared" ca="1" si="123"/>
        <v>6.6899999999999364</v>
      </c>
      <c r="D303" s="306">
        <f t="shared" ca="1" si="124"/>
        <v>11.503438201606794</v>
      </c>
      <c r="E303" s="307">
        <f t="shared" ca="1" si="125"/>
        <v>20.439228393882786</v>
      </c>
      <c r="F303" s="304">
        <f t="shared" ca="1" si="126"/>
        <v>23.454021996141531</v>
      </c>
      <c r="G303" s="306">
        <f t="shared" ca="1" si="127"/>
        <v>89.275833290152022</v>
      </c>
      <c r="H303" s="307">
        <f t="shared" ca="1" si="128"/>
        <v>234.65998049030108</v>
      </c>
      <c r="I303" s="304">
        <f t="shared" ca="1" si="129"/>
        <v>251.06867756325062</v>
      </c>
      <c r="J303" s="306">
        <f t="shared" ca="1" si="130"/>
        <v>264.7673225792891</v>
      </c>
      <c r="K303" s="307">
        <f t="shared" ca="1" si="131"/>
        <v>852.60479963952525</v>
      </c>
      <c r="L303" s="304">
        <f t="shared" ca="1" si="116"/>
        <v>892.76910759398493</v>
      </c>
      <c r="M303" s="306">
        <f t="shared" ca="1" si="132"/>
        <v>1.2072582273321113</v>
      </c>
      <c r="N303" s="304">
        <f t="shared" ca="1" si="133"/>
        <v>69.17080120857527</v>
      </c>
      <c r="P303" s="310">
        <f t="shared" ca="1" si="134"/>
        <v>8</v>
      </c>
      <c r="Q303" s="304">
        <f t="shared" ca="1" si="135"/>
        <v>404.47826086961851</v>
      </c>
      <c r="R303" s="306">
        <f t="shared" ca="1" si="136"/>
        <v>0.20298879379232881</v>
      </c>
      <c r="S303" s="307">
        <f t="shared" ca="1" si="137"/>
        <v>7.7067506794633331</v>
      </c>
      <c r="T303" s="304">
        <f t="shared" ca="1" si="117"/>
        <v>75.603224165535309</v>
      </c>
      <c r="U303" s="311">
        <f t="shared" ca="1" si="118"/>
        <v>0</v>
      </c>
      <c r="V303" s="306">
        <f t="shared" ca="1" si="119"/>
        <v>1.1248263392421389</v>
      </c>
      <c r="W303" s="304">
        <f t="shared" ca="1" si="120"/>
        <v>155.31733059932452</v>
      </c>
      <c r="Y303" s="314" t="str">
        <f t="shared" ca="1" si="138"/>
        <v/>
      </c>
      <c r="Z303" s="315" t="str">
        <f t="shared" ca="1" si="139"/>
        <v/>
      </c>
      <c r="AA303" s="316" t="str">
        <f t="shared" ca="1" si="140"/>
        <v/>
      </c>
      <c r="AC303" s="310" t="e">
        <f t="shared" ca="1" si="141"/>
        <v>#N/A</v>
      </c>
      <c r="AD303" s="323" t="e">
        <f t="shared" ca="1" si="142"/>
        <v>#N/A</v>
      </c>
      <c r="AE303" s="324">
        <f t="shared" ca="1" si="121"/>
        <v>852.60479963952525</v>
      </c>
      <c r="AG303" s="306">
        <f t="shared" ca="1" si="143"/>
        <v>23.193360830041485</v>
      </c>
      <c r="AH303" s="304">
        <f t="shared" ca="1" si="144"/>
        <v>32.362708614753977</v>
      </c>
    </row>
    <row r="304" spans="1:34" x14ac:dyDescent="0.2">
      <c r="A304" s="347">
        <f t="shared" ca="1" si="122"/>
        <v>0.01</v>
      </c>
      <c r="B304" s="304">
        <f t="shared" ca="1" si="123"/>
        <v>6.6999999999999362</v>
      </c>
      <c r="D304" s="306">
        <f t="shared" ca="1" si="124"/>
        <v>11.113791038278041</v>
      </c>
      <c r="E304" s="307">
        <f t="shared" ca="1" si="125"/>
        <v>19.402407121864321</v>
      </c>
      <c r="F304" s="304">
        <f t="shared" ca="1" si="126"/>
        <v>22.360003429451449</v>
      </c>
      <c r="G304" s="306">
        <f t="shared" ca="1" si="127"/>
        <v>89.386971200534802</v>
      </c>
      <c r="H304" s="307">
        <f t="shared" ca="1" si="128"/>
        <v>234.85400456151973</v>
      </c>
      <c r="I304" s="304">
        <f t="shared" ca="1" si="129"/>
        <v>251.2895423191892</v>
      </c>
      <c r="J304" s="306">
        <f t="shared" ca="1" si="130"/>
        <v>265.66063660174251</v>
      </c>
      <c r="K304" s="307">
        <f t="shared" ca="1" si="131"/>
        <v>854.95236956478436</v>
      </c>
      <c r="L304" s="304">
        <f t="shared" ca="1" si="116"/>
        <v>895.27600663933947</v>
      </c>
      <c r="M304" s="306">
        <f t="shared" ca="1" si="132"/>
        <v>1.2071194124684381</v>
      </c>
      <c r="N304" s="304">
        <f t="shared" ca="1" si="133"/>
        <v>69.162847702753112</v>
      </c>
      <c r="P304" s="310">
        <f t="shared" ca="1" si="134"/>
        <v>8</v>
      </c>
      <c r="Q304" s="304">
        <f t="shared" ca="1" si="135"/>
        <v>396.13043478266218</v>
      </c>
      <c r="R304" s="306">
        <f t="shared" ca="1" si="136"/>
        <v>0.19879940881886637</v>
      </c>
      <c r="S304" s="307">
        <f t="shared" ca="1" si="137"/>
        <v>7.7047626853751447</v>
      </c>
      <c r="T304" s="304">
        <f t="shared" ca="1" si="117"/>
        <v>75.583721943530179</v>
      </c>
      <c r="U304" s="311">
        <f t="shared" ca="1" si="118"/>
        <v>0</v>
      </c>
      <c r="V304" s="306">
        <f t="shared" ca="1" si="119"/>
        <v>1.1245618274108085</v>
      </c>
      <c r="W304" s="304">
        <f t="shared" ca="1" si="120"/>
        <v>155.55412727076521</v>
      </c>
      <c r="Y304" s="314" t="str">
        <f t="shared" ca="1" si="138"/>
        <v/>
      </c>
      <c r="Z304" s="315" t="str">
        <f t="shared" ca="1" si="139"/>
        <v/>
      </c>
      <c r="AA304" s="316" t="str">
        <f t="shared" ca="1" si="140"/>
        <v/>
      </c>
      <c r="AC304" s="310" t="e">
        <f t="shared" ca="1" si="141"/>
        <v>#N/A</v>
      </c>
      <c r="AD304" s="323" t="e">
        <f t="shared" ca="1" si="142"/>
        <v>#N/A</v>
      </c>
      <c r="AE304" s="324">
        <f t="shared" ca="1" si="121"/>
        <v>854.95236956478436</v>
      </c>
      <c r="AG304" s="306">
        <f t="shared" ca="1" si="143"/>
        <v>22.086233481830838</v>
      </c>
      <c r="AH304" s="304">
        <f t="shared" ca="1" si="144"/>
        <v>31.25509688188566</v>
      </c>
    </row>
    <row r="305" spans="1:34" x14ac:dyDescent="0.2">
      <c r="A305" s="347">
        <f t="shared" ca="1" si="122"/>
        <v>0.01</v>
      </c>
      <c r="B305" s="304">
        <f t="shared" ca="1" si="123"/>
        <v>6.709999999999936</v>
      </c>
      <c r="D305" s="306">
        <f t="shared" ca="1" si="124"/>
        <v>10.724220426901926</v>
      </c>
      <c r="E305" s="307">
        <f t="shared" ca="1" si="125"/>
        <v>18.366657953964761</v>
      </c>
      <c r="F305" s="304">
        <f t="shared" ca="1" si="126"/>
        <v>21.268357439226886</v>
      </c>
      <c r="G305" s="306">
        <f t="shared" ca="1" si="127"/>
        <v>89.494213404803816</v>
      </c>
      <c r="H305" s="307">
        <f t="shared" ca="1" si="128"/>
        <v>235.03767114105938</v>
      </c>
      <c r="I305" s="304">
        <f t="shared" ca="1" si="129"/>
        <v>251.49934609926393</v>
      </c>
      <c r="J305" s="306">
        <f t="shared" ca="1" si="130"/>
        <v>266.55504252476919</v>
      </c>
      <c r="K305" s="307">
        <f t="shared" ca="1" si="131"/>
        <v>857.30182794329721</v>
      </c>
      <c r="L305" s="304">
        <f t="shared" ca="1" si="116"/>
        <v>897.7850605185522</v>
      </c>
      <c r="M305" s="306">
        <f t="shared" ca="1" si="132"/>
        <v>1.2069806627996627</v>
      </c>
      <c r="N305" s="304">
        <f t="shared" ca="1" si="133"/>
        <v>69.154897932323436</v>
      </c>
      <c r="P305" s="310">
        <f t="shared" ca="1" si="134"/>
        <v>8</v>
      </c>
      <c r="Q305" s="304">
        <f t="shared" ca="1" si="135"/>
        <v>387.78260869570579</v>
      </c>
      <c r="R305" s="306">
        <f t="shared" ca="1" si="136"/>
        <v>0.19461002384540391</v>
      </c>
      <c r="S305" s="307">
        <f t="shared" ca="1" si="137"/>
        <v>7.7028165851366905</v>
      </c>
      <c r="T305" s="304">
        <f t="shared" ca="1" si="117"/>
        <v>75.564630700190932</v>
      </c>
      <c r="U305" s="311">
        <f t="shared" ca="1" si="118"/>
        <v>0</v>
      </c>
      <c r="V305" s="306">
        <f t="shared" ca="1" si="119"/>
        <v>1.1242971624140228</v>
      </c>
      <c r="W305" s="304">
        <f t="shared" ca="1" si="120"/>
        <v>155.77731190222124</v>
      </c>
      <c r="Y305" s="314" t="str">
        <f t="shared" ca="1" si="138"/>
        <v/>
      </c>
      <c r="Z305" s="315" t="str">
        <f t="shared" ca="1" si="139"/>
        <v/>
      </c>
      <c r="AA305" s="316" t="str">
        <f t="shared" ca="1" si="140"/>
        <v/>
      </c>
      <c r="AC305" s="310" t="e">
        <f t="shared" ca="1" si="141"/>
        <v>#N/A</v>
      </c>
      <c r="AD305" s="323" t="e">
        <f t="shared" ca="1" si="142"/>
        <v>#N/A</v>
      </c>
      <c r="AE305" s="324">
        <f t="shared" ca="1" si="121"/>
        <v>857.30182794329721</v>
      </c>
      <c r="AG305" s="306">
        <f t="shared" ca="1" si="143"/>
        <v>20.980135920862754</v>
      </c>
      <c r="AH305" s="304">
        <f t="shared" ca="1" si="144"/>
        <v>30.148515008529127</v>
      </c>
    </row>
    <row r="306" spans="1:34" x14ac:dyDescent="0.2">
      <c r="A306" s="347">
        <f t="shared" ca="1" si="122"/>
        <v>0.01</v>
      </c>
      <c r="B306" s="304">
        <f t="shared" ca="1" si="123"/>
        <v>6.7199999999999358</v>
      </c>
      <c r="D306" s="306">
        <f t="shared" ca="1" si="124"/>
        <v>10.33473445720573</v>
      </c>
      <c r="E306" s="307">
        <f t="shared" ca="1" si="125"/>
        <v>17.331999759199071</v>
      </c>
      <c r="F306" s="304">
        <f t="shared" ca="1" si="126"/>
        <v>20.17931990810969</v>
      </c>
      <c r="G306" s="306">
        <f t="shared" ca="1" si="127"/>
        <v>89.597560749375873</v>
      </c>
      <c r="H306" s="307">
        <f t="shared" ca="1" si="128"/>
        <v>235.21099113865137</v>
      </c>
      <c r="I306" s="304">
        <f t="shared" ca="1" si="129"/>
        <v>251.69809940614337</v>
      </c>
      <c r="J306" s="306">
        <f t="shared" ca="1" si="130"/>
        <v>267.45050139554007</v>
      </c>
      <c r="K306" s="307">
        <f t="shared" ca="1" si="131"/>
        <v>859.65307125469576</v>
      </c>
      <c r="L306" s="304">
        <f t="shared" ca="1" si="116"/>
        <v>900.29615883572262</v>
      </c>
      <c r="M306" s="306">
        <f t="shared" ca="1" si="132"/>
        <v>1.206841972154757</v>
      </c>
      <c r="N306" s="304">
        <f t="shared" ca="1" si="133"/>
        <v>69.14695154371239</v>
      </c>
      <c r="P306" s="310">
        <f t="shared" ca="1" si="134"/>
        <v>8</v>
      </c>
      <c r="Q306" s="304">
        <f t="shared" ca="1" si="135"/>
        <v>379.43478260874946</v>
      </c>
      <c r="R306" s="306">
        <f t="shared" ca="1" si="136"/>
        <v>0.19042063887194147</v>
      </c>
      <c r="S306" s="307">
        <f t="shared" ca="1" si="137"/>
        <v>7.7009123787479714</v>
      </c>
      <c r="T306" s="304">
        <f t="shared" ca="1" si="117"/>
        <v>75.545950435517597</v>
      </c>
      <c r="U306" s="311">
        <f t="shared" ca="1" si="118"/>
        <v>0</v>
      </c>
      <c r="V306" s="306">
        <f t="shared" ca="1" si="119"/>
        <v>1.1240323560329799</v>
      </c>
      <c r="W306" s="304">
        <f t="shared" ca="1" si="120"/>
        <v>155.98687426389628</v>
      </c>
      <c r="Y306" s="314" t="str">
        <f t="shared" ca="1" si="138"/>
        <v/>
      </c>
      <c r="Z306" s="315" t="str">
        <f t="shared" ca="1" si="139"/>
        <v/>
      </c>
      <c r="AA306" s="316" t="str">
        <f t="shared" ca="1" si="140"/>
        <v/>
      </c>
      <c r="AC306" s="310" t="e">
        <f t="shared" ca="1" si="141"/>
        <v>#N/A</v>
      </c>
      <c r="AD306" s="323" t="e">
        <f t="shared" ca="1" si="142"/>
        <v>#N/A</v>
      </c>
      <c r="AE306" s="324">
        <f t="shared" ca="1" si="121"/>
        <v>859.65307125469576</v>
      </c>
      <c r="AG306" s="306">
        <f t="shared" ca="1" si="143"/>
        <v>19.875088616102492</v>
      </c>
      <c r="AH306" s="304">
        <f t="shared" ca="1" si="144"/>
        <v>29.042983442293217</v>
      </c>
    </row>
    <row r="307" spans="1:34" x14ac:dyDescent="0.2">
      <c r="A307" s="347">
        <f t="shared" ca="1" si="122"/>
        <v>0.01</v>
      </c>
      <c r="B307" s="304">
        <f t="shared" ca="1" si="123"/>
        <v>6.7299999999999356</v>
      </c>
      <c r="D307" s="306">
        <f t="shared" ca="1" si="124"/>
        <v>9.9453410985345823</v>
      </c>
      <c r="E307" s="307">
        <f t="shared" ca="1" si="125"/>
        <v>16.298451138995745</v>
      </c>
      <c r="F307" s="304">
        <f t="shared" ca="1" si="126"/>
        <v>19.093174673071861</v>
      </c>
      <c r="G307" s="306">
        <f t="shared" ca="1" si="127"/>
        <v>89.697014160361221</v>
      </c>
      <c r="H307" s="307">
        <f t="shared" ca="1" si="128"/>
        <v>235.37397565004133</v>
      </c>
      <c r="I307" s="304">
        <f t="shared" ca="1" si="129"/>
        <v>251.88581294425913</v>
      </c>
      <c r="J307" s="306">
        <f t="shared" ca="1" si="130"/>
        <v>268.34697427008877</v>
      </c>
      <c r="K307" s="307">
        <f t="shared" ca="1" si="131"/>
        <v>862.00599608863922</v>
      </c>
      <c r="L307" s="304">
        <f t="shared" ca="1" si="116"/>
        <v>902.80919129829351</v>
      </c>
      <c r="M307" s="306">
        <f t="shared" ca="1" si="132"/>
        <v>1.2067033343887128</v>
      </c>
      <c r="N307" s="304">
        <f t="shared" ca="1" si="133"/>
        <v>69.139008184836939</v>
      </c>
      <c r="P307" s="310">
        <f t="shared" ca="1" si="134"/>
        <v>8</v>
      </c>
      <c r="Q307" s="304">
        <f t="shared" ca="1" si="135"/>
        <v>371.08695652179313</v>
      </c>
      <c r="R307" s="306">
        <f t="shared" ca="1" si="136"/>
        <v>0.18623125389847903</v>
      </c>
      <c r="S307" s="307">
        <f t="shared" ca="1" si="137"/>
        <v>7.6990500662089865</v>
      </c>
      <c r="T307" s="304">
        <f t="shared" ca="1" si="117"/>
        <v>75.527681149510158</v>
      </c>
      <c r="U307" s="311">
        <f t="shared" ca="1" si="118"/>
        <v>0</v>
      </c>
      <c r="V307" s="306">
        <f t="shared" ca="1" si="119"/>
        <v>1.1237674200259973</v>
      </c>
      <c r="W307" s="304">
        <f t="shared" ca="1" si="120"/>
        <v>156.182806259682</v>
      </c>
      <c r="Y307" s="314" t="str">
        <f t="shared" ca="1" si="138"/>
        <v/>
      </c>
      <c r="Z307" s="315" t="str">
        <f t="shared" ca="1" si="139"/>
        <v/>
      </c>
      <c r="AA307" s="316" t="str">
        <f t="shared" ca="1" si="140"/>
        <v/>
      </c>
      <c r="AC307" s="310" t="e">
        <f t="shared" ca="1" si="141"/>
        <v>#N/A</v>
      </c>
      <c r="AD307" s="323" t="e">
        <f t="shared" ca="1" si="142"/>
        <v>#N/A</v>
      </c>
      <c r="AE307" s="324">
        <f t="shared" ca="1" si="121"/>
        <v>862.00599608863922</v>
      </c>
      <c r="AG307" s="306">
        <f t="shared" ca="1" si="143"/>
        <v>18.771111743889353</v>
      </c>
      <c r="AH307" s="304">
        <f t="shared" ca="1" si="144"/>
        <v>27.938522338225575</v>
      </c>
    </row>
    <row r="308" spans="1:34" x14ac:dyDescent="0.2">
      <c r="A308" s="347">
        <f t="shared" ca="1" si="122"/>
        <v>0.01</v>
      </c>
      <c r="B308" s="304">
        <f t="shared" ca="1" si="123"/>
        <v>6.7399999999999354</v>
      </c>
      <c r="D308" s="306">
        <f t="shared" ca="1" si="124"/>
        <v>9.5560481999448719</v>
      </c>
      <c r="E308" s="307">
        <f t="shared" ca="1" si="125"/>
        <v>15.266030427314144</v>
      </c>
      <c r="F308" s="304">
        <f t="shared" ca="1" si="126"/>
        <v>18.010267688386836</v>
      </c>
      <c r="G308" s="306">
        <f t="shared" ca="1" si="127"/>
        <v>89.792574642360663</v>
      </c>
      <c r="H308" s="307">
        <f t="shared" ca="1" si="128"/>
        <v>235.52663595431449</v>
      </c>
      <c r="I308" s="304">
        <f t="shared" ca="1" si="129"/>
        <v>252.0624976168809</v>
      </c>
      <c r="J308" s="306">
        <f t="shared" ca="1" si="130"/>
        <v>269.24442221410237</v>
      </c>
      <c r="K308" s="307">
        <f t="shared" ca="1" si="131"/>
        <v>864.36049914666103</v>
      </c>
      <c r="L308" s="304">
        <f t="shared" ca="1" si="116"/>
        <v>905.32404771908648</v>
      </c>
      <c r="M308" s="306">
        <f t="shared" ca="1" si="132"/>
        <v>1.2065647433809561</v>
      </c>
      <c r="N308" s="304">
        <f t="shared" ca="1" si="133"/>
        <v>69.131067505014016</v>
      </c>
      <c r="P308" s="310">
        <f t="shared" ca="1" si="134"/>
        <v>8</v>
      </c>
      <c r="Q308" s="304">
        <f t="shared" ca="1" si="135"/>
        <v>362.7391304348368</v>
      </c>
      <c r="R308" s="306">
        <f t="shared" ca="1" si="136"/>
        <v>0.18204186892501659</v>
      </c>
      <c r="S308" s="307">
        <f t="shared" ca="1" si="137"/>
        <v>7.6972296475197366</v>
      </c>
      <c r="T308" s="304">
        <f t="shared" ca="1" si="117"/>
        <v>75.509822842168617</v>
      </c>
      <c r="U308" s="311">
        <f t="shared" ca="1" si="118"/>
        <v>0</v>
      </c>
      <c r="V308" s="306">
        <f t="shared" ca="1" si="119"/>
        <v>1.1235023661283112</v>
      </c>
      <c r="W308" s="304">
        <f t="shared" ca="1" si="120"/>
        <v>156.36510191478578</v>
      </c>
      <c r="Y308" s="314" t="str">
        <f t="shared" ca="1" si="138"/>
        <v/>
      </c>
      <c r="Z308" s="315" t="str">
        <f t="shared" ca="1" si="139"/>
        <v/>
      </c>
      <c r="AA308" s="316" t="str">
        <f t="shared" ca="1" si="140"/>
        <v/>
      </c>
      <c r="AC308" s="310" t="e">
        <f t="shared" ca="1" si="141"/>
        <v>#N/A</v>
      </c>
      <c r="AD308" s="323" t="e">
        <f t="shared" ca="1" si="142"/>
        <v>#N/A</v>
      </c>
      <c r="AE308" s="324">
        <f t="shared" ca="1" si="121"/>
        <v>864.36049914666103</v>
      </c>
      <c r="AG308" s="306">
        <f t="shared" ca="1" si="143"/>
        <v>17.668225188068938</v>
      </c>
      <c r="AH308" s="304">
        <f t="shared" ca="1" si="144"/>
        <v>26.835151558939526</v>
      </c>
    </row>
    <row r="309" spans="1:34" x14ac:dyDescent="0.2">
      <c r="A309" s="347">
        <f t="shared" ca="1" si="122"/>
        <v>0.01</v>
      </c>
      <c r="B309" s="304">
        <f t="shared" ca="1" si="123"/>
        <v>6.7499999999999352</v>
      </c>
      <c r="D309" s="306">
        <f t="shared" ca="1" si="124"/>
        <v>9.1668634903058468</v>
      </c>
      <c r="E309" s="307">
        <f t="shared" ca="1" si="125"/>
        <v>14.234755690807541</v>
      </c>
      <c r="F309" s="304">
        <f t="shared" ca="1" si="126"/>
        <v>16.931026425674254</v>
      </c>
      <c r="G309" s="306">
        <f t="shared" ca="1" si="127"/>
        <v>89.884243277263721</v>
      </c>
      <c r="H309" s="307">
        <f t="shared" ca="1" si="128"/>
        <v>235.66898351122256</v>
      </c>
      <c r="I309" s="304">
        <f t="shared" ca="1" si="129"/>
        <v>252.22816452319361</v>
      </c>
      <c r="J309" s="306">
        <f t="shared" ca="1" si="130"/>
        <v>270.14280630370047</v>
      </c>
      <c r="K309" s="307">
        <f t="shared" ca="1" si="131"/>
        <v>866.71647724398872</v>
      </c>
      <c r="L309" s="304">
        <f t="shared" ca="1" si="116"/>
        <v>907.84061801831069</v>
      </c>
      <c r="M309" s="306">
        <f t="shared" ca="1" si="132"/>
        <v>1.2064261930337792</v>
      </c>
      <c r="N309" s="304">
        <f t="shared" ca="1" si="133"/>
        <v>69.123129154870711</v>
      </c>
      <c r="P309" s="310">
        <f t="shared" ca="1" si="134"/>
        <v>8</v>
      </c>
      <c r="Q309" s="304">
        <f t="shared" ca="1" si="135"/>
        <v>354.39130434788041</v>
      </c>
      <c r="R309" s="306">
        <f t="shared" ca="1" si="136"/>
        <v>0.17785248395155412</v>
      </c>
      <c r="S309" s="307">
        <f t="shared" ca="1" si="137"/>
        <v>7.6954511226802209</v>
      </c>
      <c r="T309" s="304">
        <f t="shared" ca="1" si="117"/>
        <v>75.492375513492973</v>
      </c>
      <c r="U309" s="311">
        <f t="shared" ca="1" si="118"/>
        <v>0</v>
      </c>
      <c r="V309" s="306">
        <f t="shared" ca="1" si="119"/>
        <v>1.1232372060518727</v>
      </c>
      <c r="W309" s="304">
        <f t="shared" ca="1" si="120"/>
        <v>156.53375736319666</v>
      </c>
      <c r="Y309" s="314" t="str">
        <f t="shared" ca="1" si="138"/>
        <v/>
      </c>
      <c r="Z309" s="315" t="str">
        <f t="shared" ca="1" si="139"/>
        <v/>
      </c>
      <c r="AA309" s="316" t="str">
        <f t="shared" ca="1" si="140"/>
        <v/>
      </c>
      <c r="AC309" s="310" t="e">
        <f t="shared" ca="1" si="141"/>
        <v>#N/A</v>
      </c>
      <c r="AD309" s="323" t="e">
        <f t="shared" ca="1" si="142"/>
        <v>#N/A</v>
      </c>
      <c r="AE309" s="324">
        <f t="shared" ca="1" si="121"/>
        <v>866.71647724398872</v>
      </c>
      <c r="AG309" s="306">
        <f t="shared" ca="1" si="143"/>
        <v>16.566448540171077</v>
      </c>
      <c r="AH309" s="304">
        <f t="shared" ca="1" si="144"/>
        <v>25.732890674786692</v>
      </c>
    </row>
    <row r="310" spans="1:34" x14ac:dyDescent="0.2">
      <c r="A310" s="347">
        <f t="shared" ca="1" si="122"/>
        <v>0.01</v>
      </c>
      <c r="B310" s="304">
        <f t="shared" ca="1" si="123"/>
        <v>6.7599999999999349</v>
      </c>
      <c r="D310" s="306">
        <f t="shared" ca="1" si="124"/>
        <v>8.7777945784092761</v>
      </c>
      <c r="E310" s="307">
        <f t="shared" ca="1" si="125"/>
        <v>13.204644729031186</v>
      </c>
      <c r="F310" s="304">
        <f t="shared" ca="1" si="126"/>
        <v>15.855986884476234</v>
      </c>
      <c r="G310" s="306">
        <f t="shared" ca="1" si="127"/>
        <v>89.972021223047818</v>
      </c>
      <c r="H310" s="307">
        <f t="shared" ca="1" si="128"/>
        <v>235.80102995851288</v>
      </c>
      <c r="I310" s="304">
        <f t="shared" ca="1" si="129"/>
        <v>252.38282495537618</v>
      </c>
      <c r="J310" s="306">
        <f t="shared" ca="1" si="130"/>
        <v>271.04208762620203</v>
      </c>
      <c r="K310" s="307">
        <f t="shared" ca="1" si="131"/>
        <v>869.07382731133737</v>
      </c>
      <c r="L310" s="304">
        <f t="shared" ca="1" si="116"/>
        <v>910.35879222554115</v>
      </c>
      <c r="M310" s="306">
        <f t="shared" ca="1" si="132"/>
        <v>1.2062876772707887</v>
      </c>
      <c r="N310" s="304">
        <f t="shared" ca="1" si="133"/>
        <v>69.115192786255321</v>
      </c>
      <c r="P310" s="310">
        <f t="shared" ca="1" si="134"/>
        <v>8</v>
      </c>
      <c r="Q310" s="304">
        <f t="shared" ca="1" si="135"/>
        <v>346.04347826092408</v>
      </c>
      <c r="R310" s="306">
        <f t="shared" ca="1" si="136"/>
        <v>0.17366309897809165</v>
      </c>
      <c r="S310" s="307">
        <f t="shared" ca="1" si="137"/>
        <v>7.6937144916904403</v>
      </c>
      <c r="T310" s="304">
        <f t="shared" ca="1" si="117"/>
        <v>75.475339163483227</v>
      </c>
      <c r="U310" s="311">
        <f t="shared" ca="1" si="118"/>
        <v>0</v>
      </c>
      <c r="V310" s="306">
        <f t="shared" ca="1" si="119"/>
        <v>1.1229719514851562</v>
      </c>
      <c r="W310" s="304">
        <f t="shared" ca="1" si="120"/>
        <v>156.6887708349949</v>
      </c>
      <c r="Y310" s="314" t="str">
        <f t="shared" ca="1" si="138"/>
        <v/>
      </c>
      <c r="Z310" s="315" t="str">
        <f t="shared" ca="1" si="139"/>
        <v/>
      </c>
      <c r="AA310" s="316" t="str">
        <f t="shared" ca="1" si="140"/>
        <v/>
      </c>
      <c r="AC310" s="310" t="e">
        <f t="shared" ca="1" si="141"/>
        <v>#N/A</v>
      </c>
      <c r="AD310" s="323" t="e">
        <f t="shared" ca="1" si="142"/>
        <v>#N/A</v>
      </c>
      <c r="AE310" s="324">
        <f t="shared" ca="1" si="121"/>
        <v>869.07382731133737</v>
      </c>
      <c r="AG310" s="306">
        <f t="shared" ca="1" si="143"/>
        <v>15.465801099632872</v>
      </c>
      <c r="AH310" s="304">
        <f t="shared" ca="1" si="144"/>
        <v>24.631758964074699</v>
      </c>
    </row>
    <row r="311" spans="1:34" x14ac:dyDescent="0.2">
      <c r="A311" s="347">
        <f t="shared" ca="1" si="122"/>
        <v>0.01</v>
      </c>
      <c r="B311" s="304">
        <f t="shared" ca="1" si="123"/>
        <v>6.7699999999999347</v>
      </c>
      <c r="D311" s="306">
        <f t="shared" ca="1" si="124"/>
        <v>8.3888489530870736</v>
      </c>
      <c r="E311" s="307">
        <f t="shared" ca="1" si="125"/>
        <v>12.17571507469482</v>
      </c>
      <c r="F311" s="304">
        <f t="shared" ca="1" si="126"/>
        <v>14.785831878452452</v>
      </c>
      <c r="G311" s="306">
        <f t="shared" ca="1" si="127"/>
        <v>90.055909712578682</v>
      </c>
      <c r="H311" s="307">
        <f t="shared" ca="1" si="128"/>
        <v>235.92278710925984</v>
      </c>
      <c r="I311" s="304">
        <f t="shared" ca="1" si="129"/>
        <v>252.52649039568357</v>
      </c>
      <c r="J311" s="306">
        <f t="shared" ca="1" si="130"/>
        <v>271.94222728088016</v>
      </c>
      <c r="K311" s="307">
        <f t="shared" ca="1" si="131"/>
        <v>871.43244639667626</v>
      </c>
      <c r="L311" s="304">
        <f t="shared" ca="1" si="116"/>
        <v>912.87846048166887</v>
      </c>
      <c r="M311" s="306">
        <f t="shared" ca="1" si="132"/>
        <v>1.2061491900353678</v>
      </c>
      <c r="N311" s="304">
        <f t="shared" ca="1" si="133"/>
        <v>69.107258052149263</v>
      </c>
      <c r="P311" s="310">
        <f t="shared" ca="1" si="134"/>
        <v>8</v>
      </c>
      <c r="Q311" s="304">
        <f t="shared" ca="1" si="135"/>
        <v>337.69565217396774</v>
      </c>
      <c r="R311" s="306">
        <f t="shared" ca="1" si="136"/>
        <v>0.16947371400462921</v>
      </c>
      <c r="S311" s="307">
        <f t="shared" ca="1" si="137"/>
        <v>7.6920197545503939</v>
      </c>
      <c r="T311" s="304">
        <f t="shared" ca="1" si="117"/>
        <v>75.458713792139363</v>
      </c>
      <c r="U311" s="311">
        <f t="shared" ca="1" si="118"/>
        <v>0</v>
      </c>
      <c r="V311" s="306">
        <f t="shared" ca="1" si="119"/>
        <v>1.1227066140929656</v>
      </c>
      <c r="W311" s="304">
        <f t="shared" ca="1" si="120"/>
        <v>156.83014264351036</v>
      </c>
      <c r="Y311" s="314" t="str">
        <f t="shared" ca="1" si="138"/>
        <v/>
      </c>
      <c r="Z311" s="315" t="str">
        <f t="shared" ca="1" si="139"/>
        <v/>
      </c>
      <c r="AA311" s="316" t="str">
        <f t="shared" ca="1" si="140"/>
        <v/>
      </c>
      <c r="AC311" s="310" t="e">
        <f t="shared" ca="1" si="141"/>
        <v>#N/A</v>
      </c>
      <c r="AD311" s="323" t="e">
        <f t="shared" ca="1" si="142"/>
        <v>#N/A</v>
      </c>
      <c r="AE311" s="324">
        <f t="shared" ca="1" si="121"/>
        <v>871.43244639667626</v>
      </c>
      <c r="AG311" s="306">
        <f t="shared" ca="1" si="143"/>
        <v>14.366301874066121</v>
      </c>
      <c r="AH311" s="304">
        <f t="shared" ca="1" si="144"/>
        <v>23.531775413329381</v>
      </c>
    </row>
    <row r="312" spans="1:34" x14ac:dyDescent="0.2">
      <c r="A312" s="347">
        <f t="shared" ca="1" si="122"/>
        <v>0.01</v>
      </c>
      <c r="B312" s="304">
        <f t="shared" ca="1" si="123"/>
        <v>6.7799999999999345</v>
      </c>
      <c r="D312" s="306">
        <f t="shared" ca="1" si="124"/>
        <v>8.0000339833368983</v>
      </c>
      <c r="E312" s="307">
        <f t="shared" ca="1" si="125"/>
        <v>11.14798399395894</v>
      </c>
      <c r="F312" s="304">
        <f t="shared" ca="1" si="126"/>
        <v>13.721446383822297</v>
      </c>
      <c r="G312" s="306">
        <f t="shared" ca="1" si="127"/>
        <v>90.135910052412058</v>
      </c>
      <c r="H312" s="307">
        <f t="shared" ca="1" si="128"/>
        <v>236.03426694919943</v>
      </c>
      <c r="I312" s="304">
        <f t="shared" ca="1" si="129"/>
        <v>252.65917251353147</v>
      </c>
      <c r="J312" s="306">
        <f t="shared" ca="1" si="130"/>
        <v>272.84318637970512</v>
      </c>
      <c r="K312" s="307">
        <f t="shared" ca="1" si="131"/>
        <v>873.79223166696852</v>
      </c>
      <c r="L312" s="304">
        <f t="shared" ca="1" si="116"/>
        <v>915.39951304082069</v>
      </c>
      <c r="M312" s="306">
        <f t="shared" ca="1" si="132"/>
        <v>1.2060107252891528</v>
      </c>
      <c r="N312" s="304">
        <f t="shared" ca="1" si="133"/>
        <v>69.099324606579799</v>
      </c>
      <c r="P312" s="310">
        <f t="shared" ca="1" si="134"/>
        <v>8</v>
      </c>
      <c r="Q312" s="304">
        <f t="shared" ca="1" si="135"/>
        <v>329.34782608701141</v>
      </c>
      <c r="R312" s="306">
        <f t="shared" ca="1" si="136"/>
        <v>0.16528432903116677</v>
      </c>
      <c r="S312" s="307">
        <f t="shared" ca="1" si="137"/>
        <v>7.6903669112600825</v>
      </c>
      <c r="T312" s="304">
        <f t="shared" ca="1" si="117"/>
        <v>75.442499399461411</v>
      </c>
      <c r="U312" s="311">
        <f t="shared" ca="1" si="118"/>
        <v>0</v>
      </c>
      <c r="V312" s="306">
        <f t="shared" ca="1" si="119"/>
        <v>1.122441205516248</v>
      </c>
      <c r="W312" s="304">
        <f t="shared" ca="1" si="120"/>
        <v>156.95787517233586</v>
      </c>
      <c r="Y312" s="314" t="str">
        <f t="shared" ca="1" si="138"/>
        <v/>
      </c>
      <c r="Z312" s="315" t="str">
        <f t="shared" ca="1" si="139"/>
        <v/>
      </c>
      <c r="AA312" s="316" t="str">
        <f t="shared" ca="1" si="140"/>
        <v/>
      </c>
      <c r="AC312" s="310" t="e">
        <f t="shared" ca="1" si="141"/>
        <v>#N/A</v>
      </c>
      <c r="AD312" s="323" t="e">
        <f t="shared" ca="1" si="142"/>
        <v>#N/A</v>
      </c>
      <c r="AE312" s="324">
        <f t="shared" ca="1" si="121"/>
        <v>873.79223166696852</v>
      </c>
      <c r="AG312" s="306">
        <f t="shared" ca="1" si="143"/>
        <v>13.267969579568632</v>
      </c>
      <c r="AH312" s="304">
        <f t="shared" ca="1" si="144"/>
        <v>22.432958717600858</v>
      </c>
    </row>
    <row r="313" spans="1:34" x14ac:dyDescent="0.2">
      <c r="A313" s="347">
        <f t="shared" ca="1" si="122"/>
        <v>0.01</v>
      </c>
      <c r="B313" s="304">
        <f t="shared" ca="1" si="123"/>
        <v>6.7899999999999343</v>
      </c>
      <c r="D313" s="306">
        <f t="shared" ca="1" si="124"/>
        <v>7.6113569184554954</v>
      </c>
      <c r="E313" s="307">
        <f t="shared" ca="1" si="125"/>
        <v>10.121468486774157</v>
      </c>
      <c r="F313" s="304">
        <f t="shared" ca="1" si="126"/>
        <v>12.663999307836473</v>
      </c>
      <c r="G313" s="306">
        <f t="shared" ca="1" si="127"/>
        <v>90.212023621596614</v>
      </c>
      <c r="H313" s="307">
        <f t="shared" ca="1" si="128"/>
        <v>236.13548163406716</v>
      </c>
      <c r="I313" s="304">
        <f t="shared" ca="1" si="129"/>
        <v>252.78088316258484</v>
      </c>
      <c r="J313" s="306">
        <f t="shared" ca="1" si="130"/>
        <v>273.74492604807517</v>
      </c>
      <c r="K313" s="307">
        <f t="shared" ca="1" si="131"/>
        <v>876.15308040988486</v>
      </c>
      <c r="L313" s="304">
        <f t="shared" ca="1" si="116"/>
        <v>917.92184027225119</v>
      </c>
      <c r="M313" s="306">
        <f t="shared" ca="1" si="132"/>
        <v>1.2058722770105224</v>
      </c>
      <c r="N313" s="304">
        <f t="shared" ca="1" si="133"/>
        <v>69.091392104533412</v>
      </c>
      <c r="P313" s="310">
        <f t="shared" ca="1" si="134"/>
        <v>8</v>
      </c>
      <c r="Q313" s="304">
        <f t="shared" ca="1" si="135"/>
        <v>321.00000000005502</v>
      </c>
      <c r="R313" s="306">
        <f t="shared" ca="1" si="136"/>
        <v>0.1610949440577043</v>
      </c>
      <c r="S313" s="307">
        <f t="shared" ca="1" si="137"/>
        <v>7.6887559618195054</v>
      </c>
      <c r="T313" s="304">
        <f t="shared" ca="1" si="117"/>
        <v>75.426695985449356</v>
      </c>
      <c r="U313" s="311">
        <f t="shared" ca="1" si="118"/>
        <v>0</v>
      </c>
      <c r="V313" s="306">
        <f t="shared" ca="1" si="119"/>
        <v>1.122175737371913</v>
      </c>
      <c r="W313" s="304">
        <f t="shared" ca="1" si="120"/>
        <v>157.07197286220006</v>
      </c>
      <c r="Y313" s="314" t="str">
        <f t="shared" ca="1" si="138"/>
        <v/>
      </c>
      <c r="Z313" s="315" t="str">
        <f t="shared" ca="1" si="139"/>
        <v/>
      </c>
      <c r="AA313" s="316" t="str">
        <f t="shared" ca="1" si="140"/>
        <v/>
      </c>
      <c r="AC313" s="310" t="e">
        <f t="shared" ca="1" si="141"/>
        <v>#N/A</v>
      </c>
      <c r="AD313" s="323" t="e">
        <f t="shared" ca="1" si="142"/>
        <v>#N/A</v>
      </c>
      <c r="AE313" s="324">
        <f t="shared" ca="1" si="121"/>
        <v>876.15308040988486</v>
      </c>
      <c r="AG313" s="306">
        <f t="shared" ca="1" si="143"/>
        <v>12.170822641078587</v>
      </c>
      <c r="AH313" s="304">
        <f t="shared" ca="1" si="144"/>
        <v>21.335327280812724</v>
      </c>
    </row>
    <row r="314" spans="1:34" x14ac:dyDescent="0.2">
      <c r="A314" s="347">
        <f t="shared" ca="1" si="122"/>
        <v>0.01</v>
      </c>
      <c r="B314" s="304">
        <f t="shared" ca="1" si="123"/>
        <v>6.7999999999999341</v>
      </c>
      <c r="D314" s="306">
        <f t="shared" ca="1" si="124"/>
        <v>7.2228248881797468</v>
      </c>
      <c r="E314" s="307">
        <f t="shared" ca="1" si="125"/>
        <v>9.0961852872630029</v>
      </c>
      <c r="F314" s="304">
        <f t="shared" ca="1" si="126"/>
        <v>11.615067203659594</v>
      </c>
      <c r="G314" s="306">
        <f t="shared" ca="1" si="127"/>
        <v>90.284251870478414</v>
      </c>
      <c r="H314" s="307">
        <f t="shared" ca="1" si="128"/>
        <v>236.22644348693979</v>
      </c>
      <c r="I314" s="304">
        <f t="shared" ca="1" si="129"/>
        <v>252.89163437785035</v>
      </c>
      <c r="J314" s="306">
        <f t="shared" ca="1" si="130"/>
        <v>274.64740742553556</v>
      </c>
      <c r="K314" s="307">
        <f t="shared" ca="1" si="131"/>
        <v>878.51489003548988</v>
      </c>
      <c r="L314" s="304">
        <f t="shared" ca="1" si="116"/>
        <v>920.44533266220492</v>
      </c>
      <c r="M314" s="306">
        <f t="shared" ca="1" si="132"/>
        <v>1.2057338391930983</v>
      </c>
      <c r="N314" s="304">
        <f t="shared" ca="1" si="133"/>
        <v>69.083460201870011</v>
      </c>
      <c r="P314" s="310">
        <f t="shared" ca="1" si="134"/>
        <v>8</v>
      </c>
      <c r="Q314" s="304">
        <f t="shared" ca="1" si="135"/>
        <v>312.65217391309869</v>
      </c>
      <c r="R314" s="306">
        <f t="shared" ca="1" si="136"/>
        <v>0.15690555908424186</v>
      </c>
      <c r="S314" s="307">
        <f t="shared" ca="1" si="137"/>
        <v>7.6871869062286633</v>
      </c>
      <c r="T314" s="304">
        <f t="shared" ca="1" si="117"/>
        <v>75.411303550103185</v>
      </c>
      <c r="U314" s="311">
        <f t="shared" ca="1" si="118"/>
        <v>0</v>
      </c>
      <c r="V314" s="306">
        <f t="shared" ca="1" si="119"/>
        <v>1.1219102212526528</v>
      </c>
      <c r="W314" s="304">
        <f t="shared" ca="1" si="120"/>
        <v>157.17244219770527</v>
      </c>
      <c r="Y314" s="314" t="str">
        <f t="shared" ca="1" si="138"/>
        <v/>
      </c>
      <c r="Z314" s="315" t="str">
        <f t="shared" ca="1" si="139"/>
        <v/>
      </c>
      <c r="AA314" s="316" t="str">
        <f t="shared" ca="1" si="140"/>
        <v/>
      </c>
      <c r="AC314" s="310" t="e">
        <f t="shared" ca="1" si="141"/>
        <v>#N/A</v>
      </c>
      <c r="AD314" s="323" t="e">
        <f t="shared" ca="1" si="142"/>
        <v>#N/A</v>
      </c>
      <c r="AE314" s="324">
        <f t="shared" ca="1" si="121"/>
        <v>878.51489003548988</v>
      </c>
      <c r="AG314" s="306">
        <f t="shared" ca="1" si="143"/>
        <v>11.074879192771409</v>
      </c>
      <c r="AH314" s="304">
        <f t="shared" ca="1" si="144"/>
        <v>20.238899216153747</v>
      </c>
    </row>
    <row r="315" spans="1:34" x14ac:dyDescent="0.2">
      <c r="A315" s="347">
        <f t="shared" ca="1" si="122"/>
        <v>0.01</v>
      </c>
      <c r="B315" s="304">
        <f t="shared" ca="1" si="123"/>
        <v>6.8099999999999339</v>
      </c>
      <c r="D315" s="306">
        <f t="shared" ca="1" si="124"/>
        <v>6.8344449028352878</v>
      </c>
      <c r="E315" s="307">
        <f t="shared" ca="1" si="125"/>
        <v>8.0721508641434827</v>
      </c>
      <c r="F315" s="304">
        <f t="shared" ca="1" si="126"/>
        <v>10.576826400361481</v>
      </c>
      <c r="G315" s="306">
        <f t="shared" ca="1" si="127"/>
        <v>90.352596319506773</v>
      </c>
      <c r="H315" s="307">
        <f t="shared" ca="1" si="128"/>
        <v>236.30716499558122</v>
      </c>
      <c r="I315" s="304">
        <f t="shared" ca="1" si="129"/>
        <v>252.99143837277299</v>
      </c>
      <c r="J315" s="306">
        <f t="shared" ca="1" si="130"/>
        <v>275.5505916664855</v>
      </c>
      <c r="K315" s="307">
        <f t="shared" ca="1" si="131"/>
        <v>880.87755807790245</v>
      </c>
      <c r="L315" s="304">
        <f t="shared" ca="1" si="116"/>
        <v>922.96988081574932</v>
      </c>
      <c r="M315" s="306">
        <f t="shared" ca="1" si="132"/>
        <v>1.2055954058442582</v>
      </c>
      <c r="N315" s="304">
        <f t="shared" ca="1" si="133"/>
        <v>69.075528555237611</v>
      </c>
      <c r="P315" s="310">
        <f t="shared" ca="1" si="134"/>
        <v>8</v>
      </c>
      <c r="Q315" s="304">
        <f t="shared" ca="1" si="135"/>
        <v>304.30434782614236</v>
      </c>
      <c r="R315" s="306">
        <f t="shared" ca="1" si="136"/>
        <v>0.15271617411077942</v>
      </c>
      <c r="S315" s="307">
        <f t="shared" ca="1" si="137"/>
        <v>7.6856597444875554</v>
      </c>
      <c r="T315" s="304">
        <f t="shared" ca="1" si="117"/>
        <v>75.396322093422924</v>
      </c>
      <c r="U315" s="311">
        <f t="shared" ca="1" si="118"/>
        <v>0</v>
      </c>
      <c r="V315" s="306">
        <f t="shared" ca="1" si="119"/>
        <v>1.1216446687267716</v>
      </c>
      <c r="W315" s="304">
        <f t="shared" ca="1" si="120"/>
        <v>157.25929169393584</v>
      </c>
      <c r="Y315" s="314" t="str">
        <f t="shared" ca="1" si="138"/>
        <v/>
      </c>
      <c r="Z315" s="315" t="str">
        <f t="shared" ca="1" si="139"/>
        <v/>
      </c>
      <c r="AA315" s="316" t="str">
        <f t="shared" ca="1" si="140"/>
        <v/>
      </c>
      <c r="AC315" s="310" t="e">
        <f t="shared" ca="1" si="141"/>
        <v>#N/A</v>
      </c>
      <c r="AD315" s="323" t="e">
        <f t="shared" ca="1" si="142"/>
        <v>#N/A</v>
      </c>
      <c r="AE315" s="324">
        <f t="shared" ca="1" si="121"/>
        <v>880.87755807790245</v>
      </c>
      <c r="AG315" s="306">
        <f t="shared" ca="1" si="143"/>
        <v>9.9801570784983937</v>
      </c>
      <c r="AH315" s="304">
        <f t="shared" ca="1" si="144"/>
        <v>19.14369234651139</v>
      </c>
    </row>
    <row r="316" spans="1:34" x14ac:dyDescent="0.2">
      <c r="A316" s="347">
        <f t="shared" ca="1" si="122"/>
        <v>0.01</v>
      </c>
      <c r="B316" s="304">
        <f t="shared" ca="1" si="123"/>
        <v>6.8199999999999337</v>
      </c>
      <c r="D316" s="306">
        <f t="shared" ca="1" si="124"/>
        <v>6.4462238534925547</v>
      </c>
      <c r="E316" s="307">
        <f t="shared" ca="1" si="125"/>
        <v>7.0493814211938091</v>
      </c>
      <c r="F316" s="304">
        <f t="shared" ca="1" si="126"/>
        <v>9.5523599382984337</v>
      </c>
      <c r="G316" s="306">
        <f t="shared" ca="1" si="127"/>
        <v>90.417058558041703</v>
      </c>
      <c r="H316" s="307">
        <f t="shared" ca="1" si="128"/>
        <v>236.37765880979316</v>
      </c>
      <c r="I316" s="304">
        <f t="shared" ca="1" si="129"/>
        <v>253.08030753633781</v>
      </c>
      <c r="J316" s="306">
        <f t="shared" ca="1" si="130"/>
        <v>276.45443994087327</v>
      </c>
      <c r="K316" s="307">
        <f t="shared" ca="1" si="131"/>
        <v>883.24098219692928</v>
      </c>
      <c r="L316" s="304">
        <f t="shared" ca="1" si="116"/>
        <v>925.49537545858016</v>
      </c>
      <c r="M316" s="306">
        <f t="shared" ca="1" si="132"/>
        <v>1.2054569709836558</v>
      </c>
      <c r="N316" s="304">
        <f t="shared" ca="1" si="133"/>
        <v>69.067596821987621</v>
      </c>
      <c r="P316" s="310">
        <f t="shared" ca="1" si="134"/>
        <v>8</v>
      </c>
      <c r="Q316" s="304">
        <f t="shared" ca="1" si="135"/>
        <v>295.95652173918603</v>
      </c>
      <c r="R316" s="306">
        <f t="shared" ca="1" si="136"/>
        <v>0.14852678913731698</v>
      </c>
      <c r="S316" s="307">
        <f t="shared" ca="1" si="137"/>
        <v>7.6841744765961826</v>
      </c>
      <c r="T316" s="304">
        <f t="shared" ca="1" si="117"/>
        <v>75.381751615408561</v>
      </c>
      <c r="U316" s="311">
        <f t="shared" ca="1" si="118"/>
        <v>0</v>
      </c>
      <c r="V316" s="306">
        <f t="shared" ca="1" si="119"/>
        <v>1.1213790913380137</v>
      </c>
      <c r="W316" s="304">
        <f t="shared" ca="1" si="120"/>
        <v>157.33253188294177</v>
      </c>
      <c r="Y316" s="314" t="str">
        <f t="shared" ca="1" si="138"/>
        <v/>
      </c>
      <c r="Z316" s="315" t="str">
        <f t="shared" ca="1" si="139"/>
        <v/>
      </c>
      <c r="AA316" s="316" t="str">
        <f t="shared" ca="1" si="140"/>
        <v/>
      </c>
      <c r="AC316" s="310" t="e">
        <f t="shared" ca="1" si="141"/>
        <v>#N/A</v>
      </c>
      <c r="AD316" s="323" t="e">
        <f t="shared" ca="1" si="142"/>
        <v>#N/A</v>
      </c>
      <c r="AE316" s="324">
        <f t="shared" ca="1" si="121"/>
        <v>883.24098219692928</v>
      </c>
      <c r="AG316" s="306">
        <f t="shared" ca="1" si="143"/>
        <v>8.8866738522665205</v>
      </c>
      <c r="AH316" s="304">
        <f t="shared" ca="1" si="144"/>
        <v>18.049724204946497</v>
      </c>
    </row>
    <row r="317" spans="1:34" x14ac:dyDescent="0.2">
      <c r="A317" s="347">
        <f t="shared" ca="1" si="122"/>
        <v>0.01</v>
      </c>
      <c r="B317" s="304">
        <f t="shared" ca="1" si="123"/>
        <v>6.8299999999999335</v>
      </c>
      <c r="D317" s="306">
        <f t="shared" ca="1" si="124"/>
        <v>6.0581685121301749</v>
      </c>
      <c r="E317" s="307">
        <f t="shared" ca="1" si="125"/>
        <v>6.0278928977575728</v>
      </c>
      <c r="F317" s="304">
        <f t="shared" ca="1" si="126"/>
        <v>8.5461627943891703</v>
      </c>
      <c r="G317" s="306">
        <f t="shared" ca="1" si="127"/>
        <v>90.477640243163009</v>
      </c>
      <c r="H317" s="307">
        <f t="shared" ca="1" si="128"/>
        <v>236.43793773877073</v>
      </c>
      <c r="I317" s="304">
        <f t="shared" ca="1" si="129"/>
        <v>253.15825443017664</v>
      </c>
      <c r="J317" s="306">
        <f t="shared" ca="1" si="130"/>
        <v>277.3589134348793</v>
      </c>
      <c r="K317" s="307">
        <f t="shared" ca="1" si="131"/>
        <v>885.60506017967214</v>
      </c>
      <c r="L317" s="304">
        <f t="shared" ca="1" si="116"/>
        <v>928.0217074387956</v>
      </c>
      <c r="M317" s="306">
        <f t="shared" ca="1" si="132"/>
        <v>1.2053185286417529</v>
      </c>
      <c r="N317" s="304">
        <f t="shared" ca="1" si="133"/>
        <v>69.059664660090675</v>
      </c>
      <c r="P317" s="310">
        <f t="shared" ca="1" si="134"/>
        <v>8</v>
      </c>
      <c r="Q317" s="304">
        <f t="shared" ca="1" si="135"/>
        <v>287.6086956522297</v>
      </c>
      <c r="R317" s="306">
        <f t="shared" ca="1" si="136"/>
        <v>0.14433740416385454</v>
      </c>
      <c r="S317" s="307">
        <f t="shared" ca="1" si="137"/>
        <v>7.6827311025545439</v>
      </c>
      <c r="T317" s="304">
        <f t="shared" ca="1" si="117"/>
        <v>75.367592116060081</v>
      </c>
      <c r="U317" s="311">
        <f t="shared" ca="1" si="118"/>
        <v>0</v>
      </c>
      <c r="V317" s="306">
        <f t="shared" ca="1" si="119"/>
        <v>1.1211135006054009</v>
      </c>
      <c r="W317" s="304">
        <f t="shared" ca="1" si="120"/>
        <v>157.39217530010347</v>
      </c>
      <c r="Y317" s="314" t="str">
        <f t="shared" ca="1" si="138"/>
        <v/>
      </c>
      <c r="Z317" s="315" t="str">
        <f t="shared" ca="1" si="139"/>
        <v/>
      </c>
      <c r="AA317" s="316" t="str">
        <f t="shared" ca="1" si="140"/>
        <v/>
      </c>
      <c r="AC317" s="310" t="e">
        <f t="shared" ca="1" si="141"/>
        <v>#N/A</v>
      </c>
      <c r="AD317" s="323" t="e">
        <f t="shared" ca="1" si="142"/>
        <v>#N/A</v>
      </c>
      <c r="AE317" s="324">
        <f t="shared" ca="1" si="121"/>
        <v>885.60506017967214</v>
      </c>
      <c r="AG317" s="306">
        <f t="shared" ca="1" si="143"/>
        <v>7.7944467787587151</v>
      </c>
      <c r="AH317" s="304">
        <f t="shared" ca="1" si="144"/>
        <v>16.957012035208482</v>
      </c>
    </row>
    <row r="318" spans="1:34" x14ac:dyDescent="0.2">
      <c r="A318" s="347">
        <f t="shared" ca="1" si="122"/>
        <v>0.01</v>
      </c>
      <c r="B318" s="304">
        <f t="shared" ca="1" si="123"/>
        <v>6.8399999999999332</v>
      </c>
      <c r="D318" s="306">
        <f t="shared" ca="1" si="124"/>
        <v>5.6702855318054457</v>
      </c>
      <c r="E318" s="307">
        <f t="shared" ca="1" si="125"/>
        <v>5.0077009692886687</v>
      </c>
      <c r="F318" s="304">
        <f t="shared" ca="1" si="126"/>
        <v>7.5649988109725985</v>
      </c>
      <c r="G318" s="306">
        <f t="shared" ca="1" si="127"/>
        <v>90.53434309848106</v>
      </c>
      <c r="H318" s="307">
        <f t="shared" ca="1" si="128"/>
        <v>236.48801474846363</v>
      </c>
      <c r="I318" s="304">
        <f t="shared" ca="1" si="129"/>
        <v>253.22529178568053</v>
      </c>
      <c r="J318" s="306">
        <f t="shared" ca="1" si="130"/>
        <v>278.26397335158754</v>
      </c>
      <c r="K318" s="307">
        <f t="shared" ca="1" si="131"/>
        <v>887.96968994210829</v>
      </c>
      <c r="L318" s="304">
        <f t="shared" ca="1" si="116"/>
        <v>930.5487677286435</v>
      </c>
      <c r="M318" s="306">
        <f t="shared" ca="1" si="132"/>
        <v>1.205180072858359</v>
      </c>
      <c r="N318" s="304">
        <f t="shared" ca="1" si="133"/>
        <v>69.051731728053028</v>
      </c>
      <c r="P318" s="310">
        <f t="shared" ca="1" si="134"/>
        <v>8</v>
      </c>
      <c r="Q318" s="304">
        <f t="shared" ca="1" si="135"/>
        <v>279.26086956527331</v>
      </c>
      <c r="R318" s="306">
        <f t="shared" ca="1" si="136"/>
        <v>0.14014801919039205</v>
      </c>
      <c r="S318" s="307">
        <f t="shared" ca="1" si="137"/>
        <v>7.6813296223626404</v>
      </c>
      <c r="T318" s="304">
        <f t="shared" ca="1" si="117"/>
        <v>75.353843595377512</v>
      </c>
      <c r="U318" s="311">
        <f t="shared" ca="1" si="118"/>
        <v>0</v>
      </c>
      <c r="V318" s="306">
        <f t="shared" ca="1" si="119"/>
        <v>1.1208479080230709</v>
      </c>
      <c r="W318" s="304">
        <f t="shared" ca="1" si="120"/>
        <v>157.4382364703817</v>
      </c>
      <c r="Y318" s="314" t="str">
        <f t="shared" ca="1" si="138"/>
        <v/>
      </c>
      <c r="Z318" s="315" t="str">
        <f t="shared" ca="1" si="139"/>
        <v/>
      </c>
      <c r="AA318" s="316" t="str">
        <f t="shared" ca="1" si="140"/>
        <v/>
      </c>
      <c r="AC318" s="310" t="e">
        <f t="shared" ca="1" si="141"/>
        <v>#N/A</v>
      </c>
      <c r="AD318" s="323" t="e">
        <f t="shared" ca="1" si="142"/>
        <v>#N/A</v>
      </c>
      <c r="AE318" s="324">
        <f t="shared" ca="1" si="121"/>
        <v>887.96968994210829</v>
      </c>
      <c r="AG318" s="306">
        <f t="shared" ca="1" si="143"/>
        <v>6.7034928338938364</v>
      </c>
      <c r="AH318" s="304">
        <f t="shared" ca="1" si="144"/>
        <v>15.865572792290248</v>
      </c>
    </row>
    <row r="319" spans="1:34" x14ac:dyDescent="0.2">
      <c r="A319" s="347">
        <f t="shared" ca="1" si="122"/>
        <v>0.01</v>
      </c>
      <c r="B319" s="304">
        <f t="shared" ca="1" si="123"/>
        <v>6.849999999999933</v>
      </c>
      <c r="D319" s="306">
        <f t="shared" ca="1" si="124"/>
        <v>5.2825814468318812</v>
      </c>
      <c r="E319" s="307">
        <f t="shared" ca="1" si="125"/>
        <v>3.9888210479355415</v>
      </c>
      <c r="F319" s="304">
        <f t="shared" ca="1" si="126"/>
        <v>6.6193927285564493</v>
      </c>
      <c r="G319" s="306">
        <f t="shared" ca="1" si="127"/>
        <v>90.58716891294938</v>
      </c>
      <c r="H319" s="307">
        <f t="shared" ca="1" si="128"/>
        <v>236.52790295894297</v>
      </c>
      <c r="I319" s="304">
        <f t="shared" ca="1" si="129"/>
        <v>253.28143250111793</v>
      </c>
      <c r="J319" s="306">
        <f t="shared" ca="1" si="130"/>
        <v>279.16958091164469</v>
      </c>
      <c r="K319" s="307">
        <f t="shared" ca="1" si="131"/>
        <v>890.3347695306453</v>
      </c>
      <c r="L319" s="304">
        <f t="shared" ca="1" si="116"/>
        <v>933.07644742623881</v>
      </c>
      <c r="M319" s="306">
        <f t="shared" ca="1" si="132"/>
        <v>1.2050415976811752</v>
      </c>
      <c r="N319" s="304">
        <f t="shared" ca="1" si="133"/>
        <v>69.043797684833066</v>
      </c>
      <c r="P319" s="310">
        <f t="shared" ca="1" si="134"/>
        <v>8</v>
      </c>
      <c r="Q319" s="304">
        <f t="shared" ca="1" si="135"/>
        <v>270.91304347831698</v>
      </c>
      <c r="R319" s="306">
        <f t="shared" ca="1" si="136"/>
        <v>0.13595863421692961</v>
      </c>
      <c r="S319" s="307">
        <f t="shared" ca="1" si="137"/>
        <v>7.679970036020471</v>
      </c>
      <c r="T319" s="304">
        <f t="shared" ca="1" si="117"/>
        <v>75.340506053360826</v>
      </c>
      <c r="U319" s="311">
        <f t="shared" ca="1" si="118"/>
        <v>0</v>
      </c>
      <c r="V319" s="306">
        <f t="shared" ca="1" si="119"/>
        <v>1.1205823250601223</v>
      </c>
      <c r="W319" s="304">
        <f t="shared" ca="1" si="120"/>
        <v>157.47073189445911</v>
      </c>
      <c r="Y319" s="314" t="str">
        <f t="shared" ca="1" si="138"/>
        <v/>
      </c>
      <c r="Z319" s="315" t="str">
        <f t="shared" ca="1" si="139"/>
        <v/>
      </c>
      <c r="AA319" s="316" t="str">
        <f t="shared" ca="1" si="140"/>
        <v/>
      </c>
      <c r="AC319" s="310" t="e">
        <f t="shared" ca="1" si="141"/>
        <v>#N/A</v>
      </c>
      <c r="AD319" s="323" t="e">
        <f t="shared" ca="1" si="142"/>
        <v>#N/A</v>
      </c>
      <c r="AE319" s="324">
        <f t="shared" ca="1" si="121"/>
        <v>890.3347695306453</v>
      </c>
      <c r="AG319" s="306">
        <f t="shared" ca="1" si="143"/>
        <v>5.6138287054259308</v>
      </c>
      <c r="AH319" s="304">
        <f t="shared" ca="1" si="144"/>
        <v>14.77542314302238</v>
      </c>
    </row>
    <row r="320" spans="1:34" x14ac:dyDescent="0.2">
      <c r="A320" s="347">
        <f t="shared" ca="1" si="122"/>
        <v>0.01</v>
      </c>
      <c r="B320" s="304">
        <f t="shared" ca="1" si="123"/>
        <v>6.8599999999999328</v>
      </c>
      <c r="D320" s="306">
        <f t="shared" ca="1" si="124"/>
        <v>4.8950626729635678</v>
      </c>
      <c r="E320" s="307">
        <f t="shared" ca="1" si="125"/>
        <v>2.9712682831636741</v>
      </c>
      <c r="F320" s="304">
        <f t="shared" ca="1" si="126"/>
        <v>5.7262617633824284</v>
      </c>
      <c r="G320" s="306">
        <f t="shared" ca="1" si="127"/>
        <v>90.636119539679015</v>
      </c>
      <c r="H320" s="307">
        <f t="shared" ca="1" si="128"/>
        <v>236.55761564177462</v>
      </c>
      <c r="I320" s="304">
        <f t="shared" ca="1" si="129"/>
        <v>253.32668963875983</v>
      </c>
      <c r="J320" s="306">
        <f t="shared" ca="1" si="130"/>
        <v>280.07569735390786</v>
      </c>
      <c r="K320" s="307">
        <f t="shared" ca="1" si="131"/>
        <v>892.70019712364888</v>
      </c>
      <c r="L320" s="304">
        <f t="shared" ca="1" si="116"/>
        <v>935.60463775725225</v>
      </c>
      <c r="M320" s="306">
        <f t="shared" ca="1" si="132"/>
        <v>1.2049030971643493</v>
      </c>
      <c r="N320" s="304">
        <f t="shared" ca="1" si="133"/>
        <v>69.035862189758561</v>
      </c>
      <c r="P320" s="310">
        <f t="shared" ca="1" si="134"/>
        <v>8</v>
      </c>
      <c r="Q320" s="304">
        <f t="shared" ca="1" si="135"/>
        <v>262.56521739136065</v>
      </c>
      <c r="R320" s="306">
        <f t="shared" ca="1" si="136"/>
        <v>0.13176924924346717</v>
      </c>
      <c r="S320" s="307">
        <f t="shared" ca="1" si="137"/>
        <v>7.6786523435280367</v>
      </c>
      <c r="T320" s="304">
        <f t="shared" ca="1" si="117"/>
        <v>75.327579490010038</v>
      </c>
      <c r="U320" s="311">
        <f t="shared" ca="1" si="118"/>
        <v>0</v>
      </c>
      <c r="V320" s="306">
        <f t="shared" ca="1" si="119"/>
        <v>1.1203167631604627</v>
      </c>
      <c r="W320" s="304">
        <f t="shared" ca="1" si="120"/>
        <v>157.48968003477776</v>
      </c>
      <c r="Y320" s="314" t="str">
        <f t="shared" ca="1" si="138"/>
        <v/>
      </c>
      <c r="Z320" s="315" t="str">
        <f t="shared" ca="1" si="139"/>
        <v/>
      </c>
      <c r="AA320" s="316" t="str">
        <f t="shared" ca="1" si="140"/>
        <v/>
      </c>
      <c r="AC320" s="310" t="e">
        <f t="shared" ca="1" si="141"/>
        <v>#N/A</v>
      </c>
      <c r="AD320" s="323" t="e">
        <f t="shared" ca="1" si="142"/>
        <v>#N/A</v>
      </c>
      <c r="AE320" s="324">
        <f t="shared" ca="1" si="121"/>
        <v>892.70019712364888</v>
      </c>
      <c r="AG320" s="306">
        <f t="shared" ca="1" si="143"/>
        <v>4.5254707935817109</v>
      </c>
      <c r="AH320" s="304">
        <f t="shared" ca="1" si="144"/>
        <v>13.686579466705584</v>
      </c>
    </row>
    <row r="321" spans="1:34" x14ac:dyDescent="0.2">
      <c r="A321" s="347">
        <f t="shared" ca="1" si="122"/>
        <v>0.01</v>
      </c>
      <c r="B321" s="304">
        <f t="shared" ca="1" si="123"/>
        <v>6.8699999999999326</v>
      </c>
      <c r="D321" s="306">
        <f t="shared" ca="1" si="124"/>
        <v>4.5077355075861734</v>
      </c>
      <c r="E321" s="307">
        <f t="shared" ca="1" si="125"/>
        <v>1.955057562416096</v>
      </c>
      <c r="F321" s="304">
        <f t="shared" ca="1" si="126"/>
        <v>4.9134437494199057</v>
      </c>
      <c r="G321" s="306">
        <f t="shared" ca="1" si="127"/>
        <v>90.681196894754876</v>
      </c>
      <c r="H321" s="307">
        <f t="shared" ca="1" si="128"/>
        <v>236.57716621739877</v>
      </c>
      <c r="I321" s="304">
        <f t="shared" ca="1" si="129"/>
        <v>253.36107642201085</v>
      </c>
      <c r="J321" s="306">
        <f t="shared" ca="1" si="130"/>
        <v>280.98228393608002</v>
      </c>
      <c r="K321" s="307">
        <f t="shared" ca="1" si="131"/>
        <v>895.06587103294476</v>
      </c>
      <c r="L321" s="304">
        <f t="shared" ca="1" si="116"/>
        <v>938.13323007657073</v>
      </c>
      <c r="M321" s="306">
        <f t="shared" ca="1" si="132"/>
        <v>1.2047645653670309</v>
      </c>
      <c r="N321" s="304">
        <f t="shared" ca="1" si="133"/>
        <v>69.027924902443857</v>
      </c>
      <c r="P321" s="310">
        <f t="shared" ca="1" si="134"/>
        <v>8</v>
      </c>
      <c r="Q321" s="304">
        <f t="shared" ca="1" si="135"/>
        <v>254.21739130440429</v>
      </c>
      <c r="R321" s="306">
        <f t="shared" ca="1" si="136"/>
        <v>0.12757986427000473</v>
      </c>
      <c r="S321" s="307">
        <f t="shared" ca="1" si="137"/>
        <v>7.6773765448853366</v>
      </c>
      <c r="T321" s="304">
        <f t="shared" ca="1" si="117"/>
        <v>75.315063905325161</v>
      </c>
      <c r="U321" s="311">
        <f t="shared" ca="1" si="118"/>
        <v>0</v>
      </c>
      <c r="V321" s="306">
        <f t="shared" ca="1" si="119"/>
        <v>1.1200512337426622</v>
      </c>
      <c r="W321" s="304">
        <f t="shared" ca="1" si="120"/>
        <v>157.49510130147738</v>
      </c>
      <c r="Y321" s="314" t="str">
        <f t="shared" ca="1" si="138"/>
        <v/>
      </c>
      <c r="Z321" s="315" t="str">
        <f t="shared" ca="1" si="139"/>
        <v/>
      </c>
      <c r="AA321" s="316" t="str">
        <f t="shared" ca="1" si="140"/>
        <v/>
      </c>
      <c r="AC321" s="310" t="e">
        <f t="shared" ca="1" si="141"/>
        <v>#N/A</v>
      </c>
      <c r="AD321" s="323" t="e">
        <f t="shared" ca="1" si="142"/>
        <v>#N/A</v>
      </c>
      <c r="AE321" s="324">
        <f t="shared" ca="1" si="121"/>
        <v>895.06587103294476</v>
      </c>
      <c r="AG321" s="306">
        <f t="shared" ca="1" si="143"/>
        <v>3.438435211735916</v>
      </c>
      <c r="AH321" s="304">
        <f t="shared" ca="1" si="144"/>
        <v>12.599057855781018</v>
      </c>
    </row>
    <row r="322" spans="1:34" x14ac:dyDescent="0.2">
      <c r="A322" s="347">
        <f t="shared" ca="1" si="122"/>
        <v>0.01</v>
      </c>
      <c r="B322" s="304">
        <f t="shared" ca="1" si="123"/>
        <v>6.8799999999999324</v>
      </c>
      <c r="D322" s="306">
        <f t="shared" ca="1" si="124"/>
        <v>4.1206061299145205</v>
      </c>
      <c r="E322" s="307">
        <f t="shared" ca="1" si="125"/>
        <v>0.94020351181101347</v>
      </c>
      <c r="F322" s="304">
        <f t="shared" ca="1" si="126"/>
        <v>4.2265089047002951</v>
      </c>
      <c r="G322" s="306">
        <f t="shared" ca="1" si="127"/>
        <v>90.722402956054026</v>
      </c>
      <c r="H322" s="307">
        <f t="shared" ca="1" si="128"/>
        <v>236.58656825251688</v>
      </c>
      <c r="I322" s="304">
        <f t="shared" ca="1" si="129"/>
        <v>253.38460623254815</v>
      </c>
      <c r="J322" s="306">
        <f t="shared" ca="1" si="130"/>
        <v>281.88930193533406</v>
      </c>
      <c r="K322" s="307">
        <f t="shared" ca="1" si="131"/>
        <v>897.43168970529439</v>
      </c>
      <c r="L322" s="304">
        <f t="shared" ca="1" si="116"/>
        <v>940.6621158699279</v>
      </c>
      <c r="M322" s="306">
        <f t="shared" ca="1" si="132"/>
        <v>1.2046259963519368</v>
      </c>
      <c r="N322" s="304">
        <f t="shared" ca="1" si="133"/>
        <v>69.019985482707682</v>
      </c>
      <c r="P322" s="310">
        <f t="shared" ca="1" si="134"/>
        <v>8</v>
      </c>
      <c r="Q322" s="304">
        <f t="shared" ca="1" si="135"/>
        <v>245.86956521744796</v>
      </c>
      <c r="R322" s="306">
        <f t="shared" ca="1" si="136"/>
        <v>0.12339047929654227</v>
      </c>
      <c r="S322" s="307">
        <f t="shared" ca="1" si="137"/>
        <v>7.6761426400923716</v>
      </c>
      <c r="T322" s="304">
        <f t="shared" ca="1" si="117"/>
        <v>75.302959299306167</v>
      </c>
      <c r="U322" s="311">
        <f t="shared" ca="1" si="118"/>
        <v>0</v>
      </c>
      <c r="V322" s="306">
        <f t="shared" ca="1" si="119"/>
        <v>1.1197857481998075</v>
      </c>
      <c r="W322" s="304">
        <f t="shared" ca="1" si="120"/>
        <v>157.4870180382394</v>
      </c>
      <c r="Y322" s="314" t="str">
        <f t="shared" ca="1" si="138"/>
        <v/>
      </c>
      <c r="Z322" s="315" t="str">
        <f t="shared" ca="1" si="139"/>
        <v/>
      </c>
      <c r="AA322" s="316" t="str">
        <f t="shared" ca="1" si="140"/>
        <v/>
      </c>
      <c r="AC322" s="310" t="e">
        <f t="shared" ca="1" si="141"/>
        <v>#N/A</v>
      </c>
      <c r="AD322" s="323" t="e">
        <f t="shared" ca="1" si="142"/>
        <v>#N/A</v>
      </c>
      <c r="AE322" s="324">
        <f t="shared" ca="1" si="121"/>
        <v>897.43168970529439</v>
      </c>
      <c r="AG322" s="306">
        <f t="shared" ca="1" si="143"/>
        <v>2.3527377871237327</v>
      </c>
      <c r="AH322" s="304">
        <f t="shared" ca="1" si="144"/>
        <v>11.512874116537667</v>
      </c>
    </row>
    <row r="323" spans="1:34" x14ac:dyDescent="0.2">
      <c r="A323" s="347">
        <f t="shared" ca="1" si="122"/>
        <v>0.01</v>
      </c>
      <c r="B323" s="304">
        <f t="shared" ca="1" si="123"/>
        <v>6.8899999999999322</v>
      </c>
      <c r="D323" s="306">
        <f t="shared" ca="1" si="124"/>
        <v>3.7336806011964172</v>
      </c>
      <c r="E323" s="307">
        <f t="shared" ca="1" si="125"/>
        <v>-7.3279503124004108E-2</v>
      </c>
      <c r="F323" s="304">
        <f t="shared" ca="1" si="126"/>
        <v>3.7343996461718638</v>
      </c>
      <c r="G323" s="306">
        <f t="shared" ca="1" si="127"/>
        <v>90.75973976206599</v>
      </c>
      <c r="H323" s="307">
        <f t="shared" ca="1" si="128"/>
        <v>236.58583545748564</v>
      </c>
      <c r="I323" s="304">
        <f t="shared" ca="1" si="129"/>
        <v>253.39729260746734</v>
      </c>
      <c r="J323" s="306">
        <f t="shared" ca="1" si="130"/>
        <v>282.79671264892465</v>
      </c>
      <c r="K323" s="307">
        <f t="shared" ca="1" si="131"/>
        <v>899.79755172384444</v>
      </c>
      <c r="L323" s="304">
        <f t="shared" ca="1" si="116"/>
        <v>943.19118675550772</v>
      </c>
      <c r="M323" s="306">
        <f t="shared" ca="1" si="132"/>
        <v>1.2044873841839141</v>
      </c>
      <c r="N323" s="304">
        <f t="shared" ca="1" si="133"/>
        <v>69.012043590490819</v>
      </c>
      <c r="P323" s="310">
        <f t="shared" ca="1" si="134"/>
        <v>8</v>
      </c>
      <c r="Q323" s="304">
        <f t="shared" ca="1" si="135"/>
        <v>237.5217391304916</v>
      </c>
      <c r="R323" s="306">
        <f t="shared" ca="1" si="136"/>
        <v>0.11920109432307982</v>
      </c>
      <c r="S323" s="307">
        <f t="shared" ca="1" si="137"/>
        <v>7.6749506291491407</v>
      </c>
      <c r="T323" s="304">
        <f t="shared" ca="1" si="117"/>
        <v>75.29126567195307</v>
      </c>
      <c r="U323" s="311">
        <f t="shared" ca="1" si="118"/>
        <v>0</v>
      </c>
      <c r="V323" s="306">
        <f t="shared" ca="1" si="119"/>
        <v>1.1195203178993671</v>
      </c>
      <c r="W323" s="304">
        <f t="shared" ca="1" si="120"/>
        <v>157.46545450804291</v>
      </c>
      <c r="Y323" s="314" t="str">
        <f t="shared" ca="1" si="138"/>
        <v/>
      </c>
      <c r="Z323" s="315" t="str">
        <f t="shared" ca="1" si="139"/>
        <v/>
      </c>
      <c r="AA323" s="316" t="str">
        <f t="shared" ca="1" si="140"/>
        <v/>
      </c>
      <c r="AC323" s="310" t="e">
        <f t="shared" ca="1" si="141"/>
        <v>#N/A</v>
      </c>
      <c r="AD323" s="323" t="e">
        <f t="shared" ca="1" si="142"/>
        <v>#N/A</v>
      </c>
      <c r="AE323" s="324">
        <f t="shared" ca="1" si="121"/>
        <v>899.79755172384444</v>
      </c>
      <c r="AG323" s="306">
        <f t="shared" ca="1" si="143"/>
        <v>1.2683940615896088</v>
      </c>
      <c r="AH323" s="304">
        <f t="shared" ca="1" si="144"/>
        <v>10.428043769856146</v>
      </c>
    </row>
    <row r="324" spans="1:34" x14ac:dyDescent="0.2">
      <c r="A324" s="347">
        <f t="shared" ca="1" si="122"/>
        <v>0.01</v>
      </c>
      <c r="B324" s="304">
        <f t="shared" ca="1" si="123"/>
        <v>6.899999999999932</v>
      </c>
      <c r="D324" s="306">
        <f t="shared" ca="1" si="124"/>
        <v>3.3469648649226369</v>
      </c>
      <c r="E324" s="307">
        <f t="shared" ca="1" si="125"/>
        <v>-1.0853773766820307</v>
      </c>
      <c r="F324" s="304">
        <f t="shared" ca="1" si="126"/>
        <v>3.5185533755848826</v>
      </c>
      <c r="G324" s="306">
        <f t="shared" ca="1" si="127"/>
        <v>90.793209410715221</v>
      </c>
      <c r="H324" s="307">
        <f t="shared" ca="1" si="128"/>
        <v>236.57498168371882</v>
      </c>
      <c r="I324" s="304">
        <f t="shared" ca="1" si="129"/>
        <v>253.39914923643661</v>
      </c>
      <c r="J324" s="306">
        <f t="shared" ca="1" si="130"/>
        <v>283.70447739478857</v>
      </c>
      <c r="K324" s="307">
        <f t="shared" ca="1" si="131"/>
        <v>902.16335580955047</v>
      </c>
      <c r="L324" s="304">
        <f t="shared" ref="L324:L387" ca="1" si="145">SQRT(pos_x^2+pos_z^2)</f>
        <v>945.72033448551781</v>
      </c>
      <c r="M324" s="306">
        <f t="shared" ca="1" si="132"/>
        <v>1.2043487229285117</v>
      </c>
      <c r="N324" s="304">
        <f t="shared" ca="1" si="133"/>
        <v>69.004098885774283</v>
      </c>
      <c r="P324" s="310">
        <f t="shared" ca="1" si="134"/>
        <v>8</v>
      </c>
      <c r="Q324" s="304">
        <f t="shared" ca="1" si="135"/>
        <v>229.17391304353526</v>
      </c>
      <c r="R324" s="306">
        <f t="shared" ca="1" si="136"/>
        <v>0.11501170934961737</v>
      </c>
      <c r="S324" s="307">
        <f t="shared" ca="1" si="137"/>
        <v>7.673800512055645</v>
      </c>
      <c r="T324" s="304">
        <f t="shared" ref="T324:T387" ca="1" si="146">m*g</f>
        <v>75.279983023265885</v>
      </c>
      <c r="U324" s="311">
        <f t="shared" ref="U324:U387" ca="1" si="147">IF(pos_xz&lt;L_rampe,Poids*COS(Beta),0)</f>
        <v>0</v>
      </c>
      <c r="V324" s="306">
        <f t="shared" ref="V324:V387" ca="1" si="148">Rho_moyen*(20000-Alt_rampe-pos_z)/(20000+Alt_rampe+pos_z)</f>
        <v>1.119254954183053</v>
      </c>
      <c r="W324" s="304">
        <f t="shared" ref="W324:W387" ca="1" si="149">1/2*Rho*Sref*Cx*vit_xz^2</f>
        <v>157.43043687883568</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902.16335580955047</v>
      </c>
      <c r="AG324" s="306">
        <f t="shared" ca="1" si="143"/>
        <v>0.18541929237171217</v>
      </c>
      <c r="AH324" s="304">
        <f t="shared" ca="1" si="144"/>
        <v>9.3445820519881106</v>
      </c>
    </row>
    <row r="325" spans="1:34" x14ac:dyDescent="0.2">
      <c r="A325" s="347">
        <f t="shared" ref="A325:A388" ca="1" si="151">IF(B324+0.01&lt;=T_ini+ROUNDUP(Temps_fin_propu,0), 0.01, IF(K324&gt;0, 0.1, 0.0001))</f>
        <v>0.01</v>
      </c>
      <c r="B325" s="304">
        <f t="shared" ref="B325:B388" ca="1" si="152">B324+pas</f>
        <v>6.9099999999999318</v>
      </c>
      <c r="D325" s="306">
        <f t="shared" ref="D325:D388" ca="1" si="153">IF(AND(L324&lt;L_rampe,Poussee&lt;Poids*SIN(M324)),0,(-W324+Poussee)/m*COS(M324)-U324/m*SIN(M324))</f>
        <v>3.0187460025799751</v>
      </c>
      <c r="E325" s="307">
        <f t="shared" ref="E325:E388" ca="1" si="154">IF(AND(L324&lt;L_rampe,Poussee&lt;Poids*SIN(M324)),0,(-W324+Poussee)/m*SIN(M324)+U324/m*COS(M324)-Poids/m)</f>
        <v>-1.9442159297667319</v>
      </c>
      <c r="F325" s="304">
        <f t="shared" ref="F325:F388" ca="1" si="155">SQRT(acc_x^2+acc_z^2)</f>
        <v>3.5906549555270968</v>
      </c>
      <c r="G325" s="306">
        <f t="shared" ref="G325:G388" ca="1" si="156">G324+acc_x*pas</f>
        <v>90.823396870741021</v>
      </c>
      <c r="H325" s="307">
        <f t="shared" ref="H325:H388" ca="1" si="157">H324+acc_z*pas</f>
        <v>236.55553952442116</v>
      </c>
      <c r="I325" s="304">
        <f t="shared" ref="I325:I388" ca="1" si="158">SQRT(vit_x^2+vit_z^2)</f>
        <v>253.39181655852684</v>
      </c>
      <c r="J325" s="306">
        <f t="shared" ref="J325:J388" ca="1" si="159">J324+0.5*(vit_x+G324)*pas*(K324&gt;=0)</f>
        <v>284.61256042619584</v>
      </c>
      <c r="K325" s="307">
        <f t="shared" ref="K325:K388" ca="1" si="160">K324+0.5*(vit_z+H324)*pas</f>
        <v>904.52900841559119</v>
      </c>
      <c r="L325" s="304">
        <f t="shared" ca="1" si="145"/>
        <v>948.24945906530718</v>
      </c>
      <c r="M325" s="306">
        <f t="shared" ref="M325:M388" ca="1" si="161">IF(AND(L324&gt;L_rampe,G325&gt;0),ATAN2(G325,H325),$M$4)</f>
        <v>1.2042100075410109</v>
      </c>
      <c r="N325" s="304">
        <f t="shared" ref="N325:N388" ca="1" si="162">DEGREES(Beta)</f>
        <v>68.996151079516963</v>
      </c>
      <c r="P325" s="310">
        <f t="shared" ref="P325:P388" ca="1" si="163">MATCH(t-pas/2-T_ini,CdP_t)</f>
        <v>9</v>
      </c>
      <c r="Q325" s="304">
        <f t="shared" ref="Q325:Q388" ca="1" si="164">(INDEX(CdP,2,i_P+1)-INDEX(CdP,2,i_P+0))/(INDEX(CdP,1,i_P+1)-INDEX(CdP,1,i_P+0))*(t-pas/2-T_ini-INDEX(CdP,1,i_P+0))+INDEX(CdP,2,i_P+0)</f>
        <v>222.07407407411415</v>
      </c>
      <c r="R325" s="306">
        <f t="shared" ref="R325:R388" ca="1" si="165">Poussee/(g*ISP)</f>
        <v>0.11144863096457872</v>
      </c>
      <c r="S325" s="307">
        <f t="shared" ref="S325:S388" ca="1" si="166">S324-Débit*pas</f>
        <v>7.6726860257459988</v>
      </c>
      <c r="T325" s="304">
        <f t="shared" ca="1" si="146"/>
        <v>75.269049912568249</v>
      </c>
      <c r="U325" s="311">
        <f t="shared" ca="1" si="147"/>
        <v>0</v>
      </c>
      <c r="V325" s="306">
        <f t="shared" ca="1" si="148"/>
        <v>1.1189896675152999</v>
      </c>
      <c r="W325" s="304">
        <f t="shared" ca="1" si="149"/>
        <v>157.38401367525617</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904.52900841559119</v>
      </c>
      <c r="AG325" s="306">
        <f t="shared" ref="AG325:AG388" ca="1" si="172">IF(AND(L324&lt;L_rampe,Poussee&lt;Poids*SIN(M324)),0,(-W324+Poussee)/m-Poids*SIN(M324)/m)</f>
        <v>-0.73351157872407313</v>
      </c>
      <c r="AH325" s="304">
        <f t="shared" ref="AH325:AH388" ca="1" si="173">IF(AND(L324&lt;L_rampe,Poussee&lt;Poids*SIN(M324)), g*SIN(M324), (-W324+Poussee)/m)</f>
        <v>8.4251638837252312</v>
      </c>
    </row>
    <row r="326" spans="1:34" x14ac:dyDescent="0.2">
      <c r="A326" s="347">
        <f t="shared" ca="1" si="151"/>
        <v>0.01</v>
      </c>
      <c r="B326" s="304">
        <f t="shared" ca="1" si="152"/>
        <v>6.9199999999999315</v>
      </c>
      <c r="D326" s="306">
        <f t="shared" ca="1" si="153"/>
        <v>2.7490244043029444</v>
      </c>
      <c r="E326" s="307">
        <f t="shared" ca="1" si="154"/>
        <v>-2.6499842603202817</v>
      </c>
      <c r="F326" s="304">
        <f t="shared" ca="1" si="155"/>
        <v>3.8183179222529895</v>
      </c>
      <c r="G326" s="306">
        <f t="shared" ca="1" si="156"/>
        <v>90.850887114784044</v>
      </c>
      <c r="H326" s="307">
        <f t="shared" ca="1" si="157"/>
        <v>236.52903968181795</v>
      </c>
      <c r="I326" s="304">
        <f t="shared" ca="1" si="158"/>
        <v>253.37693324836468</v>
      </c>
      <c r="J326" s="306">
        <f t="shared" ca="1" si="159"/>
        <v>285.52093184612346</v>
      </c>
      <c r="K326" s="307">
        <f t="shared" ca="1" si="160"/>
        <v>906.89443131162238</v>
      </c>
      <c r="L326" s="304">
        <f t="shared" ca="1" si="145"/>
        <v>950.7784768632016</v>
      </c>
      <c r="M326" s="306">
        <f t="shared" ca="1" si="161"/>
        <v>1.2040712338660489</v>
      </c>
      <c r="N326" s="304">
        <f t="shared" ca="1" si="162"/>
        <v>68.988199933634121</v>
      </c>
      <c r="P326" s="310">
        <f t="shared" ca="1" si="163"/>
        <v>9</v>
      </c>
      <c r="Q326" s="304">
        <f t="shared" ca="1" si="164"/>
        <v>216.22222222226242</v>
      </c>
      <c r="R326" s="306">
        <f t="shared" ca="1" si="165"/>
        <v>0.10851185916798101</v>
      </c>
      <c r="S326" s="307">
        <f t="shared" ca="1" si="166"/>
        <v>7.6716009071543194</v>
      </c>
      <c r="T326" s="304">
        <f t="shared" ca="1" si="146"/>
        <v>75.258404899183873</v>
      </c>
      <c r="U326" s="311">
        <f t="shared" ca="1" si="147"/>
        <v>0</v>
      </c>
      <c r="V326" s="306">
        <f t="shared" ca="1" si="148"/>
        <v>1.1187244666340395</v>
      </c>
      <c r="W326" s="304">
        <f t="shared" ca="1" si="149"/>
        <v>157.3282302174735</v>
      </c>
      <c r="Y326" s="314" t="str">
        <f t="shared" ca="1" si="167"/>
        <v/>
      </c>
      <c r="Z326" s="315" t="str">
        <f t="shared" ca="1" si="168"/>
        <v/>
      </c>
      <c r="AA326" s="316" t="str">
        <f t="shared" ca="1" si="169"/>
        <v/>
      </c>
      <c r="AC326" s="310" t="e">
        <f t="shared" ca="1" si="170"/>
        <v>#N/A</v>
      </c>
      <c r="AD326" s="323" t="e">
        <f t="shared" ca="1" si="171"/>
        <v>#N/A</v>
      </c>
      <c r="AE326" s="324">
        <f t="shared" ca="1" si="150"/>
        <v>906.89443131162238</v>
      </c>
      <c r="AG326" s="306">
        <f t="shared" ca="1" si="172"/>
        <v>-1.4885749945472586</v>
      </c>
      <c r="AH326" s="304">
        <f t="shared" ca="1" si="173"/>
        <v>7.6696128043020835</v>
      </c>
    </row>
    <row r="327" spans="1:34" x14ac:dyDescent="0.2">
      <c r="A327" s="347">
        <f t="shared" ca="1" si="151"/>
        <v>0.01</v>
      </c>
      <c r="B327" s="304">
        <f t="shared" ca="1" si="152"/>
        <v>6.9299999999999313</v>
      </c>
      <c r="D327" s="306">
        <f t="shared" ca="1" si="153"/>
        <v>2.4794588487963285</v>
      </c>
      <c r="E327" s="307">
        <f t="shared" ca="1" si="154"/>
        <v>-3.3547628629600155</v>
      </c>
      <c r="F327" s="304">
        <f t="shared" ca="1" si="155"/>
        <v>4.1715884324283588</v>
      </c>
      <c r="G327" s="306">
        <f t="shared" ca="1" si="156"/>
        <v>90.875681703272008</v>
      </c>
      <c r="H327" s="307">
        <f t="shared" ca="1" si="157"/>
        <v>236.49549205318834</v>
      </c>
      <c r="I327" s="304">
        <f t="shared" ca="1" si="158"/>
        <v>253.35450911028616</v>
      </c>
      <c r="J327" s="306">
        <f t="shared" ca="1" si="159"/>
        <v>286.42956469021374</v>
      </c>
      <c r="K327" s="307">
        <f t="shared" ca="1" si="160"/>
        <v>909.25955397029736</v>
      </c>
      <c r="L327" s="304">
        <f t="shared" ca="1" si="145"/>
        <v>953.30731247320739</v>
      </c>
      <c r="M327" s="306">
        <f t="shared" ca="1" si="161"/>
        <v>1.2039323977461931</v>
      </c>
      <c r="N327" s="304">
        <f t="shared" ca="1" si="162"/>
        <v>68.980245209922415</v>
      </c>
      <c r="P327" s="310">
        <f t="shared" ca="1" si="163"/>
        <v>9</v>
      </c>
      <c r="Q327" s="304">
        <f t="shared" ca="1" si="164"/>
        <v>210.37037037041071</v>
      </c>
      <c r="R327" s="306">
        <f t="shared" ca="1" si="165"/>
        <v>0.1055750873713833</v>
      </c>
      <c r="S327" s="307">
        <f t="shared" ca="1" si="166"/>
        <v>7.670545156280606</v>
      </c>
      <c r="T327" s="304">
        <f t="shared" ca="1" si="146"/>
        <v>75.248047983112755</v>
      </c>
      <c r="U327" s="311">
        <f t="shared" ca="1" si="147"/>
        <v>0</v>
      </c>
      <c r="V327" s="306">
        <f t="shared" ca="1" si="148"/>
        <v>1.1184593594059515</v>
      </c>
      <c r="W327" s="304">
        <f t="shared" ca="1" si="149"/>
        <v>157.2631080992636</v>
      </c>
      <c r="Y327" s="314" t="str">
        <f t="shared" ca="1" si="167"/>
        <v/>
      </c>
      <c r="Z327" s="315" t="str">
        <f t="shared" ca="1" si="168"/>
        <v/>
      </c>
      <c r="AA327" s="316" t="str">
        <f t="shared" ca="1" si="169"/>
        <v/>
      </c>
      <c r="AC327" s="310" t="e">
        <f t="shared" ca="1" si="170"/>
        <v>#N/A</v>
      </c>
      <c r="AD327" s="323" t="e">
        <f t="shared" ca="1" si="171"/>
        <v>#N/A</v>
      </c>
      <c r="AE327" s="324">
        <f t="shared" ca="1" si="150"/>
        <v>909.25955397029736</v>
      </c>
      <c r="AG327" s="306">
        <f t="shared" ca="1" si="172"/>
        <v>-2.2426579841875887</v>
      </c>
      <c r="AH327" s="304">
        <f t="shared" ca="1" si="173"/>
        <v>6.9150417698156117</v>
      </c>
    </row>
    <row r="328" spans="1:34" x14ac:dyDescent="0.2">
      <c r="A328" s="347">
        <f t="shared" ca="1" si="151"/>
        <v>0.01</v>
      </c>
      <c r="B328" s="304">
        <f t="shared" ca="1" si="152"/>
        <v>6.9399999999999311</v>
      </c>
      <c r="D328" s="306">
        <f t="shared" ca="1" si="153"/>
        <v>2.2100518776600144</v>
      </c>
      <c r="E328" s="307">
        <f t="shared" ca="1" si="154"/>
        <v>-4.0585459643989781</v>
      </c>
      <c r="F328" s="304">
        <f t="shared" ca="1" si="155"/>
        <v>4.6212687269934634</v>
      </c>
      <c r="G328" s="306">
        <f t="shared" ca="1" si="156"/>
        <v>90.897782222048605</v>
      </c>
      <c r="H328" s="307">
        <f t="shared" ca="1" si="157"/>
        <v>236.45490659354437</v>
      </c>
      <c r="I328" s="304">
        <f t="shared" ca="1" si="158"/>
        <v>253.32455401134879</v>
      </c>
      <c r="J328" s="306">
        <f t="shared" ca="1" si="159"/>
        <v>287.33843200984035</v>
      </c>
      <c r="K328" s="307">
        <f t="shared" ca="1" si="160"/>
        <v>911.62430596353101</v>
      </c>
      <c r="L328" s="304">
        <f t="shared" ca="1" si="145"/>
        <v>955.83589058653956</v>
      </c>
      <c r="M328" s="306">
        <f t="shared" ca="1" si="161"/>
        <v>1.2037934950212432</v>
      </c>
      <c r="N328" s="304">
        <f t="shared" ca="1" si="162"/>
        <v>68.972286670019912</v>
      </c>
      <c r="P328" s="310">
        <f t="shared" ca="1" si="163"/>
        <v>9</v>
      </c>
      <c r="Q328" s="304">
        <f t="shared" ca="1" si="164"/>
        <v>204.51851851855898</v>
      </c>
      <c r="R328" s="306">
        <f t="shared" ca="1" si="165"/>
        <v>0.10263831557478559</v>
      </c>
      <c r="S328" s="307">
        <f t="shared" ca="1" si="166"/>
        <v>7.6695187731248584</v>
      </c>
      <c r="T328" s="304">
        <f t="shared" ca="1" si="146"/>
        <v>75.237979164354869</v>
      </c>
      <c r="U328" s="311">
        <f t="shared" ca="1" si="147"/>
        <v>0</v>
      </c>
      <c r="V328" s="306">
        <f t="shared" ca="1" si="148"/>
        <v>1.1181943536794647</v>
      </c>
      <c r="W328" s="304">
        <f t="shared" ca="1" si="149"/>
        <v>157.18866980333885</v>
      </c>
      <c r="Y328" s="314" t="str">
        <f t="shared" ca="1" si="167"/>
        <v/>
      </c>
      <c r="Z328" s="315" t="str">
        <f t="shared" ca="1" si="168"/>
        <v/>
      </c>
      <c r="AA328" s="316" t="str">
        <f t="shared" ca="1" si="169"/>
        <v/>
      </c>
      <c r="AC328" s="310" t="e">
        <f t="shared" ca="1" si="170"/>
        <v>#N/A</v>
      </c>
      <c r="AD328" s="323" t="e">
        <f t="shared" ca="1" si="171"/>
        <v>#N/A</v>
      </c>
      <c r="AE328" s="324">
        <f t="shared" ca="1" si="150"/>
        <v>911.62430596353101</v>
      </c>
      <c r="AG328" s="306">
        <f t="shared" ca="1" si="172"/>
        <v>-2.9957542755186495</v>
      </c>
      <c r="AH328" s="304">
        <f t="shared" ca="1" si="173"/>
        <v>6.1614570375504396</v>
      </c>
    </row>
    <row r="329" spans="1:34" x14ac:dyDescent="0.2">
      <c r="A329" s="347">
        <f t="shared" ca="1" si="151"/>
        <v>0.01</v>
      </c>
      <c r="B329" s="304">
        <f t="shared" ca="1" si="152"/>
        <v>6.9499999999999309</v>
      </c>
      <c r="D329" s="306">
        <f t="shared" ca="1" si="153"/>
        <v>1.9408059758715808</v>
      </c>
      <c r="E329" s="307">
        <f t="shared" ca="1" si="154"/>
        <v>-4.7613279144714795</v>
      </c>
      <c r="F329" s="304">
        <f t="shared" ca="1" si="155"/>
        <v>5.1416895418825286</v>
      </c>
      <c r="G329" s="306">
        <f t="shared" ca="1" si="156"/>
        <v>90.917190281807322</v>
      </c>
      <c r="H329" s="307">
        <f t="shared" ca="1" si="157"/>
        <v>236.40729331439965</v>
      </c>
      <c r="I329" s="304">
        <f t="shared" ca="1" si="158"/>
        <v>253.28707787997979</v>
      </c>
      <c r="J329" s="306">
        <f t="shared" ca="1" si="159"/>
        <v>288.24750687235962</v>
      </c>
      <c r="K329" s="307">
        <f t="shared" ca="1" si="160"/>
        <v>913.98861696307074</v>
      </c>
      <c r="L329" s="304">
        <f t="shared" ca="1" si="145"/>
        <v>958.36413599226353</v>
      </c>
      <c r="M329" s="306">
        <f t="shared" ca="1" si="161"/>
        <v>1.2036545215275292</v>
      </c>
      <c r="N329" s="304">
        <f t="shared" ca="1" si="162"/>
        <v>68.964324075365909</v>
      </c>
      <c r="P329" s="310">
        <f t="shared" ca="1" si="163"/>
        <v>9</v>
      </c>
      <c r="Q329" s="304">
        <f t="shared" ca="1" si="164"/>
        <v>198.66666666670724</v>
      </c>
      <c r="R329" s="306">
        <f t="shared" ca="1" si="165"/>
        <v>9.9701543778187865E-2</v>
      </c>
      <c r="S329" s="307">
        <f t="shared" ca="1" si="166"/>
        <v>7.6685217576870768</v>
      </c>
      <c r="T329" s="304">
        <f t="shared" ca="1" si="146"/>
        <v>75.228198442910227</v>
      </c>
      <c r="U329" s="311">
        <f t="shared" ca="1" si="147"/>
        <v>0</v>
      </c>
      <c r="V329" s="306">
        <f t="shared" ca="1" si="148"/>
        <v>1.1179294572847154</v>
      </c>
      <c r="W329" s="304">
        <f t="shared" ca="1" si="149"/>
        <v>157.10493869426966</v>
      </c>
      <c r="Y329" s="314" t="str">
        <f t="shared" ca="1" si="167"/>
        <v/>
      </c>
      <c r="Z329" s="315" t="str">
        <f t="shared" ca="1" si="168"/>
        <v/>
      </c>
      <c r="AA329" s="316" t="str">
        <f t="shared" ca="1" si="169"/>
        <v/>
      </c>
      <c r="AC329" s="310" t="e">
        <f t="shared" ca="1" si="170"/>
        <v>#N/A</v>
      </c>
      <c r="AD329" s="323" t="e">
        <f t="shared" ca="1" si="171"/>
        <v>#N/A</v>
      </c>
      <c r="AE329" s="324">
        <f t="shared" ca="1" si="150"/>
        <v>913.98861696307074</v>
      </c>
      <c r="AG329" s="306">
        <f t="shared" ca="1" si="172"/>
        <v>-3.7478577315684545</v>
      </c>
      <c r="AH329" s="304">
        <f t="shared" ca="1" si="173"/>
        <v>5.4088647296058108</v>
      </c>
    </row>
    <row r="330" spans="1:34" x14ac:dyDescent="0.2">
      <c r="A330" s="347">
        <f t="shared" ca="1" si="151"/>
        <v>0.01</v>
      </c>
      <c r="B330" s="304">
        <f t="shared" ca="1" si="152"/>
        <v>6.9599999999999307</v>
      </c>
      <c r="D330" s="306">
        <f t="shared" ca="1" si="153"/>
        <v>1.6717235719514512</v>
      </c>
      <c r="E330" s="307">
        <f t="shared" ca="1" si="154"/>
        <v>-5.4631031855479115</v>
      </c>
      <c r="F330" s="304">
        <f t="shared" ca="1" si="155"/>
        <v>5.7131564057849715</v>
      </c>
      <c r="G330" s="306">
        <f t="shared" ca="1" si="156"/>
        <v>90.933907517526833</v>
      </c>
      <c r="H330" s="307">
        <f t="shared" ca="1" si="157"/>
        <v>236.35266228254417</v>
      </c>
      <c r="I330" s="304">
        <f t="shared" ca="1" si="158"/>
        <v>253.2420907046309</v>
      </c>
      <c r="J330" s="306">
        <f t="shared" ca="1" si="159"/>
        <v>289.1567623613563</v>
      </c>
      <c r="K330" s="307">
        <f t="shared" ca="1" si="160"/>
        <v>916.35241674105544</v>
      </c>
      <c r="L330" s="304">
        <f t="shared" ca="1" si="145"/>
        <v>960.8919735779225</v>
      </c>
      <c r="M330" s="306">
        <f t="shared" ca="1" si="161"/>
        <v>1.2035154730972111</v>
      </c>
      <c r="N330" s="304">
        <f t="shared" ca="1" si="162"/>
        <v>68.956357187160762</v>
      </c>
      <c r="P330" s="310">
        <f t="shared" ca="1" si="163"/>
        <v>9</v>
      </c>
      <c r="Q330" s="304">
        <f t="shared" ca="1" si="164"/>
        <v>192.81481481485554</v>
      </c>
      <c r="R330" s="306">
        <f t="shared" ca="1" si="165"/>
        <v>9.676477198159017E-2</v>
      </c>
      <c r="S330" s="307">
        <f t="shared" ca="1" si="166"/>
        <v>7.6675541099672611</v>
      </c>
      <c r="T330" s="304">
        <f t="shared" ca="1" si="146"/>
        <v>75.21870581877883</v>
      </c>
      <c r="U330" s="311">
        <f t="shared" ca="1" si="147"/>
        <v>0</v>
      </c>
      <c r="V330" s="306">
        <f t="shared" ca="1" si="148"/>
        <v>1.1176646780335049</v>
      </c>
      <c r="W330" s="304">
        <f t="shared" ca="1" si="149"/>
        <v>157.01193901139882</v>
      </c>
      <c r="Y330" s="314" t="str">
        <f t="shared" ca="1" si="167"/>
        <v/>
      </c>
      <c r="Z330" s="315" t="str">
        <f t="shared" ca="1" si="168"/>
        <v/>
      </c>
      <c r="AA330" s="316" t="str">
        <f t="shared" ca="1" si="169"/>
        <v/>
      </c>
      <c r="AC330" s="310" t="e">
        <f t="shared" ca="1" si="170"/>
        <v>#N/A</v>
      </c>
      <c r="AD330" s="323" t="e">
        <f t="shared" ca="1" si="171"/>
        <v>#N/A</v>
      </c>
      <c r="AE330" s="324">
        <f t="shared" ca="1" si="150"/>
        <v>916.35241674105544</v>
      </c>
      <c r="AG330" s="306">
        <f t="shared" ca="1" si="172"/>
        <v>-4.4989623499187337</v>
      </c>
      <c r="AH330" s="304">
        <f t="shared" ca="1" si="173"/>
        <v>4.6572708334937785</v>
      </c>
    </row>
    <row r="331" spans="1:34" x14ac:dyDescent="0.2">
      <c r="A331" s="347">
        <f t="shared" ca="1" si="151"/>
        <v>0.01</v>
      </c>
      <c r="B331" s="304">
        <f t="shared" ca="1" si="152"/>
        <v>6.9699999999999305</v>
      </c>
      <c r="D331" s="306">
        <f t="shared" ca="1" si="153"/>
        <v>1.4028070381292217</v>
      </c>
      <c r="E331" s="307">
        <f t="shared" ca="1" si="154"/>
        <v>-6.1638663719402276</v>
      </c>
      <c r="F331" s="304">
        <f t="shared" ca="1" si="155"/>
        <v>6.3214805415630648</v>
      </c>
      <c r="G331" s="306">
        <f t="shared" ca="1" si="156"/>
        <v>90.94793558790812</v>
      </c>
      <c r="H331" s="307">
        <f t="shared" ca="1" si="157"/>
        <v>236.29102361882477</v>
      </c>
      <c r="I331" s="304">
        <f t="shared" ca="1" si="158"/>
        <v>253.1896025324387</v>
      </c>
      <c r="J331" s="306">
        <f t="shared" ca="1" si="159"/>
        <v>290.06617157688345</v>
      </c>
      <c r="K331" s="307">
        <f t="shared" ca="1" si="160"/>
        <v>918.71563517056234</v>
      </c>
      <c r="L331" s="304">
        <f t="shared" ca="1" si="145"/>
        <v>963.41932833015119</v>
      </c>
      <c r="M331" s="306">
        <f t="shared" ca="1" si="161"/>
        <v>1.2033763455575774</v>
      </c>
      <c r="N331" s="304">
        <f t="shared" ca="1" si="162"/>
        <v>68.948385766325714</v>
      </c>
      <c r="P331" s="310">
        <f t="shared" ca="1" si="163"/>
        <v>9</v>
      </c>
      <c r="Q331" s="304">
        <f t="shared" ca="1" si="164"/>
        <v>186.9629629630038</v>
      </c>
      <c r="R331" s="306">
        <f t="shared" ca="1" si="165"/>
        <v>9.3828000184992447E-2</v>
      </c>
      <c r="S331" s="307">
        <f t="shared" ca="1" si="166"/>
        <v>7.6666158299654112</v>
      </c>
      <c r="T331" s="304">
        <f t="shared" ca="1" si="146"/>
        <v>75.209501291960692</v>
      </c>
      <c r="U331" s="311">
        <f t="shared" ca="1" si="147"/>
        <v>0</v>
      </c>
      <c r="V331" s="306">
        <f t="shared" ca="1" si="148"/>
        <v>1.1174000237192609</v>
      </c>
      <c r="W331" s="304">
        <f t="shared" ca="1" si="149"/>
        <v>156.90969586174955</v>
      </c>
      <c r="Y331" s="314" t="str">
        <f t="shared" ca="1" si="167"/>
        <v/>
      </c>
      <c r="Z331" s="315" t="str">
        <f t="shared" ca="1" si="168"/>
        <v/>
      </c>
      <c r="AA331" s="316" t="str">
        <f t="shared" ca="1" si="169"/>
        <v/>
      </c>
      <c r="AC331" s="310" t="e">
        <f t="shared" ca="1" si="170"/>
        <v>#N/A</v>
      </c>
      <c r="AD331" s="323" t="e">
        <f t="shared" ca="1" si="171"/>
        <v>#N/A</v>
      </c>
      <c r="AE331" s="324">
        <f t="shared" ca="1" si="150"/>
        <v>918.71563517056234</v>
      </c>
      <c r="AG331" s="306">
        <f t="shared" ca="1" si="172"/>
        <v>-5.2490622620950962</v>
      </c>
      <c r="AH331" s="304">
        <f t="shared" ca="1" si="173"/>
        <v>3.9066812027465461</v>
      </c>
    </row>
    <row r="332" spans="1:34" x14ac:dyDescent="0.2">
      <c r="A332" s="347">
        <f t="shared" ca="1" si="151"/>
        <v>0.01</v>
      </c>
      <c r="B332" s="304">
        <f t="shared" ca="1" si="152"/>
        <v>6.9799999999999303</v>
      </c>
      <c r="D332" s="306">
        <f t="shared" ca="1" si="153"/>
        <v>1.1340586905111658</v>
      </c>
      <c r="E332" s="307">
        <f t="shared" ca="1" si="154"/>
        <v>-6.8636121892981734</v>
      </c>
      <c r="F332" s="304">
        <f t="shared" ca="1" si="155"/>
        <v>6.9566702810041505</v>
      </c>
      <c r="G332" s="306">
        <f t="shared" ca="1" si="156"/>
        <v>90.959276174813226</v>
      </c>
      <c r="H332" s="307">
        <f t="shared" ca="1" si="157"/>
        <v>236.22238749693179</v>
      </c>
      <c r="I332" s="304">
        <f t="shared" ca="1" si="158"/>
        <v>253.12962346789152</v>
      </c>
      <c r="J332" s="306">
        <f t="shared" ca="1" si="159"/>
        <v>290.97570763569706</v>
      </c>
      <c r="K332" s="307">
        <f t="shared" ca="1" si="160"/>
        <v>921.07820222614112</v>
      </c>
      <c r="L332" s="304">
        <f t="shared" ca="1" si="145"/>
        <v>965.94612533527709</v>
      </c>
      <c r="M332" s="306">
        <f t="shared" ca="1" si="161"/>
        <v>1.203237134730341</v>
      </c>
      <c r="N332" s="304">
        <f t="shared" ca="1" si="162"/>
        <v>68.940409573462546</v>
      </c>
      <c r="P332" s="310">
        <f t="shared" ca="1" si="163"/>
        <v>9</v>
      </c>
      <c r="Q332" s="304">
        <f t="shared" ca="1" si="164"/>
        <v>181.11111111115207</v>
      </c>
      <c r="R332" s="306">
        <f t="shared" ca="1" si="165"/>
        <v>9.0891228388394738E-2</v>
      </c>
      <c r="S332" s="307">
        <f t="shared" ca="1" si="166"/>
        <v>7.6657069176815273</v>
      </c>
      <c r="T332" s="304">
        <f t="shared" ca="1" si="146"/>
        <v>75.200584862455784</v>
      </c>
      <c r="U332" s="311">
        <f t="shared" ca="1" si="147"/>
        <v>0</v>
      </c>
      <c r="V332" s="306">
        <f t="shared" ca="1" si="148"/>
        <v>1.1171355021170026</v>
      </c>
      <c r="W332" s="304">
        <f t="shared" ca="1" si="149"/>
        <v>156.79823521293045</v>
      </c>
      <c r="Y332" s="314" t="str">
        <f t="shared" ca="1" si="167"/>
        <v/>
      </c>
      <c r="Z332" s="315" t="str">
        <f t="shared" ca="1" si="168"/>
        <v/>
      </c>
      <c r="AA332" s="316" t="str">
        <f t="shared" ca="1" si="169"/>
        <v/>
      </c>
      <c r="AC332" s="310" t="e">
        <f t="shared" ca="1" si="170"/>
        <v>#N/A</v>
      </c>
      <c r="AD332" s="323" t="e">
        <f t="shared" ca="1" si="171"/>
        <v>#N/A</v>
      </c>
      <c r="AE332" s="324">
        <f t="shared" ca="1" si="150"/>
        <v>921.07820222614112</v>
      </c>
      <c r="AG332" s="306">
        <f t="shared" ca="1" si="172"/>
        <v>-5.9981517329481138</v>
      </c>
      <c r="AH332" s="304">
        <f t="shared" ca="1" si="173"/>
        <v>3.157101557532827</v>
      </c>
    </row>
    <row r="333" spans="1:34" x14ac:dyDescent="0.2">
      <c r="A333" s="347">
        <f t="shared" ca="1" si="151"/>
        <v>0.01</v>
      </c>
      <c r="B333" s="304">
        <f t="shared" ca="1" si="152"/>
        <v>6.98999999999993</v>
      </c>
      <c r="D333" s="306">
        <f t="shared" ca="1" si="153"/>
        <v>0.86548078924870964</v>
      </c>
      <c r="E333" s="307">
        <f t="shared" ca="1" si="154"/>
        <v>-7.5623354739967645</v>
      </c>
      <c r="F333" s="304">
        <f t="shared" ca="1" si="155"/>
        <v>7.611699863882472</v>
      </c>
      <c r="G333" s="306">
        <f t="shared" ca="1" si="156"/>
        <v>90.96793098270571</v>
      </c>
      <c r="H333" s="307">
        <f t="shared" ca="1" si="157"/>
        <v>236.14676414219181</v>
      </c>
      <c r="I333" s="304">
        <f t="shared" ca="1" si="158"/>
        <v>253.06216367150242</v>
      </c>
      <c r="J333" s="306">
        <f t="shared" ca="1" si="159"/>
        <v>291.88534367148463</v>
      </c>
      <c r="K333" s="307">
        <f t="shared" ca="1" si="160"/>
        <v>923.44004798433673</v>
      </c>
      <c r="L333" s="304">
        <f t="shared" ca="1" si="145"/>
        <v>968.4722897799063</v>
      </c>
      <c r="M333" s="306">
        <f t="shared" ca="1" si="161"/>
        <v>1.2030978364309348</v>
      </c>
      <c r="N333" s="304">
        <f t="shared" ca="1" si="162"/>
        <v>68.93242836881322</v>
      </c>
      <c r="P333" s="310">
        <f t="shared" ca="1" si="163"/>
        <v>9</v>
      </c>
      <c r="Q333" s="304">
        <f t="shared" ca="1" si="164"/>
        <v>175.25925925930034</v>
      </c>
      <c r="R333" s="306">
        <f t="shared" ca="1" si="165"/>
        <v>8.7954456591797014E-2</v>
      </c>
      <c r="S333" s="307">
        <f t="shared" ca="1" si="166"/>
        <v>7.6648273731156094</v>
      </c>
      <c r="T333" s="304">
        <f t="shared" ca="1" si="146"/>
        <v>75.191956530264136</v>
      </c>
      <c r="U333" s="311">
        <f t="shared" ca="1" si="147"/>
        <v>0</v>
      </c>
      <c r="V333" s="306">
        <f t="shared" ca="1" si="148"/>
        <v>1.1168711209833027</v>
      </c>
      <c r="W333" s="304">
        <f t="shared" ca="1" si="149"/>
        <v>156.6775838860367</v>
      </c>
      <c r="Y333" s="314" t="str">
        <f t="shared" ca="1" si="167"/>
        <v/>
      </c>
      <c r="Z333" s="315" t="str">
        <f t="shared" ca="1" si="168"/>
        <v/>
      </c>
      <c r="AA333" s="316" t="str">
        <f t="shared" ca="1" si="169"/>
        <v/>
      </c>
      <c r="AC333" s="310" t="e">
        <f t="shared" ca="1" si="170"/>
        <v>#N/A</v>
      </c>
      <c r="AD333" s="323" t="e">
        <f t="shared" ca="1" si="171"/>
        <v>#N/A</v>
      </c>
      <c r="AE333" s="324">
        <f t="shared" ca="1" si="150"/>
        <v>923.44004798433673</v>
      </c>
      <c r="AG333" s="306">
        <f t="shared" ca="1" si="172"/>
        <v>-6.7462251600259631</v>
      </c>
      <c r="AH333" s="304">
        <f t="shared" ca="1" si="173"/>
        <v>2.4085374852827015</v>
      </c>
    </row>
    <row r="334" spans="1:34" x14ac:dyDescent="0.2">
      <c r="A334" s="347">
        <f t="shared" ca="1" si="151"/>
        <v>0.01</v>
      </c>
      <c r="B334" s="304">
        <f t="shared" ca="1" si="152"/>
        <v>6.9999999999999298</v>
      </c>
      <c r="D334" s="306">
        <f t="shared" ca="1" si="153"/>
        <v>0.59707553870791108</v>
      </c>
      <c r="E334" s="307">
        <f t="shared" ca="1" si="154"/>
        <v>-8.2600311825149149</v>
      </c>
      <c r="F334" s="304">
        <f t="shared" ca="1" si="155"/>
        <v>8.2815828399553002</v>
      </c>
      <c r="G334" s="306">
        <f t="shared" ca="1" si="156"/>
        <v>90.973901738092792</v>
      </c>
      <c r="H334" s="307">
        <f t="shared" ca="1" si="157"/>
        <v>236.06416383036665</v>
      </c>
      <c r="I334" s="304">
        <f t="shared" ca="1" si="158"/>
        <v>252.98723335848857</v>
      </c>
      <c r="J334" s="306">
        <f t="shared" ca="1" si="159"/>
        <v>292.79505283508865</v>
      </c>
      <c r="K334" s="307">
        <f t="shared" ca="1" si="160"/>
        <v>925.80110262419953</v>
      </c>
      <c r="L334" s="304">
        <f t="shared" ca="1" si="145"/>
        <v>970.99774695149836</v>
      </c>
      <c r="M334" s="306">
        <f t="shared" ca="1" si="161"/>
        <v>1.2029584464678043</v>
      </c>
      <c r="N334" s="304">
        <f t="shared" ca="1" si="162"/>
        <v>68.924441912219351</v>
      </c>
      <c r="P334" s="310">
        <f t="shared" ca="1" si="163"/>
        <v>9</v>
      </c>
      <c r="Q334" s="304">
        <f t="shared" ca="1" si="164"/>
        <v>169.40740740744863</v>
      </c>
      <c r="R334" s="306">
        <f t="shared" ca="1" si="165"/>
        <v>8.5017684795199319E-2</v>
      </c>
      <c r="S334" s="307">
        <f t="shared" ca="1" si="166"/>
        <v>7.6639771962676573</v>
      </c>
      <c r="T334" s="304">
        <f t="shared" ca="1" si="146"/>
        <v>75.183616295385718</v>
      </c>
      <c r="U334" s="311">
        <f t="shared" ca="1" si="147"/>
        <v>0</v>
      </c>
      <c r="V334" s="306">
        <f t="shared" ca="1" si="148"/>
        <v>1.116606888056255</v>
      </c>
      <c r="W334" s="304">
        <f t="shared" ca="1" si="149"/>
        <v>156.54776954855078</v>
      </c>
      <c r="Y334" s="314" t="str">
        <f t="shared" ca="1" si="167"/>
        <v/>
      </c>
      <c r="Z334" s="315" t="str">
        <f t="shared" ca="1" si="168"/>
        <v/>
      </c>
      <c r="AA334" s="316" t="str">
        <f t="shared" ca="1" si="169"/>
        <v/>
      </c>
      <c r="AC334" s="310">
        <f t="shared" ca="1" si="170"/>
        <v>6.9999999999999298</v>
      </c>
      <c r="AD334" s="323">
        <f t="shared" ca="1" si="171"/>
        <v>292.79505283508865</v>
      </c>
      <c r="AE334" s="324">
        <f t="shared" ca="1" si="150"/>
        <v>925.80110262419953</v>
      </c>
      <c r="AG334" s="306">
        <f t="shared" ca="1" si="172"/>
        <v>-7.4932770729384099</v>
      </c>
      <c r="AH334" s="304">
        <f t="shared" ca="1" si="173"/>
        <v>1.6609944413210587</v>
      </c>
    </row>
    <row r="335" spans="1:34" x14ac:dyDescent="0.2">
      <c r="A335" s="347">
        <f t="shared" ca="1" si="151"/>
        <v>0.01</v>
      </c>
      <c r="B335" s="304">
        <f t="shared" ca="1" si="152"/>
        <v>7.0099999999999296</v>
      </c>
      <c r="D335" s="306">
        <f t="shared" ca="1" si="153"/>
        <v>0.32884508763977027</v>
      </c>
      <c r="E335" s="307">
        <f t="shared" ca="1" si="154"/>
        <v>-8.956694390805696</v>
      </c>
      <c r="F335" s="304">
        <f t="shared" ca="1" si="155"/>
        <v>8.9627291324660163</v>
      </c>
      <c r="G335" s="306">
        <f t="shared" ca="1" si="156"/>
        <v>90.977190188969189</v>
      </c>
      <c r="H335" s="307">
        <f t="shared" ca="1" si="157"/>
        <v>235.97459688645858</v>
      </c>
      <c r="I335" s="304">
        <f t="shared" ca="1" si="158"/>
        <v>252.90484279745712</v>
      </c>
      <c r="J335" s="306">
        <f t="shared" ca="1" si="159"/>
        <v>293.70480829472399</v>
      </c>
      <c r="K335" s="307">
        <f t="shared" ca="1" si="160"/>
        <v>928.16129642778367</v>
      </c>
      <c r="L335" s="304">
        <f t="shared" ca="1" si="145"/>
        <v>973.52242223892551</v>
      </c>
      <c r="M335" s="306">
        <f t="shared" ca="1" si="161"/>
        <v>1.202818960641699</v>
      </c>
      <c r="N335" s="304">
        <f t="shared" ca="1" si="162"/>
        <v>68.916449963081632</v>
      </c>
      <c r="P335" s="310">
        <f t="shared" ca="1" si="163"/>
        <v>9</v>
      </c>
      <c r="Q335" s="304">
        <f t="shared" ca="1" si="164"/>
        <v>163.5555555555969</v>
      </c>
      <c r="R335" s="306">
        <f t="shared" ca="1" si="165"/>
        <v>8.2080912998601596E-2</v>
      </c>
      <c r="S335" s="307">
        <f t="shared" ca="1" si="166"/>
        <v>7.6631563871376711</v>
      </c>
      <c r="T335" s="304">
        <f t="shared" ca="1" si="146"/>
        <v>75.17556415782056</v>
      </c>
      <c r="U335" s="311">
        <f t="shared" ca="1" si="147"/>
        <v>0</v>
      </c>
      <c r="V335" s="306">
        <f t="shared" ca="1" si="148"/>
        <v>1.1163428110554452</v>
      </c>
      <c r="W335" s="304">
        <f t="shared" ca="1" si="149"/>
        <v>156.40882070724317</v>
      </c>
      <c r="Y335" s="314" t="str">
        <f t="shared" ca="1" si="167"/>
        <v/>
      </c>
      <c r="Z335" s="315" t="str">
        <f t="shared" ca="1" si="168"/>
        <v/>
      </c>
      <c r="AA335" s="316" t="str">
        <f t="shared" ca="1" si="169"/>
        <v/>
      </c>
      <c r="AC335" s="310" t="e">
        <f t="shared" ca="1" si="170"/>
        <v>#N/A</v>
      </c>
      <c r="AD335" s="323" t="e">
        <f t="shared" ca="1" si="171"/>
        <v>#N/A</v>
      </c>
      <c r="AE335" s="324">
        <f t="shared" ca="1" si="150"/>
        <v>928.16129642778367</v>
      </c>
      <c r="AG335" s="306">
        <f t="shared" ca="1" si="172"/>
        <v>-8.2393021327127283</v>
      </c>
      <c r="AH335" s="304">
        <f t="shared" ca="1" si="173"/>
        <v>0.91447774950912331</v>
      </c>
    </row>
    <row r="336" spans="1:34" x14ac:dyDescent="0.2">
      <c r="A336" s="347">
        <f t="shared" ca="1" si="151"/>
        <v>0.01</v>
      </c>
      <c r="B336" s="304">
        <f t="shared" ca="1" si="152"/>
        <v>7.0199999999999294</v>
      </c>
      <c r="D336" s="306">
        <f t="shared" ca="1" si="153"/>
        <v>6.0791529351338566E-2</v>
      </c>
      <c r="E336" s="307">
        <f t="shared" ca="1" si="154"/>
        <v>-9.6523202936582564</v>
      </c>
      <c r="F336" s="304">
        <f t="shared" ca="1" si="155"/>
        <v>9.652511728115531</v>
      </c>
      <c r="G336" s="306">
        <f t="shared" ca="1" si="156"/>
        <v>90.977798104262703</v>
      </c>
      <c r="H336" s="307">
        <f t="shared" ca="1" si="157"/>
        <v>235.87807368352199</v>
      </c>
      <c r="I336" s="304">
        <f t="shared" ca="1" si="158"/>
        <v>252.81500230909757</v>
      </c>
      <c r="J336" s="306">
        <f t="shared" ca="1" si="159"/>
        <v>294.61458323619013</v>
      </c>
      <c r="K336" s="307">
        <f t="shared" ca="1" si="160"/>
        <v>930.52055978063356</v>
      </c>
      <c r="L336" s="304">
        <f t="shared" ca="1" si="145"/>
        <v>976.04624113302009</v>
      </c>
      <c r="M336" s="306">
        <f t="shared" ca="1" si="161"/>
        <v>1.2026793747449611</v>
      </c>
      <c r="N336" s="304">
        <f t="shared" ca="1" si="162"/>
        <v>68.908452280318997</v>
      </c>
      <c r="P336" s="310">
        <f t="shared" ca="1" si="163"/>
        <v>9</v>
      </c>
      <c r="Q336" s="304">
        <f t="shared" ca="1" si="164"/>
        <v>157.70370370374516</v>
      </c>
      <c r="R336" s="306">
        <f t="shared" ca="1" si="165"/>
        <v>7.9144141202003887E-2</v>
      </c>
      <c r="S336" s="307">
        <f t="shared" ca="1" si="166"/>
        <v>7.6623649457256509</v>
      </c>
      <c r="T336" s="304">
        <f t="shared" ca="1" si="146"/>
        <v>75.167800117568632</v>
      </c>
      <c r="U336" s="311">
        <f t="shared" ca="1" si="147"/>
        <v>0</v>
      </c>
      <c r="V336" s="306">
        <f t="shared" ca="1" si="148"/>
        <v>1.1160788976819196</v>
      </c>
      <c r="W336" s="304">
        <f t="shared" ca="1" si="149"/>
        <v>156.26076670107437</v>
      </c>
      <c r="Y336" s="314" t="str">
        <f t="shared" ca="1" si="167"/>
        <v/>
      </c>
      <c r="Z336" s="315" t="str">
        <f t="shared" ca="1" si="168"/>
        <v/>
      </c>
      <c r="AA336" s="316" t="str">
        <f t="shared" ca="1" si="169"/>
        <v/>
      </c>
      <c r="AC336" s="310" t="e">
        <f t="shared" ca="1" si="170"/>
        <v>#N/A</v>
      </c>
      <c r="AD336" s="323" t="e">
        <f t="shared" ca="1" si="171"/>
        <v>#N/A</v>
      </c>
      <c r="AE336" s="324">
        <f t="shared" ca="1" si="150"/>
        <v>930.52055978063356</v>
      </c>
      <c r="AG336" s="306">
        <f t="shared" ca="1" si="172"/>
        <v>-8.9842951311415629</v>
      </c>
      <c r="AH336" s="304">
        <f t="shared" ca="1" si="173"/>
        <v>0.16899260289400991</v>
      </c>
    </row>
    <row r="337" spans="1:34" x14ac:dyDescent="0.2">
      <c r="A337" s="347">
        <f t="shared" ca="1" si="151"/>
        <v>0.01</v>
      </c>
      <c r="B337" s="304">
        <f t="shared" ca="1" si="152"/>
        <v>7.0299999999999292</v>
      </c>
      <c r="D337" s="306">
        <f t="shared" ca="1" si="153"/>
        <v>-0.20708309812247128</v>
      </c>
      <c r="E337" s="307">
        <f t="shared" ca="1" si="154"/>
        <v>-10.346904204051688</v>
      </c>
      <c r="F337" s="304">
        <f t="shared" ca="1" si="155"/>
        <v>10.34897627871233</v>
      </c>
      <c r="G337" s="306">
        <f t="shared" ca="1" si="156"/>
        <v>90.975727273281478</v>
      </c>
      <c r="H337" s="307">
        <f t="shared" ca="1" si="157"/>
        <v>235.77460464148146</v>
      </c>
      <c r="I337" s="304">
        <f t="shared" ca="1" si="158"/>
        <v>252.71772226488071</v>
      </c>
      <c r="J337" s="306">
        <f t="shared" ca="1" si="159"/>
        <v>295.52435086307787</v>
      </c>
      <c r="K337" s="307">
        <f t="shared" ca="1" si="160"/>
        <v>932.87882317225854</v>
      </c>
      <c r="L337" s="304">
        <f t="shared" ca="1" si="145"/>
        <v>978.56912922710865</v>
      </c>
      <c r="M337" s="306">
        <f t="shared" ca="1" si="161"/>
        <v>1.2025396845608107</v>
      </c>
      <c r="N337" s="304">
        <f t="shared" ca="1" si="162"/>
        <v>68.900448622327772</v>
      </c>
      <c r="P337" s="310">
        <f t="shared" ca="1" si="163"/>
        <v>9</v>
      </c>
      <c r="Q337" s="304">
        <f t="shared" ca="1" si="164"/>
        <v>151.85185185189346</v>
      </c>
      <c r="R337" s="306">
        <f t="shared" ca="1" si="165"/>
        <v>7.6207369405406178E-2</v>
      </c>
      <c r="S337" s="307">
        <f t="shared" ca="1" si="166"/>
        <v>7.6616028720315965</v>
      </c>
      <c r="T337" s="304">
        <f t="shared" ca="1" si="146"/>
        <v>75.160324174629963</v>
      </c>
      <c r="U337" s="311">
        <f t="shared" ca="1" si="147"/>
        <v>0</v>
      </c>
      <c r="V337" s="306">
        <f t="shared" ca="1" si="148"/>
        <v>1.1158151556181575</v>
      </c>
      <c r="W337" s="304">
        <f t="shared" ca="1" si="149"/>
        <v>156.10363769410009</v>
      </c>
      <c r="Y337" s="314" t="str">
        <f t="shared" ca="1" si="167"/>
        <v/>
      </c>
      <c r="Z337" s="315" t="str">
        <f t="shared" ca="1" si="168"/>
        <v/>
      </c>
      <c r="AA337" s="316" t="str">
        <f t="shared" ca="1" si="169"/>
        <v/>
      </c>
      <c r="AC337" s="310" t="e">
        <f t="shared" ca="1" si="170"/>
        <v>#N/A</v>
      </c>
      <c r="AD337" s="323" t="e">
        <f t="shared" ca="1" si="171"/>
        <v>#N/A</v>
      </c>
      <c r="AE337" s="324">
        <f t="shared" ca="1" si="150"/>
        <v>932.87882317225854</v>
      </c>
      <c r="AG337" s="306">
        <f t="shared" ca="1" si="172"/>
        <v>-9.7282509901230458</v>
      </c>
      <c r="AH337" s="304">
        <f t="shared" ca="1" si="173"/>
        <v>-0.57545593563397823</v>
      </c>
    </row>
    <row r="338" spans="1:34" x14ac:dyDescent="0.2">
      <c r="A338" s="347">
        <f t="shared" ca="1" si="151"/>
        <v>0.01</v>
      </c>
      <c r="B338" s="304">
        <f t="shared" ca="1" si="152"/>
        <v>7.039999999999929</v>
      </c>
      <c r="D338" s="306">
        <f t="shared" ca="1" si="153"/>
        <v>-0.47477681184647608</v>
      </c>
      <c r="E338" s="307">
        <f t="shared" ca="1" si="154"/>
        <v>-11.040441552501022</v>
      </c>
      <c r="F338" s="304">
        <f t="shared" ca="1" si="155"/>
        <v>11.050645351980954</v>
      </c>
      <c r="G338" s="306">
        <f t="shared" ca="1" si="156"/>
        <v>90.970979505163015</v>
      </c>
      <c r="H338" s="307">
        <f t="shared" ca="1" si="157"/>
        <v>235.66420022595645</v>
      </c>
      <c r="I338" s="304">
        <f t="shared" ca="1" si="158"/>
        <v>252.61301308576421</v>
      </c>
      <c r="J338" s="306">
        <f t="shared" ca="1" si="159"/>
        <v>296.43408439697009</v>
      </c>
      <c r="K338" s="307">
        <f t="shared" ca="1" si="160"/>
        <v>935.23601719659575</v>
      </c>
      <c r="L338" s="304">
        <f t="shared" ca="1" si="145"/>
        <v>981.09101221753178</v>
      </c>
      <c r="M338" s="306">
        <f t="shared" ca="1" si="161"/>
        <v>1.2023998858626286</v>
      </c>
      <c r="N338" s="304">
        <f t="shared" ca="1" si="162"/>
        <v>68.892438746940513</v>
      </c>
      <c r="P338" s="310">
        <f t="shared" ca="1" si="163"/>
        <v>9</v>
      </c>
      <c r="Q338" s="304">
        <f t="shared" ca="1" si="164"/>
        <v>146.00000000004172</v>
      </c>
      <c r="R338" s="306">
        <f t="shared" ca="1" si="165"/>
        <v>7.3270597608808469E-2</v>
      </c>
      <c r="S338" s="307">
        <f t="shared" ca="1" si="166"/>
        <v>7.6608701660555081</v>
      </c>
      <c r="T338" s="304">
        <f t="shared" ca="1" si="146"/>
        <v>75.153136329004539</v>
      </c>
      <c r="U338" s="311">
        <f t="shared" ca="1" si="147"/>
        <v>0</v>
      </c>
      <c r="V338" s="306">
        <f t="shared" ca="1" si="148"/>
        <v>1.1155515925280461</v>
      </c>
      <c r="W338" s="304">
        <f t="shared" ca="1" si="149"/>
        <v>155.93746466838064</v>
      </c>
      <c r="Y338" s="314" t="str">
        <f t="shared" ca="1" si="167"/>
        <v/>
      </c>
      <c r="Z338" s="315" t="str">
        <f t="shared" ca="1" si="168"/>
        <v/>
      </c>
      <c r="AA338" s="316" t="str">
        <f t="shared" ca="1" si="169"/>
        <v/>
      </c>
      <c r="AC338" s="310" t="e">
        <f t="shared" ca="1" si="170"/>
        <v>#N/A</v>
      </c>
      <c r="AD338" s="323" t="e">
        <f t="shared" ca="1" si="171"/>
        <v>#N/A</v>
      </c>
      <c r="AE338" s="324">
        <f t="shared" ca="1" si="150"/>
        <v>935.23601719659575</v>
      </c>
      <c r="AG338" s="306">
        <f t="shared" ca="1" si="172"/>
        <v>-10.471164760993398</v>
      </c>
      <c r="AH338" s="304">
        <f t="shared" ca="1" si="173"/>
        <v>-1.318862932676564</v>
      </c>
    </row>
    <row r="339" spans="1:34" x14ac:dyDescent="0.2">
      <c r="A339" s="347">
        <f t="shared" ca="1" si="151"/>
        <v>0.01</v>
      </c>
      <c r="B339" s="304">
        <f t="shared" ca="1" si="152"/>
        <v>7.0499999999999288</v>
      </c>
      <c r="D339" s="306">
        <f t="shared" ca="1" si="153"/>
        <v>-0.7422876838122795</v>
      </c>
      <c r="E339" s="307">
        <f t="shared" ca="1" si="154"/>
        <v>-11.732927886395577</v>
      </c>
      <c r="F339" s="304">
        <f t="shared" ca="1" si="155"/>
        <v>11.756384979784322</v>
      </c>
      <c r="G339" s="306">
        <f t="shared" ca="1" si="156"/>
        <v>90.963556628324895</v>
      </c>
      <c r="H339" s="307">
        <f t="shared" ca="1" si="157"/>
        <v>235.54687094709249</v>
      </c>
      <c r="I339" s="304">
        <f t="shared" ca="1" si="158"/>
        <v>252.50088524090506</v>
      </c>
      <c r="J339" s="306">
        <f t="shared" ca="1" si="159"/>
        <v>297.34375707763752</v>
      </c>
      <c r="K339" s="307">
        <f t="shared" ca="1" si="160"/>
        <v>937.59207255246099</v>
      </c>
      <c r="L339" s="304">
        <f t="shared" ca="1" si="145"/>
        <v>983.61181590415242</v>
      </c>
      <c r="M339" s="306">
        <f t="shared" ca="1" si="161"/>
        <v>1.2022599744132352</v>
      </c>
      <c r="N339" s="304">
        <f t="shared" ca="1" si="162"/>
        <v>68.884422411384719</v>
      </c>
      <c r="P339" s="310">
        <f t="shared" ca="1" si="163"/>
        <v>9</v>
      </c>
      <c r="Q339" s="304">
        <f t="shared" ca="1" si="164"/>
        <v>140.14814814818999</v>
      </c>
      <c r="R339" s="306">
        <f t="shared" ca="1" si="165"/>
        <v>7.0333825812210746E-2</v>
      </c>
      <c r="S339" s="307">
        <f t="shared" ca="1" si="166"/>
        <v>7.6601668277973856</v>
      </c>
      <c r="T339" s="304">
        <f t="shared" ca="1" si="146"/>
        <v>75.14623658069236</v>
      </c>
      <c r="U339" s="311">
        <f t="shared" ca="1" si="147"/>
        <v>0</v>
      </c>
      <c r="V339" s="306">
        <f t="shared" ca="1" si="148"/>
        <v>1.1152882160568576</v>
      </c>
      <c r="W339" s="304">
        <f t="shared" ca="1" si="149"/>
        <v>155.76227941689618</v>
      </c>
      <c r="Y339" s="314" t="str">
        <f t="shared" ca="1" si="167"/>
        <v/>
      </c>
      <c r="Z339" s="315" t="str">
        <f t="shared" ca="1" si="168"/>
        <v/>
      </c>
      <c r="AA339" s="316" t="str">
        <f t="shared" ca="1" si="169"/>
        <v/>
      </c>
      <c r="AC339" s="310" t="e">
        <f t="shared" ca="1" si="170"/>
        <v>#N/A</v>
      </c>
      <c r="AD339" s="323" t="e">
        <f t="shared" ca="1" si="171"/>
        <v>#N/A</v>
      </c>
      <c r="AE339" s="324">
        <f t="shared" ca="1" si="150"/>
        <v>937.59207255246099</v>
      </c>
      <c r="AG339" s="306">
        <f t="shared" ca="1" si="172"/>
        <v>-11.213031623852174</v>
      </c>
      <c r="AH339" s="304">
        <f t="shared" ca="1" si="173"/>
        <v>-2.061223583655388</v>
      </c>
    </row>
    <row r="340" spans="1:34" x14ac:dyDescent="0.2">
      <c r="A340" s="347">
        <f t="shared" ca="1" si="151"/>
        <v>0.01</v>
      </c>
      <c r="B340" s="304">
        <f t="shared" ca="1" si="152"/>
        <v>7.0599999999999286</v>
      </c>
      <c r="D340" s="306">
        <f t="shared" ca="1" si="153"/>
        <v>-1.0096138407649107</v>
      </c>
      <c r="E340" s="307">
        <f t="shared" ca="1" si="154"/>
        <v>-12.424358869329868</v>
      </c>
      <c r="F340" s="304">
        <f t="shared" ca="1" si="155"/>
        <v>12.465312407691988</v>
      </c>
      <c r="G340" s="306">
        <f t="shared" ca="1" si="156"/>
        <v>90.953460489917248</v>
      </c>
      <c r="H340" s="307">
        <f t="shared" ca="1" si="157"/>
        <v>235.42262735839918</v>
      </c>
      <c r="I340" s="304">
        <f t="shared" ca="1" si="158"/>
        <v>252.38134924637879</v>
      </c>
      <c r="J340" s="306">
        <f t="shared" ca="1" si="159"/>
        <v>298.25334216322875</v>
      </c>
      <c r="K340" s="307">
        <f t="shared" ca="1" si="160"/>
        <v>939.94692004398848</v>
      </c>
      <c r="L340" s="304">
        <f t="shared" ca="1" si="145"/>
        <v>986.13146619085023</v>
      </c>
      <c r="M340" s="306">
        <f t="shared" ca="1" si="161"/>
        <v>1.2021199459641665</v>
      </c>
      <c r="N340" s="304">
        <f t="shared" ca="1" si="162"/>
        <v>68.876399372241323</v>
      </c>
      <c r="P340" s="310">
        <f t="shared" ca="1" si="163"/>
        <v>9</v>
      </c>
      <c r="Q340" s="304">
        <f t="shared" ca="1" si="164"/>
        <v>134.29629629633826</v>
      </c>
      <c r="R340" s="306">
        <f t="shared" ca="1" si="165"/>
        <v>6.7397054015613037E-2</v>
      </c>
      <c r="S340" s="307">
        <f t="shared" ca="1" si="166"/>
        <v>7.6594928572572298</v>
      </c>
      <c r="T340" s="304">
        <f t="shared" ca="1" si="146"/>
        <v>75.139624929693426</v>
      </c>
      <c r="U340" s="311">
        <f t="shared" ca="1" si="147"/>
        <v>0</v>
      </c>
      <c r="V340" s="306">
        <f t="shared" ca="1" si="148"/>
        <v>1.1150250338312255</v>
      </c>
      <c r="W340" s="304">
        <f t="shared" ca="1" si="149"/>
        <v>155.5781145364686</v>
      </c>
      <c r="Y340" s="314" t="str">
        <f t="shared" ca="1" si="167"/>
        <v/>
      </c>
      <c r="Z340" s="315" t="str">
        <f t="shared" ca="1" si="168"/>
        <v/>
      </c>
      <c r="AA340" s="316" t="str">
        <f t="shared" ca="1" si="169"/>
        <v/>
      </c>
      <c r="AC340" s="310" t="e">
        <f t="shared" ca="1" si="170"/>
        <v>#N/A</v>
      </c>
      <c r="AD340" s="323" t="e">
        <f t="shared" ca="1" si="171"/>
        <v>#N/A</v>
      </c>
      <c r="AE340" s="324">
        <f t="shared" ca="1" si="150"/>
        <v>939.94692004398848</v>
      </c>
      <c r="AG340" s="306">
        <f t="shared" ca="1" si="172"/>
        <v>-11.953846886880507</v>
      </c>
      <c r="AH340" s="304">
        <f t="shared" ca="1" si="173"/>
        <v>-2.8025332121328757</v>
      </c>
    </row>
    <row r="341" spans="1:34" x14ac:dyDescent="0.2">
      <c r="A341" s="347">
        <f t="shared" ca="1" si="151"/>
        <v>0.01</v>
      </c>
      <c r="B341" s="304">
        <f t="shared" ca="1" si="152"/>
        <v>7.0699999999999283</v>
      </c>
      <c r="D341" s="306">
        <f t="shared" ca="1" si="153"/>
        <v>-1.2767534640291074</v>
      </c>
      <c r="E341" s="307">
        <f t="shared" ca="1" si="154"/>
        <v>-13.114730280427215</v>
      </c>
      <c r="F341" s="304">
        <f t="shared" ca="1" si="155"/>
        <v>13.176731375279108</v>
      </c>
      <c r="G341" s="306">
        <f t="shared" ca="1" si="156"/>
        <v>90.940692955276958</v>
      </c>
      <c r="H341" s="307">
        <f t="shared" ca="1" si="157"/>
        <v>235.29148005559492</v>
      </c>
      <c r="I341" s="304">
        <f t="shared" ca="1" si="158"/>
        <v>252.25441566390543</v>
      </c>
      <c r="J341" s="306">
        <f t="shared" ca="1" si="159"/>
        <v>299.16281293045472</v>
      </c>
      <c r="K341" s="307">
        <f t="shared" ca="1" si="160"/>
        <v>942.30049058105851</v>
      </c>
      <c r="L341" s="304">
        <f t="shared" ca="1" si="145"/>
        <v>988.64988908600287</v>
      </c>
      <c r="M341" s="306">
        <f t="shared" ca="1" si="161"/>
        <v>1.2019797962549448</v>
      </c>
      <c r="N341" s="304">
        <f t="shared" ca="1" si="162"/>
        <v>68.868369385402929</v>
      </c>
      <c r="P341" s="310">
        <f t="shared" ca="1" si="163"/>
        <v>9</v>
      </c>
      <c r="Q341" s="304">
        <f t="shared" ca="1" si="164"/>
        <v>128.44444444448652</v>
      </c>
      <c r="R341" s="306">
        <f t="shared" ca="1" si="165"/>
        <v>6.4460282219015314E-2</v>
      </c>
      <c r="S341" s="307">
        <f t="shared" ca="1" si="166"/>
        <v>7.65884825443504</v>
      </c>
      <c r="T341" s="304">
        <f t="shared" ca="1" si="146"/>
        <v>75.133301376007751</v>
      </c>
      <c r="U341" s="311">
        <f t="shared" ca="1" si="147"/>
        <v>0</v>
      </c>
      <c r="V341" s="306">
        <f t="shared" ca="1" si="148"/>
        <v>1.114762053459126</v>
      </c>
      <c r="W341" s="304">
        <f t="shared" ca="1" si="149"/>
        <v>155.38500342069196</v>
      </c>
      <c r="Y341" s="314" t="str">
        <f t="shared" ca="1" si="167"/>
        <v/>
      </c>
      <c r="Z341" s="315" t="str">
        <f t="shared" ca="1" si="168"/>
        <v/>
      </c>
      <c r="AA341" s="316" t="str">
        <f t="shared" ca="1" si="169"/>
        <v/>
      </c>
      <c r="AC341" s="310" t="e">
        <f t="shared" ca="1" si="170"/>
        <v>#N/A</v>
      </c>
      <c r="AD341" s="323" t="e">
        <f t="shared" ca="1" si="171"/>
        <v>#N/A</v>
      </c>
      <c r="AE341" s="324">
        <f t="shared" ca="1" si="150"/>
        <v>942.30049058105851</v>
      </c>
      <c r="AG341" s="306">
        <f t="shared" ca="1" si="172"/>
        <v>-12.693605985652418</v>
      </c>
      <c r="AH341" s="304">
        <f t="shared" ca="1" si="173"/>
        <v>-3.5427872691262268</v>
      </c>
    </row>
    <row r="342" spans="1:34" x14ac:dyDescent="0.2">
      <c r="A342" s="347">
        <f t="shared" ca="1" si="151"/>
        <v>0.01</v>
      </c>
      <c r="B342" s="304">
        <f t="shared" ca="1" si="152"/>
        <v>7.0799999999999281</v>
      </c>
      <c r="D342" s="306">
        <f t="shared" ca="1" si="153"/>
        <v>-1.5437047893353526</v>
      </c>
      <c r="E342" s="307">
        <f t="shared" ca="1" si="154"/>
        <v>-13.804038013656339</v>
      </c>
      <c r="F342" s="304">
        <f t="shared" ca="1" si="155"/>
        <v>13.890086031378141</v>
      </c>
      <c r="G342" s="306">
        <f t="shared" ca="1" si="156"/>
        <v>90.925255907383601</v>
      </c>
      <c r="H342" s="307">
        <f t="shared" ca="1" si="157"/>
        <v>235.15343967545834</v>
      </c>
      <c r="I342" s="304">
        <f t="shared" ca="1" si="158"/>
        <v>252.1200950995827</v>
      </c>
      <c r="J342" s="306">
        <f t="shared" ca="1" si="159"/>
        <v>300.07214267476803</v>
      </c>
      <c r="K342" s="307">
        <f t="shared" ca="1" si="160"/>
        <v>944.65271517971382</v>
      </c>
      <c r="L342" s="304">
        <f t="shared" ca="1" si="145"/>
        <v>991.16701070295505</v>
      </c>
      <c r="M342" s="306">
        <f t="shared" ca="1" si="161"/>
        <v>1.2018395210123465</v>
      </c>
      <c r="N342" s="304">
        <f t="shared" ca="1" si="162"/>
        <v>68.86033220603187</v>
      </c>
      <c r="P342" s="310">
        <f t="shared" ca="1" si="163"/>
        <v>9</v>
      </c>
      <c r="Q342" s="304">
        <f t="shared" ca="1" si="164"/>
        <v>122.59259259263482</v>
      </c>
      <c r="R342" s="306">
        <f t="shared" ca="1" si="165"/>
        <v>6.1523510422417618E-2</v>
      </c>
      <c r="S342" s="307">
        <f t="shared" ca="1" si="166"/>
        <v>7.6582330193308161</v>
      </c>
      <c r="T342" s="304">
        <f t="shared" ca="1" si="146"/>
        <v>75.127265919635306</v>
      </c>
      <c r="U342" s="311">
        <f t="shared" ca="1" si="147"/>
        <v>0</v>
      </c>
      <c r="V342" s="306">
        <f t="shared" ca="1" si="148"/>
        <v>1.114499282529859</v>
      </c>
      <c r="W342" s="304">
        <f t="shared" ca="1" si="149"/>
        <v>155.18298025287245</v>
      </c>
      <c r="Y342" s="314" t="str">
        <f t="shared" ca="1" si="167"/>
        <v/>
      </c>
      <c r="Z342" s="315" t="str">
        <f t="shared" ca="1" si="168"/>
        <v/>
      </c>
      <c r="AA342" s="316" t="str">
        <f t="shared" ca="1" si="169"/>
        <v/>
      </c>
      <c r="AC342" s="310" t="e">
        <f t="shared" ca="1" si="170"/>
        <v>#N/A</v>
      </c>
      <c r="AD342" s="323" t="e">
        <f t="shared" ca="1" si="171"/>
        <v>#N/A</v>
      </c>
      <c r="AE342" s="324">
        <f t="shared" ca="1" si="150"/>
        <v>944.65271517971382</v>
      </c>
      <c r="AG342" s="306">
        <f t="shared" ca="1" si="172"/>
        <v>-13.432304482439489</v>
      </c>
      <c r="AH342" s="304">
        <f t="shared" ca="1" si="173"/>
        <v>-4.2819813324147944</v>
      </c>
    </row>
    <row r="343" spans="1:34" x14ac:dyDescent="0.2">
      <c r="A343" s="347">
        <f t="shared" ca="1" si="151"/>
        <v>0.01</v>
      </c>
      <c r="B343" s="304">
        <f t="shared" ca="1" si="152"/>
        <v>7.0899999999999279</v>
      </c>
      <c r="D343" s="306">
        <f t="shared" ca="1" si="153"/>
        <v>-1.8104661066457628</v>
      </c>
      <c r="E343" s="307">
        <f t="shared" ca="1" si="154"/>
        <v>-14.492278077141098</v>
      </c>
      <c r="F343" s="304">
        <f t="shared" ca="1" si="155"/>
        <v>14.604927640645727</v>
      </c>
      <c r="G343" s="306">
        <f t="shared" ca="1" si="156"/>
        <v>90.907151246317142</v>
      </c>
      <c r="H343" s="307">
        <f t="shared" ca="1" si="157"/>
        <v>235.00851689468692</v>
      </c>
      <c r="I343" s="304">
        <f t="shared" ca="1" si="158"/>
        <v>251.97839820262595</v>
      </c>
      <c r="J343" s="306">
        <f t="shared" ca="1" si="159"/>
        <v>300.98130471053656</v>
      </c>
      <c r="K343" s="307">
        <f t="shared" ca="1" si="160"/>
        <v>947.0035249625646</v>
      </c>
      <c r="L343" s="304">
        <f t="shared" ca="1" si="145"/>
        <v>993.68275726047477</v>
      </c>
      <c r="M343" s="306">
        <f t="shared" ca="1" si="161"/>
        <v>1.2016991159496642</v>
      </c>
      <c r="N343" s="304">
        <f t="shared" ca="1" si="162"/>
        <v>68.85228758851791</v>
      </c>
      <c r="P343" s="310">
        <f t="shared" ca="1" si="163"/>
        <v>9</v>
      </c>
      <c r="Q343" s="304">
        <f t="shared" ca="1" si="164"/>
        <v>116.74074074078308</v>
      </c>
      <c r="R343" s="306">
        <f t="shared" ca="1" si="165"/>
        <v>5.8586738625819902E-2</v>
      </c>
      <c r="S343" s="307">
        <f t="shared" ca="1" si="166"/>
        <v>7.6576471519445581</v>
      </c>
      <c r="T343" s="304">
        <f t="shared" ca="1" si="146"/>
        <v>75.121518560576121</v>
      </c>
      <c r="U343" s="311">
        <f t="shared" ca="1" si="147"/>
        <v>0</v>
      </c>
      <c r="V343" s="306">
        <f t="shared" ca="1" si="148"/>
        <v>1.1142367286140307</v>
      </c>
      <c r="W343" s="304">
        <f t="shared" ca="1" si="149"/>
        <v>154.97207999897893</v>
      </c>
      <c r="Y343" s="314" t="str">
        <f t="shared" ca="1" si="167"/>
        <v/>
      </c>
      <c r="Z343" s="315" t="str">
        <f t="shared" ca="1" si="168"/>
        <v/>
      </c>
      <c r="AA343" s="316" t="str">
        <f t="shared" ca="1" si="169"/>
        <v/>
      </c>
      <c r="AC343" s="310" t="e">
        <f t="shared" ca="1" si="170"/>
        <v>#N/A</v>
      </c>
      <c r="AD343" s="323" t="e">
        <f t="shared" ca="1" si="171"/>
        <v>#N/A</v>
      </c>
      <c r="AE343" s="324">
        <f t="shared" ca="1" si="150"/>
        <v>947.0035249625646</v>
      </c>
      <c r="AG343" s="306">
        <f t="shared" ca="1" si="172"/>
        <v>-14.1699380655092</v>
      </c>
      <c r="AH343" s="304">
        <f t="shared" ca="1" si="173"/>
        <v>-5.0201111058411039</v>
      </c>
    </row>
    <row r="344" spans="1:34" x14ac:dyDescent="0.2">
      <c r="A344" s="347">
        <f t="shared" ca="1" si="151"/>
        <v>0.01</v>
      </c>
      <c r="B344" s="304">
        <f t="shared" ca="1" si="152"/>
        <v>7.0999999999999277</v>
      </c>
      <c r="D344" s="306">
        <f t="shared" ca="1" si="153"/>
        <v>-2.0770357599798768</v>
      </c>
      <c r="E344" s="307">
        <f t="shared" ca="1" si="154"/>
        <v>-15.179446592463481</v>
      </c>
      <c r="F344" s="304">
        <f t="shared" ca="1" si="155"/>
        <v>15.320890196123932</v>
      </c>
      <c r="G344" s="306">
        <f t="shared" ca="1" si="156"/>
        <v>90.886380888717341</v>
      </c>
      <c r="H344" s="307">
        <f t="shared" ca="1" si="157"/>
        <v>234.85672242876228</v>
      </c>
      <c r="I344" s="304">
        <f t="shared" ca="1" si="158"/>
        <v>251.82933566411538</v>
      </c>
      <c r="J344" s="306">
        <f t="shared" ca="1" si="159"/>
        <v>301.89027237121172</v>
      </c>
      <c r="K344" s="307">
        <f t="shared" ca="1" si="160"/>
        <v>949.3528511591818</v>
      </c>
      <c r="L344" s="304">
        <f t="shared" ca="1" si="145"/>
        <v>996.19705508319589</v>
      </c>
      <c r="M344" s="306">
        <f t="shared" ca="1" si="161"/>
        <v>1.2015585767659638</v>
      </c>
      <c r="N344" s="304">
        <f t="shared" ca="1" si="162"/>
        <v>68.844235286435662</v>
      </c>
      <c r="P344" s="310">
        <f t="shared" ca="1" si="163"/>
        <v>9</v>
      </c>
      <c r="Q344" s="304">
        <f t="shared" ca="1" si="164"/>
        <v>110.88888888893136</v>
      </c>
      <c r="R344" s="306">
        <f t="shared" ca="1" si="165"/>
        <v>5.5649966829222193E-2</v>
      </c>
      <c r="S344" s="307">
        <f t="shared" ca="1" si="166"/>
        <v>7.6570906522762661</v>
      </c>
      <c r="T344" s="304">
        <f t="shared" ca="1" si="146"/>
        <v>75.11605929883018</v>
      </c>
      <c r="U344" s="311">
        <f t="shared" ca="1" si="147"/>
        <v>0</v>
      </c>
      <c r="V344" s="306">
        <f t="shared" ca="1" si="148"/>
        <v>1.1139743992635411</v>
      </c>
      <c r="W344" s="304">
        <f t="shared" ca="1" si="149"/>
        <v>154.75233840060608</v>
      </c>
      <c r="Y344" s="314" t="str">
        <f t="shared" ca="1" si="167"/>
        <v/>
      </c>
      <c r="Z344" s="315" t="str">
        <f t="shared" ca="1" si="168"/>
        <v/>
      </c>
      <c r="AA344" s="316" t="str">
        <f t="shared" ca="1" si="169"/>
        <v/>
      </c>
      <c r="AC344" s="310" t="e">
        <f t="shared" ca="1" si="170"/>
        <v>#N/A</v>
      </c>
      <c r="AD344" s="323" t="e">
        <f t="shared" ca="1" si="171"/>
        <v>#N/A</v>
      </c>
      <c r="AE344" s="324">
        <f t="shared" ca="1" si="150"/>
        <v>949.3528511591818</v>
      </c>
      <c r="AG344" s="306">
        <f t="shared" ca="1" si="172"/>
        <v>-14.906502548416899</v>
      </c>
      <c r="AH344" s="304">
        <f t="shared" ca="1" si="173"/>
        <v>-5.7571724186055846</v>
      </c>
    </row>
    <row r="345" spans="1:34" x14ac:dyDescent="0.2">
      <c r="A345" s="347">
        <f t="shared" ca="1" si="151"/>
        <v>0.01</v>
      </c>
      <c r="B345" s="304">
        <f t="shared" ca="1" si="152"/>
        <v>7.1099999999999275</v>
      </c>
      <c r="D345" s="306">
        <f t="shared" ca="1" si="153"/>
        <v>-2.3434121472405276</v>
      </c>
      <c r="E345" s="307">
        <f t="shared" ca="1" si="154"/>
        <v>-15.865539793960275</v>
      </c>
      <c r="F345" s="304">
        <f t="shared" ca="1" si="155"/>
        <v>16.03767232005853</v>
      </c>
      <c r="G345" s="306">
        <f t="shared" ca="1" si="156"/>
        <v>90.862946767244935</v>
      </c>
      <c r="H345" s="307">
        <f t="shared" ca="1" si="157"/>
        <v>234.69806703082267</v>
      </c>
      <c r="I345" s="304">
        <f t="shared" ca="1" si="158"/>
        <v>251.67291821575026</v>
      </c>
      <c r="J345" s="306">
        <f t="shared" ca="1" si="159"/>
        <v>302.79901900949153</v>
      </c>
      <c r="K345" s="307">
        <f t="shared" ca="1" si="160"/>
        <v>951.70062510647972</v>
      </c>
      <c r="L345" s="304">
        <f t="shared" ca="1" si="145"/>
        <v>998.70983060204969</v>
      </c>
      <c r="M345" s="306">
        <f t="shared" ca="1" si="161"/>
        <v>1.2014178991453375</v>
      </c>
      <c r="N345" s="304">
        <f t="shared" ca="1" si="162"/>
        <v>68.836175052501829</v>
      </c>
      <c r="P345" s="310">
        <f t="shared" ca="1" si="163"/>
        <v>9</v>
      </c>
      <c r="Q345" s="304">
        <f t="shared" ca="1" si="164"/>
        <v>105.03703703707963</v>
      </c>
      <c r="R345" s="306">
        <f t="shared" ca="1" si="165"/>
        <v>5.2713195032624477E-2</v>
      </c>
      <c r="S345" s="307">
        <f t="shared" ca="1" si="166"/>
        <v>7.6565635203259399</v>
      </c>
      <c r="T345" s="304">
        <f t="shared" ca="1" si="146"/>
        <v>75.11088813439747</v>
      </c>
      <c r="U345" s="311">
        <f t="shared" ca="1" si="147"/>
        <v>0</v>
      </c>
      <c r="V345" s="306">
        <f t="shared" ca="1" si="148"/>
        <v>1.1137123020115687</v>
      </c>
      <c r="W345" s="304">
        <f t="shared" ca="1" si="149"/>
        <v>154.52379196795025</v>
      </c>
      <c r="Y345" s="314" t="str">
        <f t="shared" ca="1" si="167"/>
        <v/>
      </c>
      <c r="Z345" s="315" t="str">
        <f t="shared" ca="1" si="168"/>
        <v/>
      </c>
      <c r="AA345" s="316" t="str">
        <f t="shared" ca="1" si="169"/>
        <v/>
      </c>
      <c r="AC345" s="310" t="e">
        <f t="shared" ca="1" si="170"/>
        <v>#N/A</v>
      </c>
      <c r="AD345" s="323" t="e">
        <f t="shared" ca="1" si="171"/>
        <v>#N/A</v>
      </c>
      <c r="AE345" s="324">
        <f t="shared" ca="1" si="150"/>
        <v>951.70062510647972</v>
      </c>
      <c r="AG345" s="306">
        <f t="shared" ca="1" si="172"/>
        <v>-15.641993869291959</v>
      </c>
      <c r="AH345" s="304">
        <f t="shared" ca="1" si="173"/>
        <v>-6.4931612245554868</v>
      </c>
    </row>
    <row r="346" spans="1:34" x14ac:dyDescent="0.2">
      <c r="A346" s="347">
        <f t="shared" ca="1" si="151"/>
        <v>0.01</v>
      </c>
      <c r="B346" s="304">
        <f t="shared" ca="1" si="152"/>
        <v>7.1199999999999273</v>
      </c>
      <c r="D346" s="306">
        <f t="shared" ca="1" si="153"/>
        <v>-2.6095937200397752</v>
      </c>
      <c r="E346" s="307">
        <f t="shared" ca="1" si="154"/>
        <v>-16.550554028013277</v>
      </c>
      <c r="F346" s="304">
        <f t="shared" ca="1" si="155"/>
        <v>16.755023665093926</v>
      </c>
      <c r="G346" s="306">
        <f t="shared" ca="1" si="156"/>
        <v>90.83685083004454</v>
      </c>
      <c r="H346" s="307">
        <f t="shared" ca="1" si="157"/>
        <v>234.53256149054255</v>
      </c>
      <c r="I346" s="304">
        <f t="shared" ca="1" si="158"/>
        <v>251.50915662861041</v>
      </c>
      <c r="J346" s="306">
        <f t="shared" ca="1" si="159"/>
        <v>303.70751799747796</v>
      </c>
      <c r="K346" s="307">
        <f t="shared" ca="1" si="160"/>
        <v>954.04677824908651</v>
      </c>
      <c r="L346" s="304">
        <f t="shared" ca="1" si="145"/>
        <v>1001.2210103546819</v>
      </c>
      <c r="M346" s="306">
        <f t="shared" ca="1" si="161"/>
        <v>1.2012770787561502</v>
      </c>
      <c r="N346" s="304">
        <f t="shared" ca="1" si="162"/>
        <v>68.828106638532006</v>
      </c>
      <c r="P346" s="310">
        <f t="shared" ca="1" si="163"/>
        <v>9</v>
      </c>
      <c r="Q346" s="304">
        <f t="shared" ca="1" si="164"/>
        <v>99.185185185227908</v>
      </c>
      <c r="R346" s="306">
        <f t="shared" ca="1" si="165"/>
        <v>4.9776423236026768E-2</v>
      </c>
      <c r="S346" s="307">
        <f t="shared" ca="1" si="166"/>
        <v>7.6560657560935796</v>
      </c>
      <c r="T346" s="304">
        <f t="shared" ca="1" si="146"/>
        <v>75.106005067278019</v>
      </c>
      <c r="U346" s="311">
        <f t="shared" ca="1" si="147"/>
        <v>0</v>
      </c>
      <c r="V346" s="306">
        <f t="shared" ca="1" si="148"/>
        <v>1.113450444372561</v>
      </c>
      <c r="W346" s="304">
        <f t="shared" ca="1" si="149"/>
        <v>154.28647797280024</v>
      </c>
      <c r="Y346" s="314" t="str">
        <f t="shared" ca="1" si="167"/>
        <v/>
      </c>
      <c r="Z346" s="315" t="str">
        <f t="shared" ca="1" si="168"/>
        <v/>
      </c>
      <c r="AA346" s="316" t="str">
        <f t="shared" ca="1" si="169"/>
        <v/>
      </c>
      <c r="AC346" s="310" t="e">
        <f t="shared" ca="1" si="170"/>
        <v>#N/A</v>
      </c>
      <c r="AD346" s="323" t="e">
        <f t="shared" ca="1" si="171"/>
        <v>#N/A</v>
      </c>
      <c r="AE346" s="324">
        <f t="shared" ca="1" si="150"/>
        <v>954.04677824908651</v>
      </c>
      <c r="AG346" s="306">
        <f t="shared" ca="1" si="172"/>
        <v>-16.376408090118019</v>
      </c>
      <c r="AH346" s="304">
        <f t="shared" ca="1" si="173"/>
        <v>-7.2280736014678943</v>
      </c>
    </row>
    <row r="347" spans="1:34" x14ac:dyDescent="0.2">
      <c r="A347" s="347">
        <f t="shared" ca="1" si="151"/>
        <v>0.01</v>
      </c>
      <c r="B347" s="304">
        <f t="shared" ca="1" si="152"/>
        <v>7.1299999999999271</v>
      </c>
      <c r="D347" s="306">
        <f t="shared" ca="1" si="153"/>
        <v>-2.8755789835251035</v>
      </c>
      <c r="E347" s="307">
        <f t="shared" ca="1" si="154"/>
        <v>-17.234485752333544</v>
      </c>
      <c r="F347" s="304">
        <f t="shared" ca="1" si="155"/>
        <v>17.472734578132844</v>
      </c>
      <c r="G347" s="306">
        <f t="shared" ca="1" si="156"/>
        <v>90.808095040209295</v>
      </c>
      <c r="H347" s="307">
        <f t="shared" ca="1" si="157"/>
        <v>234.36021663301921</v>
      </c>
      <c r="I347" s="304">
        <f t="shared" ca="1" si="158"/>
        <v>251.33806171192492</v>
      </c>
      <c r="J347" s="306">
        <f t="shared" ca="1" si="159"/>
        <v>304.61574272682924</v>
      </c>
      <c r="K347" s="307">
        <f t="shared" ca="1" si="160"/>
        <v>956.39124213970433</v>
      </c>
      <c r="L347" s="304">
        <f t="shared" ca="1" si="145"/>
        <v>1003.7305209858592</v>
      </c>
      <c r="M347" s="306">
        <f t="shared" ca="1" si="161"/>
        <v>1.2011361112502794</v>
      </c>
      <c r="N347" s="304">
        <f t="shared" ca="1" si="162"/>
        <v>68.820029795397133</v>
      </c>
      <c r="P347" s="310">
        <f t="shared" ca="1" si="163"/>
        <v>9</v>
      </c>
      <c r="Q347" s="304">
        <f t="shared" ca="1" si="164"/>
        <v>93.333333333376174</v>
      </c>
      <c r="R347" s="306">
        <f t="shared" ca="1" si="165"/>
        <v>4.6839651439429052E-2</v>
      </c>
      <c r="S347" s="307">
        <f t="shared" ca="1" si="166"/>
        <v>7.6555973595791853</v>
      </c>
      <c r="T347" s="304">
        <f t="shared" ca="1" si="146"/>
        <v>75.101410097471813</v>
      </c>
      <c r="U347" s="311">
        <f t="shared" ca="1" si="147"/>
        <v>0</v>
      </c>
      <c r="V347" s="306">
        <f t="shared" ca="1" si="148"/>
        <v>1.1131888338422227</v>
      </c>
      <c r="W347" s="304">
        <f t="shared" ca="1" si="149"/>
        <v>154.04043444154348</v>
      </c>
      <c r="Y347" s="314" t="str">
        <f t="shared" ca="1" si="167"/>
        <v/>
      </c>
      <c r="Z347" s="315" t="str">
        <f t="shared" ca="1" si="168"/>
        <v/>
      </c>
      <c r="AA347" s="316" t="str">
        <f t="shared" ca="1" si="169"/>
        <v/>
      </c>
      <c r="AC347" s="310" t="e">
        <f t="shared" ca="1" si="170"/>
        <v>#N/A</v>
      </c>
      <c r="AD347" s="323" t="e">
        <f t="shared" ca="1" si="171"/>
        <v>#N/A</v>
      </c>
      <c r="AE347" s="324">
        <f t="shared" ca="1" si="150"/>
        <v>956.39124213970433</v>
      </c>
      <c r="AG347" s="306">
        <f t="shared" ca="1" si="172"/>
        <v>-17.109741396007728</v>
      </c>
      <c r="AH347" s="304">
        <f t="shared" ca="1" si="173"/>
        <v>-7.9619057503273076</v>
      </c>
    </row>
    <row r="348" spans="1:34" x14ac:dyDescent="0.2">
      <c r="A348" s="347">
        <f t="shared" ca="1" si="151"/>
        <v>0.01</v>
      </c>
      <c r="B348" s="304">
        <f t="shared" ca="1" si="152"/>
        <v>7.1399999999999268</v>
      </c>
      <c r="D348" s="306">
        <f t="shared" ca="1" si="153"/>
        <v>-3.1413664962059085</v>
      </c>
      <c r="E348" s="307">
        <f t="shared" ca="1" si="154"/>
        <v>-17.917331535239619</v>
      </c>
      <c r="F348" s="304">
        <f t="shared" ca="1" si="155"/>
        <v>18.190628158674926</v>
      </c>
      <c r="G348" s="306">
        <f t="shared" ca="1" si="156"/>
        <v>90.776681375247236</v>
      </c>
      <c r="H348" s="307">
        <f t="shared" ca="1" si="157"/>
        <v>234.18104331766682</v>
      </c>
      <c r="I348" s="304">
        <f t="shared" ca="1" si="158"/>
        <v>251.15964431184821</v>
      </c>
      <c r="J348" s="306">
        <f t="shared" ca="1" si="159"/>
        <v>305.52366660890652</v>
      </c>
      <c r="K348" s="307">
        <f t="shared" ca="1" si="160"/>
        <v>958.73394843945778</v>
      </c>
      <c r="L348" s="304">
        <f t="shared" ca="1" si="145"/>
        <v>1006.2382892478615</v>
      </c>
      <c r="M348" s="306">
        <f t="shared" ca="1" si="161"/>
        <v>1.2009949922623506</v>
      </c>
      <c r="N348" s="304">
        <f t="shared" ca="1" si="162"/>
        <v>68.811944272979659</v>
      </c>
      <c r="P348" s="310">
        <f t="shared" ca="1" si="163"/>
        <v>9</v>
      </c>
      <c r="Q348" s="304">
        <f t="shared" ca="1" si="164"/>
        <v>87.48148148152444</v>
      </c>
      <c r="R348" s="306">
        <f t="shared" ca="1" si="165"/>
        <v>4.3902879642831336E-2</v>
      </c>
      <c r="S348" s="307">
        <f t="shared" ca="1" si="166"/>
        <v>7.6551583307827569</v>
      </c>
      <c r="T348" s="304">
        <f t="shared" ca="1" si="146"/>
        <v>75.097103224978852</v>
      </c>
      <c r="U348" s="311">
        <f t="shared" ca="1" si="147"/>
        <v>0</v>
      </c>
      <c r="V348" s="306">
        <f t="shared" ca="1" si="148"/>
        <v>1.1129274778975109</v>
      </c>
      <c r="W348" s="304">
        <f t="shared" ca="1" si="149"/>
        <v>153.78570014818956</v>
      </c>
      <c r="Y348" s="314" t="str">
        <f t="shared" ca="1" si="167"/>
        <v/>
      </c>
      <c r="Z348" s="315" t="str">
        <f t="shared" ca="1" si="168"/>
        <v/>
      </c>
      <c r="AA348" s="316" t="str">
        <f t="shared" ca="1" si="169"/>
        <v/>
      </c>
      <c r="AC348" s="310" t="e">
        <f t="shared" ca="1" si="170"/>
        <v>#N/A</v>
      </c>
      <c r="AD348" s="323" t="e">
        <f t="shared" ca="1" si="171"/>
        <v>#N/A</v>
      </c>
      <c r="AE348" s="324">
        <f t="shared" ca="1" si="150"/>
        <v>958.73394843945778</v>
      </c>
      <c r="AG348" s="306">
        <f t="shared" ca="1" si="172"/>
        <v>-17.841990094472088</v>
      </c>
      <c r="AH348" s="304">
        <f t="shared" ca="1" si="173"/>
        <v>-8.6946539945978145</v>
      </c>
    </row>
    <row r="349" spans="1:34" x14ac:dyDescent="0.2">
      <c r="A349" s="347">
        <f t="shared" ca="1" si="151"/>
        <v>0.01</v>
      </c>
      <c r="B349" s="304">
        <f t="shared" ca="1" si="152"/>
        <v>7.1499999999999266</v>
      </c>
      <c r="D349" s="306">
        <f t="shared" ca="1" si="153"/>
        <v>-3.4069548697804191</v>
      </c>
      <c r="E349" s="307">
        <f t="shared" ca="1" si="154"/>
        <v>-18.599088054930135</v>
      </c>
      <c r="F349" s="304">
        <f t="shared" ca="1" si="155"/>
        <v>18.908554094900154</v>
      </c>
      <c r="G349" s="306">
        <f t="shared" ca="1" si="156"/>
        <v>90.742611826549435</v>
      </c>
      <c r="H349" s="307">
        <f t="shared" ca="1" si="157"/>
        <v>233.99505243711752</v>
      </c>
      <c r="I349" s="304">
        <f t="shared" ca="1" si="158"/>
        <v>250.97391531024334</v>
      </c>
      <c r="J349" s="306">
        <f t="shared" ca="1" si="159"/>
        <v>306.43126307491553</v>
      </c>
      <c r="K349" s="307">
        <f t="shared" ca="1" si="160"/>
        <v>961.07482891823167</v>
      </c>
      <c r="L349" s="304">
        <f t="shared" ca="1" si="145"/>
        <v>1008.7442420008633</v>
      </c>
      <c r="M349" s="306">
        <f t="shared" ca="1" si="161"/>
        <v>1.2008537174089637</v>
      </c>
      <c r="N349" s="304">
        <f t="shared" ca="1" si="162"/>
        <v>68.803849820129258</v>
      </c>
      <c r="P349" s="310">
        <f t="shared" ca="1" si="163"/>
        <v>9</v>
      </c>
      <c r="Q349" s="304">
        <f t="shared" ca="1" si="164"/>
        <v>81.629629629672735</v>
      </c>
      <c r="R349" s="306">
        <f t="shared" ca="1" si="165"/>
        <v>4.0966107846233633E-2</v>
      </c>
      <c r="S349" s="307">
        <f t="shared" ca="1" si="166"/>
        <v>7.6547486697042944</v>
      </c>
      <c r="T349" s="304">
        <f t="shared" ca="1" si="146"/>
        <v>75.093084449799136</v>
      </c>
      <c r="U349" s="311">
        <f t="shared" ca="1" si="147"/>
        <v>0</v>
      </c>
      <c r="V349" s="306">
        <f t="shared" ca="1" si="148"/>
        <v>1.1126663839966273</v>
      </c>
      <c r="W349" s="304">
        <f t="shared" ca="1" si="149"/>
        <v>153.52231460741123</v>
      </c>
      <c r="Y349" s="314" t="str">
        <f t="shared" ca="1" si="167"/>
        <v/>
      </c>
      <c r="Z349" s="315" t="str">
        <f t="shared" ca="1" si="168"/>
        <v/>
      </c>
      <c r="AA349" s="316" t="str">
        <f t="shared" ca="1" si="169"/>
        <v/>
      </c>
      <c r="AC349" s="310" t="e">
        <f t="shared" ca="1" si="170"/>
        <v>#N/A</v>
      </c>
      <c r="AD349" s="323" t="e">
        <f t="shared" ca="1" si="171"/>
        <v>#N/A</v>
      </c>
      <c r="AE349" s="324">
        <f t="shared" ca="1" si="150"/>
        <v>961.07482891823167</v>
      </c>
      <c r="AG349" s="306">
        <f t="shared" ca="1" si="172"/>
        <v>-18.573150614684714</v>
      </c>
      <c r="AH349" s="304">
        <f t="shared" ca="1" si="173"/>
        <v>-9.4263147794902373</v>
      </c>
    </row>
    <row r="350" spans="1:34" x14ac:dyDescent="0.2">
      <c r="A350" s="347">
        <f t="shared" ca="1" si="151"/>
        <v>0.01</v>
      </c>
      <c r="B350" s="304">
        <f t="shared" ca="1" si="152"/>
        <v>7.1599999999999264</v>
      </c>
      <c r="D350" s="306">
        <f t="shared" ca="1" si="153"/>
        <v>-3.6723427689631238</v>
      </c>
      <c r="E350" s="307">
        <f t="shared" ca="1" si="154"/>
        <v>-19.279752098750798</v>
      </c>
      <c r="F350" s="304">
        <f t="shared" ca="1" si="155"/>
        <v>19.626383834064836</v>
      </c>
      <c r="G350" s="306">
        <f t="shared" ca="1" si="156"/>
        <v>90.705888398859798</v>
      </c>
      <c r="H350" s="307">
        <f t="shared" ca="1" si="157"/>
        <v>233.80225491613001</v>
      </c>
      <c r="I350" s="304">
        <f t="shared" ca="1" si="158"/>
        <v>250.78088562347301</v>
      </c>
      <c r="J350" s="306">
        <f t="shared" ca="1" si="159"/>
        <v>307.33850557604256</v>
      </c>
      <c r="K350" s="307">
        <f t="shared" ca="1" si="160"/>
        <v>963.41381545499792</v>
      </c>
      <c r="L350" s="304">
        <f t="shared" ca="1" si="145"/>
        <v>1011.2483062133019</v>
      </c>
      <c r="M350" s="306">
        <f t="shared" ca="1" si="161"/>
        <v>1.2007122822879157</v>
      </c>
      <c r="N350" s="304">
        <f t="shared" ca="1" si="162"/>
        <v>68.795746184618281</v>
      </c>
      <c r="P350" s="310">
        <f t="shared" ca="1" si="163"/>
        <v>9</v>
      </c>
      <c r="Q350" s="304">
        <f t="shared" ca="1" si="164"/>
        <v>75.777777777821001</v>
      </c>
      <c r="R350" s="306">
        <f t="shared" ca="1" si="165"/>
        <v>3.8029336049635917E-2</v>
      </c>
      <c r="S350" s="307">
        <f t="shared" ca="1" si="166"/>
        <v>7.6543683763437977</v>
      </c>
      <c r="T350" s="304">
        <f t="shared" ca="1" si="146"/>
        <v>75.089353771932664</v>
      </c>
      <c r="U350" s="311">
        <f t="shared" ca="1" si="147"/>
        <v>0</v>
      </c>
      <c r="V350" s="306">
        <f t="shared" ca="1" si="148"/>
        <v>1.112405559579013</v>
      </c>
      <c r="W350" s="304">
        <f t="shared" ca="1" si="149"/>
        <v>153.25031806760521</v>
      </c>
      <c r="Y350" s="314" t="str">
        <f t="shared" ca="1" si="167"/>
        <v/>
      </c>
      <c r="Z350" s="315" t="str">
        <f t="shared" ca="1" si="168"/>
        <v/>
      </c>
      <c r="AA350" s="316" t="str">
        <f t="shared" ca="1" si="169"/>
        <v/>
      </c>
      <c r="AC350" s="310" t="e">
        <f t="shared" ca="1" si="170"/>
        <v>#N/A</v>
      </c>
      <c r="AD350" s="323" t="e">
        <f t="shared" ca="1" si="171"/>
        <v>#N/A</v>
      </c>
      <c r="AE350" s="324">
        <f t="shared" ca="1" si="150"/>
        <v>963.41381545499792</v>
      </c>
      <c r="AG350" s="306">
        <f t="shared" ca="1" si="172"/>
        <v>-19.30321950674109</v>
      </c>
      <c r="AH350" s="304">
        <f t="shared" ca="1" si="173"/>
        <v>-10.156884671224285</v>
      </c>
    </row>
    <row r="351" spans="1:34" x14ac:dyDescent="0.2">
      <c r="A351" s="347">
        <f t="shared" ca="1" si="151"/>
        <v>0.01</v>
      </c>
      <c r="B351" s="304">
        <f t="shared" ca="1" si="152"/>
        <v>7.1699999999999262</v>
      </c>
      <c r="D351" s="306">
        <f t="shared" ca="1" si="153"/>
        <v>-3.9375289113128051</v>
      </c>
      <c r="E351" s="307">
        <f t="shared" ca="1" si="154"/>
        <v>-19.959320562456014</v>
      </c>
      <c r="F351" s="304">
        <f t="shared" ca="1" si="155"/>
        <v>20.344006764703547</v>
      </c>
      <c r="G351" s="306">
        <f t="shared" ca="1" si="156"/>
        <v>90.666513109746674</v>
      </c>
      <c r="H351" s="307">
        <f t="shared" ca="1" si="157"/>
        <v>233.60266171050546</v>
      </c>
      <c r="I351" s="304">
        <f t="shared" ca="1" si="158"/>
        <v>250.58056620119748</v>
      </c>
      <c r="J351" s="306">
        <f t="shared" ca="1" si="159"/>
        <v>308.24536758358562</v>
      </c>
      <c r="K351" s="307">
        <f t="shared" ca="1" si="160"/>
        <v>965.75084003813106</v>
      </c>
      <c r="L351" s="304">
        <f t="shared" ca="1" si="145"/>
        <v>1013.7504089622335</v>
      </c>
      <c r="M351" s="306">
        <f t="shared" ca="1" si="161"/>
        <v>1.2005706824774123</v>
      </c>
      <c r="N351" s="304">
        <f t="shared" ca="1" si="162"/>
        <v>68.787633113096575</v>
      </c>
      <c r="P351" s="310">
        <f t="shared" ca="1" si="163"/>
        <v>9</v>
      </c>
      <c r="Q351" s="304">
        <f t="shared" ca="1" si="164"/>
        <v>69.925925925969267</v>
      </c>
      <c r="R351" s="306">
        <f t="shared" ca="1" si="165"/>
        <v>3.5092564253038201E-2</v>
      </c>
      <c r="S351" s="307">
        <f t="shared" ca="1" si="166"/>
        <v>7.654017450701267</v>
      </c>
      <c r="T351" s="304">
        <f t="shared" ca="1" si="146"/>
        <v>75.085911191379438</v>
      </c>
      <c r="U351" s="311">
        <f t="shared" ca="1" si="147"/>
        <v>0</v>
      </c>
      <c r="V351" s="306">
        <f t="shared" ca="1" si="148"/>
        <v>1.1121450120653482</v>
      </c>
      <c r="W351" s="304">
        <f t="shared" ca="1" si="149"/>
        <v>152.96975150397233</v>
      </c>
      <c r="Y351" s="314" t="str">
        <f t="shared" ca="1" si="167"/>
        <v/>
      </c>
      <c r="Z351" s="315" t="str">
        <f t="shared" ca="1" si="168"/>
        <v/>
      </c>
      <c r="AA351" s="316" t="str">
        <f t="shared" ca="1" si="169"/>
        <v/>
      </c>
      <c r="AC351" s="310" t="e">
        <f t="shared" ca="1" si="170"/>
        <v>#N/A</v>
      </c>
      <c r="AD351" s="323" t="e">
        <f t="shared" ca="1" si="171"/>
        <v>#N/A</v>
      </c>
      <c r="AE351" s="324">
        <f t="shared" ca="1" si="150"/>
        <v>965.75084003813106</v>
      </c>
      <c r="AG351" s="306">
        <f t="shared" ca="1" si="172"/>
        <v>-20.032193440913122</v>
      </c>
      <c r="AH351" s="304">
        <f t="shared" ca="1" si="173"/>
        <v>-10.886360356286056</v>
      </c>
    </row>
    <row r="352" spans="1:34" x14ac:dyDescent="0.2">
      <c r="A352" s="347">
        <f t="shared" ca="1" si="151"/>
        <v>0.01</v>
      </c>
      <c r="B352" s="304">
        <f t="shared" ca="1" si="152"/>
        <v>7.179999999999926</v>
      </c>
      <c r="D352" s="306">
        <f t="shared" ca="1" si="153"/>
        <v>-4.1961653769300398</v>
      </c>
      <c r="E352" s="307">
        <f t="shared" ca="1" si="154"/>
        <v>-20.621438174994164</v>
      </c>
      <c r="F352" s="304">
        <f t="shared" ca="1" si="155"/>
        <v>21.044037546907511</v>
      </c>
      <c r="G352" s="306">
        <f t="shared" ca="1" si="156"/>
        <v>90.624551455977368</v>
      </c>
      <c r="H352" s="307">
        <f t="shared" ca="1" si="157"/>
        <v>233.39644732875553</v>
      </c>
      <c r="I352" s="304">
        <f t="shared" ca="1" si="158"/>
        <v>250.37314343252081</v>
      </c>
      <c r="J352" s="306">
        <f t="shared" ca="1" si="159"/>
        <v>309.15182290641422</v>
      </c>
      <c r="K352" s="307">
        <f t="shared" ca="1" si="160"/>
        <v>968.08583558332737</v>
      </c>
      <c r="L352" s="304">
        <f t="shared" ca="1" si="145"/>
        <v>1016.2504783090772</v>
      </c>
      <c r="M352" s="306">
        <f t="shared" ca="1" si="161"/>
        <v>1.2004289136345954</v>
      </c>
      <c r="N352" s="304">
        <f t="shared" ca="1" si="162"/>
        <v>68.779510356736722</v>
      </c>
      <c r="P352" s="310">
        <f t="shared" ca="1" si="163"/>
        <v>10</v>
      </c>
      <c r="Q352" s="304">
        <f t="shared" ca="1" si="164"/>
        <v>64.208333333374796</v>
      </c>
      <c r="R352" s="306">
        <f t="shared" ca="1" si="165"/>
        <v>3.2223170923291806E-2</v>
      </c>
      <c r="S352" s="307">
        <f t="shared" ca="1" si="166"/>
        <v>7.6536952189920342</v>
      </c>
      <c r="T352" s="304">
        <f t="shared" ca="1" si="146"/>
        <v>75.082750098311863</v>
      </c>
      <c r="U352" s="311">
        <f t="shared" ca="1" si="147"/>
        <v>0</v>
      </c>
      <c r="V352" s="306">
        <f t="shared" ca="1" si="148"/>
        <v>1.1118847487664263</v>
      </c>
      <c r="W352" s="304">
        <f t="shared" ca="1" si="149"/>
        <v>152.6808705304874</v>
      </c>
      <c r="Y352" s="314" t="str">
        <f t="shared" ca="1" si="167"/>
        <v/>
      </c>
      <c r="Z352" s="315" t="str">
        <f t="shared" ca="1" si="168"/>
        <v/>
      </c>
      <c r="AA352" s="316" t="str">
        <f t="shared" ca="1" si="169"/>
        <v/>
      </c>
      <c r="AC352" s="310" t="e">
        <f t="shared" ca="1" si="170"/>
        <v>#N/A</v>
      </c>
      <c r="AD352" s="323" t="e">
        <f t="shared" ca="1" si="171"/>
        <v>#N/A</v>
      </c>
      <c r="AE352" s="324">
        <f t="shared" ca="1" si="150"/>
        <v>968.08583558332737</v>
      </c>
      <c r="AG352" s="306">
        <f t="shared" ca="1" si="172"/>
        <v>-20.742528472706908</v>
      </c>
      <c r="AH352" s="304">
        <f t="shared" ca="1" si="173"/>
        <v>-11.597197906488772</v>
      </c>
    </row>
    <row r="353" spans="1:34" x14ac:dyDescent="0.2">
      <c r="A353" s="347">
        <f t="shared" ca="1" si="151"/>
        <v>0.01</v>
      </c>
      <c r="B353" s="304">
        <f t="shared" ca="1" si="152"/>
        <v>7.1899999999999258</v>
      </c>
      <c r="D353" s="306">
        <f t="shared" ca="1" si="153"/>
        <v>-4.4482538805014524</v>
      </c>
      <c r="E353" s="307">
        <f t="shared" ca="1" si="154"/>
        <v>-21.266130108734593</v>
      </c>
      <c r="F353" s="304">
        <f t="shared" ca="1" si="155"/>
        <v>21.726372278570214</v>
      </c>
      <c r="G353" s="306">
        <f t="shared" ca="1" si="156"/>
        <v>90.580068917172355</v>
      </c>
      <c r="H353" s="307">
        <f t="shared" ca="1" si="157"/>
        <v>233.18378602766819</v>
      </c>
      <c r="I353" s="304">
        <f t="shared" ca="1" si="158"/>
        <v>250.15880346539282</v>
      </c>
      <c r="J353" s="306">
        <f t="shared" ca="1" si="159"/>
        <v>310.05784600827997</v>
      </c>
      <c r="K353" s="307">
        <f t="shared" ca="1" si="160"/>
        <v>970.41873675010947</v>
      </c>
      <c r="L353" s="304">
        <f t="shared" ca="1" si="145"/>
        <v>1018.7484441740132</v>
      </c>
      <c r="M353" s="306">
        <f t="shared" ca="1" si="161"/>
        <v>1.2002869714954507</v>
      </c>
      <c r="N353" s="304">
        <f t="shared" ca="1" si="162"/>
        <v>68.771377671228677</v>
      </c>
      <c r="P353" s="310">
        <f t="shared" ca="1" si="163"/>
        <v>10</v>
      </c>
      <c r="Q353" s="304">
        <f t="shared" ca="1" si="164"/>
        <v>58.625000000041567</v>
      </c>
      <c r="R353" s="306">
        <f t="shared" ca="1" si="165"/>
        <v>2.9421156060398728E-2</v>
      </c>
      <c r="S353" s="307">
        <f t="shared" ca="1" si="166"/>
        <v>7.6534010074314303</v>
      </c>
      <c r="T353" s="304">
        <f t="shared" ca="1" si="146"/>
        <v>75.07986388290233</v>
      </c>
      <c r="U353" s="311">
        <f t="shared" ca="1" si="147"/>
        <v>0</v>
      </c>
      <c r="V353" s="306">
        <f t="shared" ca="1" si="148"/>
        <v>1.1116247767923098</v>
      </c>
      <c r="W353" s="304">
        <f t="shared" ca="1" si="149"/>
        <v>152.3839301844568</v>
      </c>
      <c r="Y353" s="314" t="str">
        <f t="shared" ca="1" si="167"/>
        <v/>
      </c>
      <c r="Z353" s="315" t="str">
        <f t="shared" ca="1" si="168"/>
        <v/>
      </c>
      <c r="AA353" s="316" t="str">
        <f t="shared" ca="1" si="169"/>
        <v/>
      </c>
      <c r="AC353" s="310" t="e">
        <f t="shared" ca="1" si="170"/>
        <v>#N/A</v>
      </c>
      <c r="AD353" s="323" t="e">
        <f t="shared" ca="1" si="171"/>
        <v>#N/A</v>
      </c>
      <c r="AE353" s="324">
        <f t="shared" ca="1" si="150"/>
        <v>970.41873675010947</v>
      </c>
      <c r="AG353" s="306">
        <f t="shared" ca="1" si="172"/>
        <v>-21.434248717410284</v>
      </c>
      <c r="AH353" s="304">
        <f t="shared" ca="1" si="173"/>
        <v>-12.28942145317067</v>
      </c>
    </row>
    <row r="354" spans="1:34" x14ac:dyDescent="0.2">
      <c r="A354" s="347">
        <f t="shared" ca="1" si="151"/>
        <v>0.01</v>
      </c>
      <c r="B354" s="304">
        <f t="shared" ca="1" si="152"/>
        <v>7.1999999999999256</v>
      </c>
      <c r="D354" s="306">
        <f t="shared" ca="1" si="153"/>
        <v>-4.7001481059248356</v>
      </c>
      <c r="E354" s="307">
        <f t="shared" ca="1" si="154"/>
        <v>-21.909773640407835</v>
      </c>
      <c r="F354" s="304">
        <f t="shared" ca="1" si="155"/>
        <v>22.408247883124169</v>
      </c>
      <c r="G354" s="306">
        <f t="shared" ca="1" si="156"/>
        <v>90.5330674361131</v>
      </c>
      <c r="H354" s="307">
        <f t="shared" ca="1" si="157"/>
        <v>232.96468829126411</v>
      </c>
      <c r="I354" s="304">
        <f t="shared" ca="1" si="158"/>
        <v>249.9375567817643</v>
      </c>
      <c r="J354" s="306">
        <f t="shared" ca="1" si="159"/>
        <v>310.96341169004637</v>
      </c>
      <c r="K354" s="307">
        <f t="shared" ca="1" si="160"/>
        <v>972.7494791217041</v>
      </c>
      <c r="L354" s="304">
        <f t="shared" ca="1" si="145"/>
        <v>1021.244237458141</v>
      </c>
      <c r="M354" s="306">
        <f t="shared" ca="1" si="161"/>
        <v>1.2001448517750166</v>
      </c>
      <c r="N354" s="304">
        <f t="shared" ca="1" si="162"/>
        <v>68.763234811062219</v>
      </c>
      <c r="P354" s="310">
        <f t="shared" ca="1" si="163"/>
        <v>10</v>
      </c>
      <c r="Q354" s="304">
        <f t="shared" ca="1" si="164"/>
        <v>53.041666666708338</v>
      </c>
      <c r="R354" s="306">
        <f t="shared" ca="1" si="165"/>
        <v>2.661914119750565E-2</v>
      </c>
      <c r="S354" s="307">
        <f t="shared" ca="1" si="166"/>
        <v>7.6531348160194552</v>
      </c>
      <c r="T354" s="304">
        <f t="shared" ca="1" si="146"/>
        <v>75.077252545150856</v>
      </c>
      <c r="U354" s="311">
        <f t="shared" ca="1" si="147"/>
        <v>0</v>
      </c>
      <c r="V354" s="306">
        <f t="shared" ca="1" si="148"/>
        <v>1.1113651031439309</v>
      </c>
      <c r="W354" s="304">
        <f t="shared" ca="1" si="149"/>
        <v>152.07897139658124</v>
      </c>
      <c r="Y354" s="314" t="str">
        <f t="shared" ca="1" si="167"/>
        <v/>
      </c>
      <c r="Z354" s="315" t="str">
        <f t="shared" ca="1" si="168"/>
        <v/>
      </c>
      <c r="AA354" s="316" t="str">
        <f t="shared" ca="1" si="169"/>
        <v/>
      </c>
      <c r="AC354" s="310" t="e">
        <f t="shared" ca="1" si="170"/>
        <v>#N/A</v>
      </c>
      <c r="AD354" s="323" t="e">
        <f t="shared" ca="1" si="171"/>
        <v>#N/A</v>
      </c>
      <c r="AE354" s="324">
        <f t="shared" ca="1" si="150"/>
        <v>972.7494791217041</v>
      </c>
      <c r="AG354" s="306">
        <f t="shared" ca="1" si="172"/>
        <v>-22.124920774977941</v>
      </c>
      <c r="AH354" s="304">
        <f t="shared" ca="1" si="173"/>
        <v>-12.980597612080002</v>
      </c>
    </row>
    <row r="355" spans="1:34" x14ac:dyDescent="0.2">
      <c r="A355" s="347">
        <f t="shared" ca="1" si="151"/>
        <v>0.01</v>
      </c>
      <c r="B355" s="304">
        <f t="shared" ca="1" si="152"/>
        <v>7.2099999999999254</v>
      </c>
      <c r="D355" s="306">
        <f t="shared" ca="1" si="153"/>
        <v>-4.9518471592498319</v>
      </c>
      <c r="E355" s="307">
        <f t="shared" ca="1" si="154"/>
        <v>-22.552366547280517</v>
      </c>
      <c r="F355" s="304">
        <f t="shared" ca="1" si="155"/>
        <v>23.089608640500341</v>
      </c>
      <c r="G355" s="306">
        <f t="shared" ca="1" si="156"/>
        <v>90.483548964520608</v>
      </c>
      <c r="H355" s="307">
        <f t="shared" ca="1" si="157"/>
        <v>232.73916462579132</v>
      </c>
      <c r="I355" s="304">
        <f t="shared" ca="1" si="158"/>
        <v>249.70941388727417</v>
      </c>
      <c r="J355" s="306">
        <f t="shared" ca="1" si="159"/>
        <v>311.86849477204953</v>
      </c>
      <c r="K355" s="307">
        <f t="shared" ca="1" si="160"/>
        <v>975.07799838628932</v>
      </c>
      <c r="L355" s="304">
        <f t="shared" ca="1" si="145"/>
        <v>1023.7377891669313</v>
      </c>
      <c r="M355" s="306">
        <f t="shared" ca="1" si="161"/>
        <v>1.2000025501666363</v>
      </c>
      <c r="N355" s="304">
        <f t="shared" ca="1" si="162"/>
        <v>68.755081529484102</v>
      </c>
      <c r="P355" s="310">
        <f t="shared" ca="1" si="163"/>
        <v>10</v>
      </c>
      <c r="Q355" s="304">
        <f t="shared" ca="1" si="164"/>
        <v>47.458333333375109</v>
      </c>
      <c r="R355" s="306">
        <f t="shared" ca="1" si="165"/>
        <v>2.3817126334612575E-2</v>
      </c>
      <c r="S355" s="307">
        <f t="shared" ca="1" si="166"/>
        <v>7.6528966447561091</v>
      </c>
      <c r="T355" s="304">
        <f t="shared" ca="1" si="146"/>
        <v>75.074916085057438</v>
      </c>
      <c r="U355" s="311">
        <f t="shared" ca="1" si="147"/>
        <v>0</v>
      </c>
      <c r="V355" s="306">
        <f t="shared" ca="1" si="148"/>
        <v>1.1111057348044096</v>
      </c>
      <c r="W355" s="304">
        <f t="shared" ca="1" si="149"/>
        <v>151.76603572405577</v>
      </c>
      <c r="Y355" s="314" t="str">
        <f t="shared" ca="1" si="167"/>
        <v/>
      </c>
      <c r="Z355" s="315" t="str">
        <f t="shared" ca="1" si="168"/>
        <v/>
      </c>
      <c r="AA355" s="316" t="str">
        <f t="shared" ca="1" si="169"/>
        <v/>
      </c>
      <c r="AC355" s="310" t="e">
        <f t="shared" ca="1" si="170"/>
        <v>#N/A</v>
      </c>
      <c r="AD355" s="323" t="e">
        <f t="shared" ca="1" si="171"/>
        <v>#N/A</v>
      </c>
      <c r="AE355" s="324">
        <f t="shared" ca="1" si="150"/>
        <v>975.07799838628932</v>
      </c>
      <c r="AG355" s="306">
        <f t="shared" ca="1" si="172"/>
        <v>-22.814542276646229</v>
      </c>
      <c r="AH355" s="304">
        <f t="shared" ca="1" si="173"/>
        <v>-13.670724030343976</v>
      </c>
    </row>
    <row r="356" spans="1:34" x14ac:dyDescent="0.2">
      <c r="A356" s="347">
        <f t="shared" ca="1" si="151"/>
        <v>0.01</v>
      </c>
      <c r="B356" s="304">
        <f t="shared" ca="1" si="152"/>
        <v>7.2199999999999251</v>
      </c>
      <c r="D356" s="306">
        <f t="shared" ca="1" si="153"/>
        <v>-5.2033501934216924</v>
      </c>
      <c r="E356" s="307">
        <f t="shared" ca="1" si="154"/>
        <v>-23.193906700512681</v>
      </c>
      <c r="F356" s="304">
        <f t="shared" ca="1" si="155"/>
        <v>23.770405155728174</v>
      </c>
      <c r="G356" s="306">
        <f t="shared" ca="1" si="156"/>
        <v>90.43151546258639</v>
      </c>
      <c r="H356" s="307">
        <f t="shared" ca="1" si="157"/>
        <v>232.50722555878619</v>
      </c>
      <c r="I356" s="304">
        <f t="shared" ca="1" si="158"/>
        <v>249.4743853102043</v>
      </c>
      <c r="J356" s="306">
        <f t="shared" ca="1" si="159"/>
        <v>312.77307009418507</v>
      </c>
      <c r="K356" s="307">
        <f t="shared" ca="1" si="160"/>
        <v>977.4042303372122</v>
      </c>
      <c r="L356" s="304">
        <f t="shared" ca="1" si="145"/>
        <v>1026.2290304104733</v>
      </c>
      <c r="M356" s="306">
        <f t="shared" ca="1" si="161"/>
        <v>1.1998600623412001</v>
      </c>
      <c r="N356" s="304">
        <f t="shared" ca="1" si="162"/>
        <v>68.746917578454614</v>
      </c>
      <c r="P356" s="310">
        <f t="shared" ca="1" si="163"/>
        <v>10</v>
      </c>
      <c r="Q356" s="304">
        <f t="shared" ca="1" si="164"/>
        <v>41.875000000041879</v>
      </c>
      <c r="R356" s="306">
        <f t="shared" ca="1" si="165"/>
        <v>2.1015111471719496E-2</v>
      </c>
      <c r="S356" s="307">
        <f t="shared" ca="1" si="166"/>
        <v>7.6526864936413919</v>
      </c>
      <c r="T356" s="304">
        <f t="shared" ca="1" si="146"/>
        <v>75.072854502622064</v>
      </c>
      <c r="U356" s="311">
        <f t="shared" ca="1" si="147"/>
        <v>0</v>
      </c>
      <c r="V356" s="306">
        <f t="shared" ca="1" si="148"/>
        <v>1.1108466787390656</v>
      </c>
      <c r="W356" s="304">
        <f t="shared" ca="1" si="149"/>
        <v>151.44516534445438</v>
      </c>
      <c r="Y356" s="314" t="str">
        <f t="shared" ca="1" si="167"/>
        <v/>
      </c>
      <c r="Z356" s="315" t="str">
        <f t="shared" ca="1" si="168"/>
        <v/>
      </c>
      <c r="AA356" s="316" t="str">
        <f t="shared" ca="1" si="169"/>
        <v/>
      </c>
      <c r="AC356" s="310" t="e">
        <f t="shared" ca="1" si="170"/>
        <v>#N/A</v>
      </c>
      <c r="AD356" s="323" t="e">
        <f t="shared" ca="1" si="171"/>
        <v>#N/A</v>
      </c>
      <c r="AE356" s="324">
        <f t="shared" ca="1" si="150"/>
        <v>977.4042303372122</v>
      </c>
      <c r="AG356" s="306">
        <f t="shared" ca="1" si="172"/>
        <v>-23.503110958168733</v>
      </c>
      <c r="AH356" s="304">
        <f t="shared" ca="1" si="173"/>
        <v>-14.359798459707218</v>
      </c>
    </row>
    <row r="357" spans="1:34" x14ac:dyDescent="0.2">
      <c r="A357" s="347">
        <f t="shared" ca="1" si="151"/>
        <v>0.01</v>
      </c>
      <c r="B357" s="304">
        <f t="shared" ca="1" si="152"/>
        <v>7.2299999999999249</v>
      </c>
      <c r="D357" s="306">
        <f t="shared" ca="1" si="153"/>
        <v>-5.4546564081281987</v>
      </c>
      <c r="E357" s="307">
        <f t="shared" ca="1" si="154"/>
        <v>-23.834392064457269</v>
      </c>
      <c r="F357" s="304">
        <f t="shared" ca="1" si="155"/>
        <v>24.450593481815481</v>
      </c>
      <c r="G357" s="306">
        <f t="shared" ca="1" si="156"/>
        <v>90.376968898505112</v>
      </c>
      <c r="H357" s="307">
        <f t="shared" ca="1" si="157"/>
        <v>232.26888163814161</v>
      </c>
      <c r="I357" s="304">
        <f t="shared" ca="1" si="158"/>
        <v>249.23248160044147</v>
      </c>
      <c r="J357" s="306">
        <f t="shared" ca="1" si="159"/>
        <v>313.67711251599053</v>
      </c>
      <c r="K357" s="307">
        <f t="shared" ca="1" si="160"/>
        <v>979.72811087319678</v>
      </c>
      <c r="L357" s="304">
        <f t="shared" ca="1" si="145"/>
        <v>1028.7178924037107</v>
      </c>
      <c r="M357" s="306">
        <f t="shared" ca="1" si="161"/>
        <v>1.1997173839463813</v>
      </c>
      <c r="N357" s="304">
        <f t="shared" ca="1" si="162"/>
        <v>68.738742708603795</v>
      </c>
      <c r="P357" s="310">
        <f t="shared" ca="1" si="163"/>
        <v>10</v>
      </c>
      <c r="Q357" s="304">
        <f t="shared" ca="1" si="164"/>
        <v>36.29166666670865</v>
      </c>
      <c r="R357" s="306">
        <f t="shared" ca="1" si="165"/>
        <v>1.8213096608826418E-2</v>
      </c>
      <c r="S357" s="307">
        <f t="shared" ca="1" si="166"/>
        <v>7.6525043626753035</v>
      </c>
      <c r="T357" s="304">
        <f t="shared" ca="1" si="146"/>
        <v>75.071067797844734</v>
      </c>
      <c r="U357" s="311">
        <f t="shared" ca="1" si="147"/>
        <v>0</v>
      </c>
      <c r="V357" s="306">
        <f t="shared" ca="1" si="148"/>
        <v>1.1105879418954285</v>
      </c>
      <c r="W357" s="304">
        <f t="shared" ca="1" si="149"/>
        <v>151.1164030496403</v>
      </c>
      <c r="Y357" s="314" t="str">
        <f t="shared" ca="1" si="167"/>
        <v/>
      </c>
      <c r="Z357" s="315" t="str">
        <f t="shared" ca="1" si="168"/>
        <v/>
      </c>
      <c r="AA357" s="316" t="str">
        <f t="shared" ca="1" si="169"/>
        <v/>
      </c>
      <c r="AC357" s="310" t="e">
        <f t="shared" ca="1" si="170"/>
        <v>#N/A</v>
      </c>
      <c r="AD357" s="323" t="e">
        <f t="shared" ca="1" si="171"/>
        <v>#N/A</v>
      </c>
      <c r="AE357" s="324">
        <f t="shared" ca="1" si="150"/>
        <v>979.72811087319678</v>
      </c>
      <c r="AG357" s="306">
        <f t="shared" ca="1" si="172"/>
        <v>-24.19062465911286</v>
      </c>
      <c r="AH357" s="304">
        <f t="shared" ca="1" si="173"/>
        <v>-15.047818755831228</v>
      </c>
    </row>
    <row r="358" spans="1:34" x14ac:dyDescent="0.2">
      <c r="A358" s="347">
        <f t="shared" ca="1" si="151"/>
        <v>0.01</v>
      </c>
      <c r="B358" s="304">
        <f t="shared" ca="1" si="152"/>
        <v>7.2399999999999247</v>
      </c>
      <c r="D358" s="306">
        <f t="shared" ca="1" si="153"/>
        <v>-5.7057650496478773</v>
      </c>
      <c r="E358" s="307">
        <f t="shared" ca="1" si="154"/>
        <v>-24.473820695956412</v>
      </c>
      <c r="F358" s="304">
        <f t="shared" ca="1" si="155"/>
        <v>25.130134386023638</v>
      </c>
      <c r="G358" s="306">
        <f t="shared" ca="1" si="156"/>
        <v>90.319911248008637</v>
      </c>
      <c r="H358" s="307">
        <f t="shared" ca="1" si="157"/>
        <v>232.02414343118204</v>
      </c>
      <c r="I358" s="304">
        <f t="shared" ca="1" si="158"/>
        <v>248.98371332844624</v>
      </c>
      <c r="J358" s="306">
        <f t="shared" ca="1" si="159"/>
        <v>314.5805969167231</v>
      </c>
      <c r="K358" s="307">
        <f t="shared" ca="1" si="160"/>
        <v>982.04957599854345</v>
      </c>
      <c r="L358" s="304">
        <f t="shared" ca="1" si="145"/>
        <v>1031.2043064666675</v>
      </c>
      <c r="M358" s="306">
        <f t="shared" ca="1" si="161"/>
        <v>1.1995745106058602</v>
      </c>
      <c r="N358" s="304">
        <f t="shared" ca="1" si="162"/>
        <v>68.730556669186996</v>
      </c>
      <c r="P358" s="310">
        <f t="shared" ca="1" si="163"/>
        <v>10</v>
      </c>
      <c r="Q358" s="304">
        <f t="shared" ca="1" si="164"/>
        <v>30.708333333375414</v>
      </c>
      <c r="R358" s="306">
        <f t="shared" ca="1" si="165"/>
        <v>1.5411081745933336E-2</v>
      </c>
      <c r="S358" s="307">
        <f t="shared" ca="1" si="166"/>
        <v>7.6523502518578441</v>
      </c>
      <c r="T358" s="304">
        <f t="shared" ca="1" si="146"/>
        <v>75.06955597072546</v>
      </c>
      <c r="U358" s="311">
        <f t="shared" ca="1" si="147"/>
        <v>0</v>
      </c>
      <c r="V358" s="306">
        <f t="shared" ca="1" si="148"/>
        <v>1.1103295312032488</v>
      </c>
      <c r="W358" s="304">
        <f t="shared" ca="1" si="149"/>
        <v>150.77979223970229</v>
      </c>
      <c r="Y358" s="314" t="str">
        <f t="shared" ca="1" si="167"/>
        <v/>
      </c>
      <c r="Z358" s="315" t="str">
        <f t="shared" ca="1" si="168"/>
        <v/>
      </c>
      <c r="AA358" s="316" t="str">
        <f t="shared" ca="1" si="169"/>
        <v/>
      </c>
      <c r="AC358" s="310" t="e">
        <f t="shared" ca="1" si="170"/>
        <v>#N/A</v>
      </c>
      <c r="AD358" s="323" t="e">
        <f t="shared" ca="1" si="171"/>
        <v>#N/A</v>
      </c>
      <c r="AE358" s="324">
        <f t="shared" ca="1" si="150"/>
        <v>982.04957599854345</v>
      </c>
      <c r="AG358" s="306">
        <f t="shared" ca="1" si="172"/>
        <v>-24.877081322153884</v>
      </c>
      <c r="AH358" s="304">
        <f t="shared" ca="1" si="173"/>
        <v>-15.73478287759138</v>
      </c>
    </row>
    <row r="359" spans="1:34" x14ac:dyDescent="0.2">
      <c r="A359" s="347">
        <f t="shared" ca="1" si="151"/>
        <v>0.01</v>
      </c>
      <c r="B359" s="304">
        <f t="shared" ca="1" si="152"/>
        <v>7.2499999999999245</v>
      </c>
      <c r="D359" s="306">
        <f t="shared" ca="1" si="153"/>
        <v>-5.9566754106996163</v>
      </c>
      <c r="E359" s="307">
        <f t="shared" ca="1" si="154"/>
        <v>-25.11219074363445</v>
      </c>
      <c r="F359" s="304">
        <f t="shared" ca="1" si="155"/>
        <v>25.808992733020659</v>
      </c>
      <c r="G359" s="306">
        <f t="shared" ca="1" si="156"/>
        <v>90.260344493901641</v>
      </c>
      <c r="H359" s="307">
        <f t="shared" ca="1" si="157"/>
        <v>231.77302152374568</v>
      </c>
      <c r="I359" s="304">
        <f t="shared" ca="1" si="158"/>
        <v>248.72809108422894</v>
      </c>
      <c r="J359" s="306">
        <f t="shared" ca="1" si="159"/>
        <v>315.48349819543267</v>
      </c>
      <c r="K359" s="307">
        <f t="shared" ca="1" si="160"/>
        <v>984.36856182331803</v>
      </c>
      <c r="L359" s="304">
        <f t="shared" ca="1" si="145"/>
        <v>1033.6882040246637</v>
      </c>
      <c r="M359" s="306">
        <f t="shared" ca="1" si="161"/>
        <v>1.1994314379185418</v>
      </c>
      <c r="N359" s="304">
        <f t="shared" ca="1" si="162"/>
        <v>68.722359208040061</v>
      </c>
      <c r="P359" s="310">
        <f t="shared" ca="1" si="163"/>
        <v>10</v>
      </c>
      <c r="Q359" s="304">
        <f t="shared" ca="1" si="164"/>
        <v>25.125000000042185</v>
      </c>
      <c r="R359" s="306">
        <f t="shared" ca="1" si="165"/>
        <v>1.2609066883040258E-2</v>
      </c>
      <c r="S359" s="307">
        <f t="shared" ca="1" si="166"/>
        <v>7.6522241611890136</v>
      </c>
      <c r="T359" s="304">
        <f t="shared" ca="1" si="146"/>
        <v>75.06831902126423</v>
      </c>
      <c r="U359" s="311">
        <f t="shared" ca="1" si="147"/>
        <v>0</v>
      </c>
      <c r="V359" s="306">
        <f t="shared" ca="1" si="148"/>
        <v>1.1100714535745089</v>
      </c>
      <c r="W359" s="304">
        <f t="shared" ca="1" si="149"/>
        <v>150.43537691691805</v>
      </c>
      <c r="Y359" s="314" t="str">
        <f t="shared" ca="1" si="167"/>
        <v/>
      </c>
      <c r="Z359" s="315" t="str">
        <f t="shared" ca="1" si="168"/>
        <v/>
      </c>
      <c r="AA359" s="316" t="str">
        <f t="shared" ca="1" si="169"/>
        <v/>
      </c>
      <c r="AC359" s="310" t="e">
        <f t="shared" ca="1" si="170"/>
        <v>#N/A</v>
      </c>
      <c r="AD359" s="323" t="e">
        <f t="shared" ca="1" si="171"/>
        <v>#N/A</v>
      </c>
      <c r="AE359" s="324">
        <f t="shared" ca="1" si="150"/>
        <v>984.36856182331803</v>
      </c>
      <c r="AG359" s="306">
        <f t="shared" ca="1" si="172"/>
        <v>-25.562478992366568</v>
      </c>
      <c r="AH359" s="304">
        <f t="shared" ca="1" si="173"/>
        <v>-16.420688886371526</v>
      </c>
    </row>
    <row r="360" spans="1:34" x14ac:dyDescent="0.2">
      <c r="A360" s="347">
        <f t="shared" ca="1" si="151"/>
        <v>0.01</v>
      </c>
      <c r="B360" s="304">
        <f t="shared" ca="1" si="152"/>
        <v>7.2599999999999243</v>
      </c>
      <c r="D360" s="306">
        <f t="shared" ca="1" si="153"/>
        <v>-6.2073868302937401</v>
      </c>
      <c r="E360" s="307">
        <f t="shared" ca="1" si="154"/>
        <v>-25.749500447187987</v>
      </c>
      <c r="F360" s="304">
        <f t="shared" ca="1" si="155"/>
        <v>26.487136963829037</v>
      </c>
      <c r="G360" s="306">
        <f t="shared" ca="1" si="156"/>
        <v>90.19827062559871</v>
      </c>
      <c r="H360" s="307">
        <f t="shared" ca="1" si="157"/>
        <v>231.51552651927381</v>
      </c>
      <c r="I360" s="304">
        <f t="shared" ca="1" si="158"/>
        <v>248.46562547633289</v>
      </c>
      <c r="J360" s="306">
        <f t="shared" ca="1" si="159"/>
        <v>316.3857912710302</v>
      </c>
      <c r="K360" s="307">
        <f t="shared" ca="1" si="160"/>
        <v>986.68500456353308</v>
      </c>
      <c r="L360" s="304">
        <f t="shared" ca="1" si="145"/>
        <v>1036.1695166085206</v>
      </c>
      <c r="M360" s="306">
        <f t="shared" ca="1" si="161"/>
        <v>1.1992881614577611</v>
      </c>
      <c r="N360" s="304">
        <f t="shared" ca="1" si="162"/>
        <v>68.714150071533751</v>
      </c>
      <c r="P360" s="310">
        <f t="shared" ca="1" si="163"/>
        <v>10</v>
      </c>
      <c r="Q360" s="304">
        <f t="shared" ca="1" si="164"/>
        <v>19.541666666708956</v>
      </c>
      <c r="R360" s="306">
        <f t="shared" ca="1" si="165"/>
        <v>9.8070520201471792E-3</v>
      </c>
      <c r="S360" s="307">
        <f t="shared" ca="1" si="166"/>
        <v>7.652126090668812</v>
      </c>
      <c r="T360" s="304">
        <f t="shared" ca="1" si="146"/>
        <v>75.067356949461043</v>
      </c>
      <c r="U360" s="311">
        <f t="shared" ca="1" si="147"/>
        <v>0</v>
      </c>
      <c r="V360" s="306">
        <f t="shared" ca="1" si="148"/>
        <v>1.1098137159034407</v>
      </c>
      <c r="W360" s="304">
        <f t="shared" ca="1" si="149"/>
        <v>150.08320167974671</v>
      </c>
      <c r="Y360" s="314" t="str">
        <f t="shared" ca="1" si="167"/>
        <v/>
      </c>
      <c r="Z360" s="315" t="str">
        <f t="shared" ca="1" si="168"/>
        <v/>
      </c>
      <c r="AA360" s="316" t="str">
        <f t="shared" ca="1" si="169"/>
        <v/>
      </c>
      <c r="AC360" s="310" t="e">
        <f t="shared" ca="1" si="170"/>
        <v>#N/A</v>
      </c>
      <c r="AD360" s="323" t="e">
        <f t="shared" ca="1" si="171"/>
        <v>#N/A</v>
      </c>
      <c r="AE360" s="324">
        <f t="shared" ca="1" si="150"/>
        <v>986.68500456353308</v>
      </c>
      <c r="AG360" s="306">
        <f t="shared" ca="1" si="172"/>
        <v>-26.246815816514591</v>
      </c>
      <c r="AH360" s="304">
        <f t="shared" ca="1" si="173"/>
        <v>-17.105534945356435</v>
      </c>
    </row>
    <row r="361" spans="1:34" x14ac:dyDescent="0.2">
      <c r="A361" s="347">
        <f t="shared" ca="1" si="151"/>
        <v>0.01</v>
      </c>
      <c r="B361" s="304">
        <f t="shared" ca="1" si="152"/>
        <v>7.2699999999999241</v>
      </c>
      <c r="D361" s="306">
        <f t="shared" ca="1" si="153"/>
        <v>-6.4578986935847587</v>
      </c>
      <c r="E361" s="307">
        <f t="shared" ca="1" si="154"/>
        <v>-26.385748136673129</v>
      </c>
      <c r="F361" s="304">
        <f t="shared" ca="1" si="155"/>
        <v>27.164538653703531</v>
      </c>
      <c r="G361" s="306">
        <f t="shared" ca="1" si="156"/>
        <v>90.133691638662867</v>
      </c>
      <c r="H361" s="307">
        <f t="shared" ca="1" si="157"/>
        <v>231.25166903790708</v>
      </c>
      <c r="I361" s="304">
        <f t="shared" ca="1" si="158"/>
        <v>248.19632713082456</v>
      </c>
      <c r="J361" s="306">
        <f t="shared" ca="1" si="159"/>
        <v>317.28745108235148</v>
      </c>
      <c r="K361" s="307">
        <f t="shared" ca="1" si="160"/>
        <v>988.99884054131894</v>
      </c>
      <c r="L361" s="304">
        <f t="shared" ca="1" si="145"/>
        <v>1038.6481758547543</v>
      </c>
      <c r="M361" s="306">
        <f t="shared" ca="1" si="161"/>
        <v>1.1991446767704803</v>
      </c>
      <c r="N361" s="304">
        <f t="shared" ca="1" si="162"/>
        <v>68.705929004527803</v>
      </c>
      <c r="P361" s="310">
        <f t="shared" ca="1" si="163"/>
        <v>10</v>
      </c>
      <c r="Q361" s="304">
        <f t="shared" ca="1" si="164"/>
        <v>13.958333333375727</v>
      </c>
      <c r="R361" s="306">
        <f t="shared" ca="1" si="165"/>
        <v>7.0050371572541008E-3</v>
      </c>
      <c r="S361" s="307">
        <f t="shared" ca="1" si="166"/>
        <v>7.6520560402972393</v>
      </c>
      <c r="T361" s="304">
        <f t="shared" ca="1" si="146"/>
        <v>75.066669755315928</v>
      </c>
      <c r="U361" s="311">
        <f t="shared" ca="1" si="147"/>
        <v>0</v>
      </c>
      <c r="V361" s="306">
        <f t="shared" ca="1" si="148"/>
        <v>1.1095563250665395</v>
      </c>
      <c r="W361" s="304">
        <f t="shared" ca="1" si="149"/>
        <v>149.72331171684897</v>
      </c>
      <c r="Y361" s="314" t="str">
        <f t="shared" ca="1" si="167"/>
        <v/>
      </c>
      <c r="Z361" s="315" t="str">
        <f t="shared" ca="1" si="168"/>
        <v/>
      </c>
      <c r="AA361" s="316" t="str">
        <f t="shared" ca="1" si="169"/>
        <v/>
      </c>
      <c r="AC361" s="310" t="e">
        <f t="shared" ca="1" si="170"/>
        <v>#N/A</v>
      </c>
      <c r="AD361" s="323" t="e">
        <f t="shared" ca="1" si="171"/>
        <v>#N/A</v>
      </c>
      <c r="AE361" s="324">
        <f t="shared" ca="1" si="150"/>
        <v>988.99884054131894</v>
      </c>
      <c r="AG361" s="306">
        <f t="shared" ca="1" si="172"/>
        <v>-26.930090042338044</v>
      </c>
      <c r="AH361" s="304">
        <f t="shared" ca="1" si="173"/>
        <v>-17.789319318822358</v>
      </c>
    </row>
    <row r="362" spans="1:34" x14ac:dyDescent="0.2">
      <c r="A362" s="347">
        <f t="shared" ca="1" si="151"/>
        <v>0.01</v>
      </c>
      <c r="B362" s="304">
        <f t="shared" ca="1" si="152"/>
        <v>7.2799999999999239</v>
      </c>
      <c r="D362" s="306">
        <f t="shared" ca="1" si="153"/>
        <v>-6.7082104317257096</v>
      </c>
      <c r="E362" s="307">
        <f t="shared" ca="1" si="154"/>
        <v>-27.02093223178985</v>
      </c>
      <c r="F362" s="304">
        <f t="shared" ca="1" si="155"/>
        <v>27.841172135369828</v>
      </c>
      <c r="G362" s="306">
        <f t="shared" ca="1" si="156"/>
        <v>90.066609534345616</v>
      </c>
      <c r="H362" s="307">
        <f t="shared" ca="1" si="157"/>
        <v>230.98145971558918</v>
      </c>
      <c r="I362" s="304">
        <f t="shared" ca="1" si="158"/>
        <v>247.92020669029102</v>
      </c>
      <c r="J362" s="306">
        <f t="shared" ca="1" si="159"/>
        <v>318.18845258821653</v>
      </c>
      <c r="K362" s="307">
        <f t="shared" ca="1" si="160"/>
        <v>991.31000618508642</v>
      </c>
      <c r="L362" s="304">
        <f t="shared" ca="1" si="145"/>
        <v>1041.1241135057626</v>
      </c>
      <c r="M362" s="306">
        <f t="shared" ca="1" si="161"/>
        <v>1.1990009793764751</v>
      </c>
      <c r="N362" s="304">
        <f t="shared" ca="1" si="162"/>
        <v>68.697695750324286</v>
      </c>
      <c r="P362" s="310">
        <f t="shared" ca="1" si="163"/>
        <v>10</v>
      </c>
      <c r="Q362" s="304">
        <f t="shared" ca="1" si="164"/>
        <v>8.3750000000424976</v>
      </c>
      <c r="R362" s="306">
        <f t="shared" ca="1" si="165"/>
        <v>4.2030222943610232E-3</v>
      </c>
      <c r="S362" s="307">
        <f t="shared" ca="1" si="166"/>
        <v>7.6520140100742955</v>
      </c>
      <c r="T362" s="304">
        <f t="shared" ca="1" si="146"/>
        <v>75.066257438828842</v>
      </c>
      <c r="U362" s="311">
        <f t="shared" ca="1" si="147"/>
        <v>0</v>
      </c>
      <c r="V362" s="306">
        <f t="shared" ca="1" si="148"/>
        <v>1.1092992879225814</v>
      </c>
      <c r="W362" s="304">
        <f t="shared" ca="1" si="149"/>
        <v>149.35575280113775</v>
      </c>
      <c r="Y362" s="314" t="str">
        <f t="shared" ca="1" si="167"/>
        <v/>
      </c>
      <c r="Z362" s="315" t="str">
        <f t="shared" ca="1" si="168"/>
        <v/>
      </c>
      <c r="AA362" s="316" t="str">
        <f t="shared" ca="1" si="169"/>
        <v/>
      </c>
      <c r="AC362" s="310" t="e">
        <f t="shared" ca="1" si="170"/>
        <v>#N/A</v>
      </c>
      <c r="AD362" s="323" t="e">
        <f t="shared" ca="1" si="171"/>
        <v>#N/A</v>
      </c>
      <c r="AE362" s="324">
        <f t="shared" ca="1" si="150"/>
        <v>991.31000618508642</v>
      </c>
      <c r="AG362" s="306">
        <f t="shared" ca="1" si="172"/>
        <v>-27.612300017838869</v>
      </c>
      <c r="AH362" s="304">
        <f t="shared" ca="1" si="173"/>
        <v>-18.472040371425575</v>
      </c>
    </row>
    <row r="363" spans="1:34" x14ac:dyDescent="0.2">
      <c r="A363" s="347">
        <f t="shared" ca="1" si="151"/>
        <v>0.01</v>
      </c>
      <c r="B363" s="304">
        <f t="shared" ca="1" si="152"/>
        <v>7.2899999999999237</v>
      </c>
      <c r="D363" s="306">
        <f t="shared" ca="1" si="153"/>
        <v>-6.9583215217243568</v>
      </c>
      <c r="E363" s="307">
        <f t="shared" ca="1" si="154"/>
        <v>-27.655051241163825</v>
      </c>
      <c r="F363" s="304">
        <f t="shared" ca="1" si="155"/>
        <v>28.517014176647056</v>
      </c>
      <c r="G363" s="306">
        <f t="shared" ca="1" si="156"/>
        <v>89.997026319128366</v>
      </c>
      <c r="H363" s="307">
        <f t="shared" ca="1" si="157"/>
        <v>230.70490920317755</v>
      </c>
      <c r="I363" s="304">
        <f t="shared" ca="1" si="158"/>
        <v>247.63727481284454</v>
      </c>
      <c r="J363" s="306">
        <f t="shared" ca="1" si="159"/>
        <v>319.08877076748388</v>
      </c>
      <c r="K363" s="307">
        <f t="shared" ca="1" si="160"/>
        <v>993.61843802968031</v>
      </c>
      <c r="L363" s="304">
        <f t="shared" ca="1" si="145"/>
        <v>1043.5972614099969</v>
      </c>
      <c r="M363" s="306">
        <f t="shared" ca="1" si="161"/>
        <v>1.198857064767509</v>
      </c>
      <c r="N363" s="304">
        <f t="shared" ca="1" si="162"/>
        <v>68.689450050620252</v>
      </c>
      <c r="P363" s="310">
        <f t="shared" ca="1" si="163"/>
        <v>10</v>
      </c>
      <c r="Q363" s="304">
        <f t="shared" ca="1" si="164"/>
        <v>2.7916666667092755</v>
      </c>
      <c r="R363" s="306">
        <f t="shared" ca="1" si="165"/>
        <v>1.4010074314679485E-3</v>
      </c>
      <c r="S363" s="307">
        <f t="shared" ca="1" si="166"/>
        <v>7.6519999999999806</v>
      </c>
      <c r="T363" s="304">
        <f t="shared" ca="1" si="146"/>
        <v>75.066119999999813</v>
      </c>
      <c r="U363" s="311">
        <f t="shared" ca="1" si="147"/>
        <v>0</v>
      </c>
      <c r="V363" s="306">
        <f t="shared" ca="1" si="148"/>
        <v>1.109042611312641</v>
      </c>
      <c r="W363" s="304">
        <f t="shared" ca="1" si="149"/>
        <v>148.98057128385852</v>
      </c>
      <c r="Y363" s="314" t="str">
        <f t="shared" ca="1" si="167"/>
        <v/>
      </c>
      <c r="Z363" s="315" t="str">
        <f t="shared" ca="1" si="168"/>
        <v/>
      </c>
      <c r="AA363" s="316" t="str">
        <f t="shared" ca="1" si="169"/>
        <v/>
      </c>
      <c r="AC363" s="310" t="e">
        <f t="shared" ca="1" si="170"/>
        <v>#N/A</v>
      </c>
      <c r="AD363" s="323" t="e">
        <f t="shared" ca="1" si="171"/>
        <v>#N/A</v>
      </c>
      <c r="AE363" s="324">
        <f t="shared" ca="1" si="150"/>
        <v>993.61843802968031</v>
      </c>
      <c r="AG363" s="306">
        <f t="shared" ca="1" si="172"/>
        <v>-28.293444190564713</v>
      </c>
      <c r="AH363" s="304">
        <f t="shared" ca="1" si="173"/>
        <v>-19.153696567489394</v>
      </c>
    </row>
    <row r="364" spans="1:34" x14ac:dyDescent="0.2">
      <c r="A364" s="347">
        <f t="shared" ca="1" si="151"/>
        <v>0.01</v>
      </c>
      <c r="B364" s="304">
        <f t="shared" ca="1" si="152"/>
        <v>7.2999999999999234</v>
      </c>
      <c r="D364" s="306">
        <f t="shared" ca="1" si="153"/>
        <v>-7.0756577451824691</v>
      </c>
      <c r="E364" s="307">
        <f t="shared" ca="1" si="154"/>
        <v>-27.948254611509604</v>
      </c>
      <c r="F364" s="304">
        <f t="shared" ca="1" si="155"/>
        <v>28.830016794249854</v>
      </c>
      <c r="G364" s="306">
        <f t="shared" ca="1" si="156"/>
        <v>89.926269741676535</v>
      </c>
      <c r="H364" s="307">
        <f t="shared" ca="1" si="157"/>
        <v>230.42542665706245</v>
      </c>
      <c r="I364" s="304">
        <f t="shared" ca="1" si="158"/>
        <v>247.35119009162264</v>
      </c>
      <c r="J364" s="306">
        <f t="shared" ca="1" si="159"/>
        <v>319.9883872477879</v>
      </c>
      <c r="K364" s="307">
        <f t="shared" ca="1" si="160"/>
        <v>995.92408970898146</v>
      </c>
      <c r="L364" s="304">
        <f t="shared" ca="1" si="145"/>
        <v>1046.0675697277416</v>
      </c>
      <c r="M364" s="306">
        <f t="shared" ca="1" si="161"/>
        <v>1.1987129305322128</v>
      </c>
      <c r="N364" s="304">
        <f t="shared" ca="1" si="162"/>
        <v>68.681191767254433</v>
      </c>
      <c r="P364" s="310">
        <f t="shared" ca="1" si="163"/>
        <v>23</v>
      </c>
      <c r="Q364" s="304">
        <f t="shared" ca="1" si="164"/>
        <v>0</v>
      </c>
      <c r="R364" s="306">
        <f t="shared" ca="1" si="165"/>
        <v>0</v>
      </c>
      <c r="S364" s="307">
        <f t="shared" ca="1" si="166"/>
        <v>7.6519999999999806</v>
      </c>
      <c r="T364" s="304">
        <f t="shared" ca="1" si="146"/>
        <v>75.066119999999813</v>
      </c>
      <c r="U364" s="311">
        <f t="shared" ca="1" si="147"/>
        <v>0</v>
      </c>
      <c r="V364" s="306">
        <f t="shared" ca="1" si="148"/>
        <v>1.1087863001713292</v>
      </c>
      <c r="W364" s="304">
        <f t="shared" ca="1" si="149"/>
        <v>148.60219695579113</v>
      </c>
      <c r="Y364" s="314" t="str">
        <f t="shared" ca="1" si="167"/>
        <v>Fin de propulsion</v>
      </c>
      <c r="Z364" s="315" t="str">
        <f t="shared" ca="1" si="168"/>
        <v/>
      </c>
      <c r="AA364" s="316" t="str">
        <f t="shared" ca="1" si="169"/>
        <v/>
      </c>
      <c r="AC364" s="310" t="e">
        <f t="shared" ca="1" si="170"/>
        <v>#N/A</v>
      </c>
      <c r="AD364" s="323" t="e">
        <f t="shared" ca="1" si="171"/>
        <v>#N/A</v>
      </c>
      <c r="AE364" s="324">
        <f t="shared" ca="1" si="150"/>
        <v>995.92408970898146</v>
      </c>
      <c r="AG364" s="306">
        <f t="shared" ca="1" si="172"/>
        <v>-28.608729054251718</v>
      </c>
      <c r="AH364" s="304">
        <f t="shared" ca="1" si="173"/>
        <v>-19.469494417650143</v>
      </c>
    </row>
    <row r="365" spans="1:34" x14ac:dyDescent="0.2">
      <c r="A365" s="347">
        <f t="shared" ca="1" si="151"/>
        <v>0.01</v>
      </c>
      <c r="B365" s="304">
        <f t="shared" ca="1" si="152"/>
        <v>7.3099999999999232</v>
      </c>
      <c r="D365" s="306">
        <f t="shared" ca="1" si="153"/>
        <v>-7.0602949299711835</v>
      </c>
      <c r="E365" s="307">
        <f t="shared" ca="1" si="154"/>
        <v>-27.901170424801109</v>
      </c>
      <c r="F365" s="304">
        <f t="shared" ca="1" si="155"/>
        <v>28.780602418503559</v>
      </c>
      <c r="G365" s="306">
        <f t="shared" ca="1" si="156"/>
        <v>89.855666792376823</v>
      </c>
      <c r="H365" s="307">
        <f t="shared" ca="1" si="157"/>
        <v>230.14641495281444</v>
      </c>
      <c r="I365" s="304">
        <f t="shared" ca="1" si="158"/>
        <v>247.06560499255193</v>
      </c>
      <c r="J365" s="306">
        <f t="shared" ca="1" si="159"/>
        <v>320.88729693045815</v>
      </c>
      <c r="K365" s="307">
        <f t="shared" ca="1" si="160"/>
        <v>998.22694891703088</v>
      </c>
      <c r="L365" s="304">
        <f t="shared" ca="1" si="145"/>
        <v>1048.5350251067155</v>
      </c>
      <c r="M365" s="306">
        <f t="shared" ca="1" si="161"/>
        <v>1.1985685763756293</v>
      </c>
      <c r="N365" s="304">
        <f t="shared" ca="1" si="162"/>
        <v>68.672920883327023</v>
      </c>
      <c r="P365" s="310">
        <f t="shared" ca="1" si="163"/>
        <v>23</v>
      </c>
      <c r="Q365" s="304">
        <f t="shared" ca="1" si="164"/>
        <v>0</v>
      </c>
      <c r="R365" s="306">
        <f t="shared" ca="1" si="165"/>
        <v>0</v>
      </c>
      <c r="S365" s="307">
        <f t="shared" ca="1" si="166"/>
        <v>7.6519999999999806</v>
      </c>
      <c r="T365" s="304">
        <f t="shared" ca="1" si="146"/>
        <v>75.066119999999813</v>
      </c>
      <c r="U365" s="311">
        <f t="shared" ca="1" si="147"/>
        <v>0</v>
      </c>
      <c r="V365" s="306">
        <f t="shared" ca="1" si="148"/>
        <v>1.1085303556440103</v>
      </c>
      <c r="W365" s="304">
        <f t="shared" ca="1" si="149"/>
        <v>148.22502763185244</v>
      </c>
      <c r="Y365" s="314" t="str">
        <f t="shared" ca="1" si="167"/>
        <v/>
      </c>
      <c r="Z365" s="315" t="str">
        <f t="shared" ca="1" si="168"/>
        <v/>
      </c>
      <c r="AA365" s="316" t="str">
        <f t="shared" ca="1" si="169"/>
        <v/>
      </c>
      <c r="AC365" s="310" t="e">
        <f t="shared" ca="1" si="170"/>
        <v>#N/A</v>
      </c>
      <c r="AD365" s="323" t="e">
        <f t="shared" ca="1" si="171"/>
        <v>#N/A</v>
      </c>
      <c r="AE365" s="324">
        <f t="shared" ca="1" si="150"/>
        <v>998.22694891703088</v>
      </c>
      <c r="AG365" s="306">
        <f t="shared" ca="1" si="172"/>
        <v>-28.558767326237479</v>
      </c>
      <c r="AH365" s="304">
        <f t="shared" ca="1" si="173"/>
        <v>-19.420046648692043</v>
      </c>
    </row>
    <row r="366" spans="1:34" x14ac:dyDescent="0.2">
      <c r="A366" s="347">
        <f t="shared" ca="1" si="151"/>
        <v>0.01</v>
      </c>
      <c r="B366" s="304">
        <f t="shared" ca="1" si="152"/>
        <v>7.319999999999923</v>
      </c>
      <c r="D366" s="306">
        <f t="shared" ca="1" si="153"/>
        <v>-7.0449799301020013</v>
      </c>
      <c r="E366" s="307">
        <f t="shared" ca="1" si="154"/>
        <v>-27.854236186838456</v>
      </c>
      <c r="F366" s="304">
        <f t="shared" ca="1" si="155"/>
        <v>28.731345526579869</v>
      </c>
      <c r="G366" s="306">
        <f t="shared" ca="1" si="156"/>
        <v>89.785216993075807</v>
      </c>
      <c r="H366" s="307">
        <f t="shared" ca="1" si="157"/>
        <v>229.86787259094606</v>
      </c>
      <c r="I366" s="304">
        <f t="shared" ca="1" si="158"/>
        <v>246.78051795062981</v>
      </c>
      <c r="J366" s="306">
        <f t="shared" ca="1" si="159"/>
        <v>321.78550134938541</v>
      </c>
      <c r="K366" s="307">
        <f t="shared" ca="1" si="160"/>
        <v>1000.5270203547497</v>
      </c>
      <c r="L366" s="304">
        <f t="shared" ca="1" si="145"/>
        <v>1050.9996324160295</v>
      </c>
      <c r="M366" s="306">
        <f t="shared" ca="1" si="161"/>
        <v>1.1984240020021022</v>
      </c>
      <c r="N366" s="304">
        <f t="shared" ca="1" si="162"/>
        <v>68.664637381898174</v>
      </c>
      <c r="P366" s="310">
        <f t="shared" ca="1" si="163"/>
        <v>23</v>
      </c>
      <c r="Q366" s="304">
        <f t="shared" ca="1" si="164"/>
        <v>0</v>
      </c>
      <c r="R366" s="306">
        <f t="shared" ca="1" si="165"/>
        <v>0</v>
      </c>
      <c r="S366" s="307">
        <f t="shared" ca="1" si="166"/>
        <v>7.6519999999999806</v>
      </c>
      <c r="T366" s="304">
        <f t="shared" ca="1" si="146"/>
        <v>75.066119999999813</v>
      </c>
      <c r="U366" s="311">
        <f t="shared" ca="1" si="147"/>
        <v>0</v>
      </c>
      <c r="V366" s="306">
        <f t="shared" ca="1" si="148"/>
        <v>1.1082747769856816</v>
      </c>
      <c r="W366" s="304">
        <f t="shared" ca="1" si="149"/>
        <v>147.84905822831243</v>
      </c>
      <c r="Y366" s="314" t="str">
        <f t="shared" ca="1" si="167"/>
        <v/>
      </c>
      <c r="Z366" s="315" t="str">
        <f t="shared" ca="1" si="168"/>
        <v/>
      </c>
      <c r="AA366" s="316" t="str">
        <f t="shared" ca="1" si="169"/>
        <v/>
      </c>
      <c r="AC366" s="310" t="e">
        <f t="shared" ca="1" si="170"/>
        <v>#N/A</v>
      </c>
      <c r="AD366" s="323" t="e">
        <f t="shared" ca="1" si="171"/>
        <v>#N/A</v>
      </c>
      <c r="AE366" s="324">
        <f t="shared" ca="1" si="150"/>
        <v>1000.5270203547497</v>
      </c>
      <c r="AG366" s="306">
        <f t="shared" ca="1" si="172"/>
        <v>-28.508962099440705</v>
      </c>
      <c r="AH366" s="304">
        <f t="shared" ca="1" si="173"/>
        <v>-19.37075635544339</v>
      </c>
    </row>
    <row r="367" spans="1:34" x14ac:dyDescent="0.2">
      <c r="A367" s="347">
        <f t="shared" ca="1" si="151"/>
        <v>0.01</v>
      </c>
      <c r="B367" s="304">
        <f t="shared" ca="1" si="152"/>
        <v>7.3299999999999228</v>
      </c>
      <c r="D367" s="306">
        <f t="shared" ca="1" si="153"/>
        <v>-7.0297125428111977</v>
      </c>
      <c r="E367" s="307">
        <f t="shared" ca="1" si="154"/>
        <v>-27.807451264906092</v>
      </c>
      <c r="F367" s="304">
        <f t="shared" ca="1" si="155"/>
        <v>28.682245454020585</v>
      </c>
      <c r="G367" s="306">
        <f t="shared" ca="1" si="156"/>
        <v>89.714919867647694</v>
      </c>
      <c r="H367" s="307">
        <f t="shared" ca="1" si="157"/>
        <v>229.58979807829701</v>
      </c>
      <c r="I367" s="304">
        <f t="shared" ca="1" si="158"/>
        <v>246.49592740751649</v>
      </c>
      <c r="J367" s="306">
        <f t="shared" ca="1" si="159"/>
        <v>322.68300203368904</v>
      </c>
      <c r="K367" s="307">
        <f t="shared" ca="1" si="160"/>
        <v>1002.8243087080958</v>
      </c>
      <c r="L367" s="304">
        <f t="shared" ca="1" si="145"/>
        <v>1053.4613965102585</v>
      </c>
      <c r="M367" s="306">
        <f t="shared" ca="1" si="161"/>
        <v>1.1982792071152737</v>
      </c>
      <c r="N367" s="304">
        <f t="shared" ca="1" si="162"/>
        <v>68.656341245987832</v>
      </c>
      <c r="P367" s="310">
        <f t="shared" ca="1" si="163"/>
        <v>23</v>
      </c>
      <c r="Q367" s="304">
        <f t="shared" ca="1" si="164"/>
        <v>0</v>
      </c>
      <c r="R367" s="306">
        <f t="shared" ca="1" si="165"/>
        <v>0</v>
      </c>
      <c r="S367" s="307">
        <f t="shared" ca="1" si="166"/>
        <v>7.6519999999999806</v>
      </c>
      <c r="T367" s="304">
        <f t="shared" ca="1" si="146"/>
        <v>75.066119999999813</v>
      </c>
      <c r="U367" s="311">
        <f t="shared" ca="1" si="147"/>
        <v>0</v>
      </c>
      <c r="V367" s="306">
        <f t="shared" ca="1" si="148"/>
        <v>1.1080195634538468</v>
      </c>
      <c r="W367" s="304">
        <f t="shared" ca="1" si="149"/>
        <v>147.47428368856683</v>
      </c>
      <c r="Y367" s="314" t="str">
        <f t="shared" ca="1" si="167"/>
        <v/>
      </c>
      <c r="Z367" s="315" t="str">
        <f t="shared" ca="1" si="168"/>
        <v/>
      </c>
      <c r="AA367" s="316" t="str">
        <f t="shared" ca="1" si="169"/>
        <v/>
      </c>
      <c r="AC367" s="310" t="e">
        <f t="shared" ca="1" si="170"/>
        <v>#N/A</v>
      </c>
      <c r="AD367" s="323" t="e">
        <f t="shared" ca="1" si="171"/>
        <v>#N/A</v>
      </c>
      <c r="AE367" s="324">
        <f t="shared" ca="1" si="150"/>
        <v>1002.8243087080958</v>
      </c>
      <c r="AG367" s="306">
        <f t="shared" ca="1" si="172"/>
        <v>-28.459312707580374</v>
      </c>
      <c r="AH367" s="304">
        <f t="shared" ca="1" si="173"/>
        <v>-19.321622873538004</v>
      </c>
    </row>
    <row r="368" spans="1:34" x14ac:dyDescent="0.2">
      <c r="A368" s="347">
        <f t="shared" ca="1" si="151"/>
        <v>0.01</v>
      </c>
      <c r="B368" s="304">
        <f t="shared" ca="1" si="152"/>
        <v>7.3399999999999226</v>
      </c>
      <c r="D368" s="306">
        <f t="shared" ca="1" si="153"/>
        <v>-7.0144925664165587</v>
      </c>
      <c r="E368" s="307">
        <f t="shared" ca="1" si="154"/>
        <v>-27.760815029664236</v>
      </c>
      <c r="F368" s="304">
        <f t="shared" ca="1" si="155"/>
        <v>28.633301539912313</v>
      </c>
      <c r="G368" s="306">
        <f t="shared" ca="1" si="156"/>
        <v>89.644774941983528</v>
      </c>
      <c r="H368" s="307">
        <f t="shared" ca="1" si="157"/>
        <v>229.31218992800038</v>
      </c>
      <c r="I368" s="304">
        <f t="shared" ca="1" si="158"/>
        <v>246.21183181149965</v>
      </c>
      <c r="J368" s="306">
        <f t="shared" ca="1" si="159"/>
        <v>323.57980050773722</v>
      </c>
      <c r="K368" s="307">
        <f t="shared" ca="1" si="160"/>
        <v>1005.1188186481273</v>
      </c>
      <c r="L368" s="304">
        <f t="shared" ca="1" si="145"/>
        <v>1055.9203222294918</v>
      </c>
      <c r="M368" s="306">
        <f t="shared" ca="1" si="161"/>
        <v>1.1981341914180839</v>
      </c>
      <c r="N368" s="304">
        <f t="shared" ca="1" si="162"/>
        <v>68.648032458575699</v>
      </c>
      <c r="P368" s="310">
        <f t="shared" ca="1" si="163"/>
        <v>23</v>
      </c>
      <c r="Q368" s="304">
        <f t="shared" ca="1" si="164"/>
        <v>0</v>
      </c>
      <c r="R368" s="306">
        <f t="shared" ca="1" si="165"/>
        <v>0</v>
      </c>
      <c r="S368" s="307">
        <f t="shared" ca="1" si="166"/>
        <v>7.6519999999999806</v>
      </c>
      <c r="T368" s="304">
        <f t="shared" ca="1" si="146"/>
        <v>75.066119999999813</v>
      </c>
      <c r="U368" s="311">
        <f t="shared" ca="1" si="147"/>
        <v>0</v>
      </c>
      <c r="V368" s="306">
        <f t="shared" ca="1" si="148"/>
        <v>1.1077647143085099</v>
      </c>
      <c r="W368" s="304">
        <f t="shared" ca="1" si="149"/>
        <v>147.10069898296362</v>
      </c>
      <c r="Y368" s="314" t="str">
        <f t="shared" ca="1" si="167"/>
        <v/>
      </c>
      <c r="Z368" s="315" t="str">
        <f t="shared" ca="1" si="168"/>
        <v/>
      </c>
      <c r="AA368" s="316" t="str">
        <f t="shared" ca="1" si="169"/>
        <v/>
      </c>
      <c r="AC368" s="310" t="e">
        <f t="shared" ca="1" si="170"/>
        <v>#N/A</v>
      </c>
      <c r="AD368" s="323" t="e">
        <f t="shared" ca="1" si="171"/>
        <v>#N/A</v>
      </c>
      <c r="AE368" s="324">
        <f t="shared" ca="1" si="150"/>
        <v>1005.1188186481273</v>
      </c>
      <c r="AG368" s="306">
        <f t="shared" ca="1" si="172"/>
        <v>-28.409818487915089</v>
      </c>
      <c r="AH368" s="304">
        <f t="shared" ca="1" si="173"/>
        <v>-19.272645542154628</v>
      </c>
    </row>
    <row r="369" spans="1:34" x14ac:dyDescent="0.2">
      <c r="A369" s="347">
        <f t="shared" ca="1" si="151"/>
        <v>0.01</v>
      </c>
      <c r="B369" s="304">
        <f t="shared" ca="1" si="152"/>
        <v>7.3499999999999224</v>
      </c>
      <c r="D369" s="306">
        <f t="shared" ca="1" si="153"/>
        <v>-6.9993198003104382</v>
      </c>
      <c r="E369" s="307">
        <f t="shared" ca="1" si="154"/>
        <v>-27.714326855127325</v>
      </c>
      <c r="F369" s="304">
        <f t="shared" ca="1" si="155"/>
        <v>28.584513126863811</v>
      </c>
      <c r="G369" s="306">
        <f t="shared" ca="1" si="156"/>
        <v>89.574781743980424</v>
      </c>
      <c r="H369" s="307">
        <f t="shared" ca="1" si="157"/>
        <v>229.03504665944911</v>
      </c>
      <c r="I369" s="304">
        <f t="shared" ca="1" si="158"/>
        <v>245.92822961745924</v>
      </c>
      <c r="J369" s="306">
        <f t="shared" ca="1" si="159"/>
        <v>324.47589829116703</v>
      </c>
      <c r="K369" s="307">
        <f t="shared" ca="1" si="160"/>
        <v>1007.4105548310646</v>
      </c>
      <c r="L369" s="304">
        <f t="shared" ca="1" si="145"/>
        <v>1058.3764143993824</v>
      </c>
      <c r="M369" s="306">
        <f t="shared" ca="1" si="161"/>
        <v>1.1979889546127684</v>
      </c>
      <c r="N369" s="304">
        <f t="shared" ca="1" si="162"/>
        <v>68.63971100260116</v>
      </c>
      <c r="P369" s="310">
        <f t="shared" ca="1" si="163"/>
        <v>23</v>
      </c>
      <c r="Q369" s="304">
        <f t="shared" ca="1" si="164"/>
        <v>0</v>
      </c>
      <c r="R369" s="306">
        <f t="shared" ca="1" si="165"/>
        <v>0</v>
      </c>
      <c r="S369" s="307">
        <f t="shared" ca="1" si="166"/>
        <v>7.6519999999999806</v>
      </c>
      <c r="T369" s="304">
        <f t="shared" ca="1" si="146"/>
        <v>75.066119999999813</v>
      </c>
      <c r="U369" s="311">
        <f t="shared" ca="1" si="147"/>
        <v>0</v>
      </c>
      <c r="V369" s="306">
        <f t="shared" ca="1" si="148"/>
        <v>1.1075102288121605</v>
      </c>
      <c r="W369" s="304">
        <f t="shared" ca="1" si="149"/>
        <v>146.72829910862939</v>
      </c>
      <c r="Y369" s="314" t="str">
        <f t="shared" ca="1" si="167"/>
        <v/>
      </c>
      <c r="Z369" s="315" t="str">
        <f t="shared" ca="1" si="168"/>
        <v/>
      </c>
      <c r="AA369" s="316" t="str">
        <f t="shared" ca="1" si="169"/>
        <v/>
      </c>
      <c r="AC369" s="310" t="e">
        <f t="shared" ca="1" si="170"/>
        <v>#N/A</v>
      </c>
      <c r="AD369" s="323" t="e">
        <f t="shared" ca="1" si="171"/>
        <v>#N/A</v>
      </c>
      <c r="AE369" s="324">
        <f t="shared" ca="1" si="150"/>
        <v>1007.4105548310646</v>
      </c>
      <c r="AG369" s="306">
        <f t="shared" ca="1" si="172"/>
        <v>-28.360478781220376</v>
      </c>
      <c r="AH369" s="304">
        <f t="shared" ca="1" si="173"/>
        <v>-19.223823703994249</v>
      </c>
    </row>
    <row r="370" spans="1:34" x14ac:dyDescent="0.2">
      <c r="A370" s="347">
        <f t="shared" ca="1" si="151"/>
        <v>0.01</v>
      </c>
      <c r="B370" s="304">
        <f t="shared" ca="1" si="152"/>
        <v>7.3599999999999222</v>
      </c>
      <c r="D370" s="306">
        <f t="shared" ca="1" si="153"/>
        <v>-6.9841940449528499</v>
      </c>
      <c r="E370" s="307">
        <f t="shared" ca="1" si="154"/>
        <v>-27.667986118642375</v>
      </c>
      <c r="F370" s="304">
        <f t="shared" ca="1" si="155"/>
        <v>28.535879560983258</v>
      </c>
      <c r="G370" s="306">
        <f t="shared" ca="1" si="156"/>
        <v>89.504939803530888</v>
      </c>
      <c r="H370" s="307">
        <f t="shared" ca="1" si="157"/>
        <v>228.75836679826267</v>
      </c>
      <c r="I370" s="304">
        <f t="shared" ca="1" si="158"/>
        <v>245.64511928683251</v>
      </c>
      <c r="J370" s="306">
        <f t="shared" ca="1" si="159"/>
        <v>325.37129689890457</v>
      </c>
      <c r="K370" s="307">
        <f t="shared" ca="1" si="160"/>
        <v>1009.6995218983532</v>
      </c>
      <c r="L370" s="304">
        <f t="shared" ca="1" si="145"/>
        <v>1060.8296778311953</v>
      </c>
      <c r="M370" s="306">
        <f t="shared" ca="1" si="161"/>
        <v>1.1978434964008573</v>
      </c>
      <c r="N370" s="304">
        <f t="shared" ca="1" si="162"/>
        <v>68.631376860963144</v>
      </c>
      <c r="P370" s="310">
        <f t="shared" ca="1" si="163"/>
        <v>23</v>
      </c>
      <c r="Q370" s="304">
        <f t="shared" ca="1" si="164"/>
        <v>0</v>
      </c>
      <c r="R370" s="306">
        <f t="shared" ca="1" si="165"/>
        <v>0</v>
      </c>
      <c r="S370" s="307">
        <f t="shared" ca="1" si="166"/>
        <v>7.6519999999999806</v>
      </c>
      <c r="T370" s="304">
        <f t="shared" ca="1" si="146"/>
        <v>75.066119999999813</v>
      </c>
      <c r="U370" s="311">
        <f t="shared" ca="1" si="147"/>
        <v>0</v>
      </c>
      <c r="V370" s="306">
        <f t="shared" ca="1" si="148"/>
        <v>1.1072561062297646</v>
      </c>
      <c r="W370" s="304">
        <f t="shared" ca="1" si="149"/>
        <v>146.35707908929791</v>
      </c>
      <c r="Y370" s="314" t="str">
        <f t="shared" ca="1" si="167"/>
        <v/>
      </c>
      <c r="Z370" s="315" t="str">
        <f t="shared" ca="1" si="168"/>
        <v/>
      </c>
      <c r="AA370" s="316" t="str">
        <f t="shared" ca="1" si="169"/>
        <v/>
      </c>
      <c r="AC370" s="310" t="e">
        <f t="shared" ca="1" si="170"/>
        <v>#N/A</v>
      </c>
      <c r="AD370" s="323" t="e">
        <f t="shared" ca="1" si="171"/>
        <v>#N/A</v>
      </c>
      <c r="AE370" s="324">
        <f t="shared" ca="1" si="150"/>
        <v>1009.6995218983532</v>
      </c>
      <c r="AG370" s="306">
        <f t="shared" ca="1" si="172"/>
        <v>-28.311292931766022</v>
      </c>
      <c r="AH370" s="304">
        <f t="shared" ca="1" si="173"/>
        <v>-19.175156705257418</v>
      </c>
    </row>
    <row r="371" spans="1:34" x14ac:dyDescent="0.2">
      <c r="A371" s="347">
        <f t="shared" ca="1" si="151"/>
        <v>0.01</v>
      </c>
      <c r="B371" s="304">
        <f t="shared" ca="1" si="152"/>
        <v>7.3699999999999219</v>
      </c>
      <c r="D371" s="306">
        <f t="shared" ca="1" si="153"/>
        <v>-6.9691151018646345</v>
      </c>
      <c r="E371" s="307">
        <f t="shared" ca="1" si="154"/>
        <v>-27.621792200867667</v>
      </c>
      <c r="F371" s="304">
        <f t="shared" ca="1" si="155"/>
        <v>28.487400191855901</v>
      </c>
      <c r="G371" s="306">
        <f t="shared" ca="1" si="156"/>
        <v>89.435248652512243</v>
      </c>
      <c r="H371" s="307">
        <f t="shared" ca="1" si="157"/>
        <v>228.482148876254</v>
      </c>
      <c r="I371" s="304">
        <f t="shared" ca="1" si="158"/>
        <v>245.36249928757937</v>
      </c>
      <c r="J371" s="306">
        <f t="shared" ca="1" si="159"/>
        <v>326.2659978411848</v>
      </c>
      <c r="K371" s="307">
        <f t="shared" ca="1" si="160"/>
        <v>1011.9857244767257</v>
      </c>
      <c r="L371" s="304">
        <f t="shared" ca="1" si="145"/>
        <v>1063.2801173218595</v>
      </c>
      <c r="M371" s="306">
        <f t="shared" ca="1" si="161"/>
        <v>1.1976978164831735</v>
      </c>
      <c r="N371" s="304">
        <f t="shared" ca="1" si="162"/>
        <v>68.623030016520048</v>
      </c>
      <c r="P371" s="310">
        <f t="shared" ca="1" si="163"/>
        <v>23</v>
      </c>
      <c r="Q371" s="304">
        <f t="shared" ca="1" si="164"/>
        <v>0</v>
      </c>
      <c r="R371" s="306">
        <f t="shared" ca="1" si="165"/>
        <v>0</v>
      </c>
      <c r="S371" s="307">
        <f t="shared" ca="1" si="166"/>
        <v>7.6519999999999806</v>
      </c>
      <c r="T371" s="304">
        <f t="shared" ca="1" si="146"/>
        <v>75.066119999999813</v>
      </c>
      <c r="U371" s="311">
        <f t="shared" ca="1" si="147"/>
        <v>0</v>
      </c>
      <c r="V371" s="306">
        <f t="shared" ca="1" si="148"/>
        <v>1.1070023458287532</v>
      </c>
      <c r="W371" s="304">
        <f t="shared" ca="1" si="149"/>
        <v>145.98703397513984</v>
      </c>
      <c r="Y371" s="314" t="str">
        <f t="shared" ca="1" si="167"/>
        <v/>
      </c>
      <c r="Z371" s="315" t="str">
        <f t="shared" ca="1" si="168"/>
        <v/>
      </c>
      <c r="AA371" s="316" t="str">
        <f t="shared" ca="1" si="169"/>
        <v/>
      </c>
      <c r="AC371" s="310" t="e">
        <f t="shared" ca="1" si="170"/>
        <v>#N/A</v>
      </c>
      <c r="AD371" s="323" t="e">
        <f t="shared" ca="1" si="171"/>
        <v>#N/A</v>
      </c>
      <c r="AE371" s="324">
        <f t="shared" ca="1" si="150"/>
        <v>1011.9857244767257</v>
      </c>
      <c r="AG371" s="306">
        <f t="shared" ca="1" si="172"/>
        <v>-28.262260287293618</v>
      </c>
      <c r="AH371" s="304">
        <f t="shared" ca="1" si="173"/>
        <v>-19.126643895621836</v>
      </c>
    </row>
    <row r="372" spans="1:34" x14ac:dyDescent="0.2">
      <c r="A372" s="347">
        <f t="shared" ca="1" si="151"/>
        <v>0.01</v>
      </c>
      <c r="B372" s="304">
        <f t="shared" ca="1" si="152"/>
        <v>7.3799999999999217</v>
      </c>
      <c r="D372" s="306">
        <f t="shared" ca="1" si="153"/>
        <v>-6.9540827736206561</v>
      </c>
      <c r="E372" s="307">
        <f t="shared" ca="1" si="154"/>
        <v>-27.575744485751557</v>
      </c>
      <c r="F372" s="304">
        <f t="shared" ca="1" si="155"/>
        <v>28.439074372521777</v>
      </c>
      <c r="G372" s="306">
        <f t="shared" ca="1" si="156"/>
        <v>89.365707824776038</v>
      </c>
      <c r="H372" s="307">
        <f t="shared" ca="1" si="157"/>
        <v>228.2063914313965</v>
      </c>
      <c r="I372" s="304">
        <f t="shared" ca="1" si="158"/>
        <v>245.08036809414784</v>
      </c>
      <c r="J372" s="306">
        <f t="shared" ca="1" si="159"/>
        <v>327.16000262357124</v>
      </c>
      <c r="K372" s="307">
        <f t="shared" ca="1" si="160"/>
        <v>1014.269167178264</v>
      </c>
      <c r="L372" s="304">
        <f t="shared" ca="1" si="145"/>
        <v>1065.7277376540146</v>
      </c>
      <c r="M372" s="306">
        <f t="shared" ca="1" si="161"/>
        <v>1.1975519145598308</v>
      </c>
      <c r="N372" s="304">
        <f t="shared" ca="1" si="162"/>
        <v>68.614670452089669</v>
      </c>
      <c r="P372" s="310">
        <f t="shared" ca="1" si="163"/>
        <v>23</v>
      </c>
      <c r="Q372" s="304">
        <f t="shared" ca="1" si="164"/>
        <v>0</v>
      </c>
      <c r="R372" s="306">
        <f t="shared" ca="1" si="165"/>
        <v>0</v>
      </c>
      <c r="S372" s="307">
        <f t="shared" ca="1" si="166"/>
        <v>7.6519999999999806</v>
      </c>
      <c r="T372" s="304">
        <f t="shared" ca="1" si="146"/>
        <v>75.066119999999813</v>
      </c>
      <c r="U372" s="311">
        <f t="shared" ca="1" si="147"/>
        <v>0</v>
      </c>
      <c r="V372" s="306">
        <f t="shared" ca="1" si="148"/>
        <v>1.1067489468790117</v>
      </c>
      <c r="W372" s="304">
        <f t="shared" ca="1" si="149"/>
        <v>145.61815884259335</v>
      </c>
      <c r="Y372" s="314" t="str">
        <f t="shared" ca="1" si="167"/>
        <v/>
      </c>
      <c r="Z372" s="315" t="str">
        <f t="shared" ca="1" si="168"/>
        <v/>
      </c>
      <c r="AA372" s="316" t="str">
        <f t="shared" ca="1" si="169"/>
        <v/>
      </c>
      <c r="AC372" s="310" t="e">
        <f t="shared" ca="1" si="170"/>
        <v>#N/A</v>
      </c>
      <c r="AD372" s="323" t="e">
        <f t="shared" ca="1" si="171"/>
        <v>#N/A</v>
      </c>
      <c r="AE372" s="324">
        <f t="shared" ca="1" si="150"/>
        <v>1014.269167178264</v>
      </c>
      <c r="AG372" s="306">
        <f t="shared" ca="1" si="172"/>
        <v>-28.21338019899429</v>
      </c>
      <c r="AH372" s="304">
        <f t="shared" ca="1" si="173"/>
        <v>-19.0782846282201</v>
      </c>
    </row>
    <row r="373" spans="1:34" x14ac:dyDescent="0.2">
      <c r="A373" s="347">
        <f t="shared" ca="1" si="151"/>
        <v>0.01</v>
      </c>
      <c r="B373" s="304">
        <f t="shared" ca="1" si="152"/>
        <v>7.3899999999999215</v>
      </c>
      <c r="D373" s="306">
        <f t="shared" ca="1" si="153"/>
        <v>-6.9390968638430728</v>
      </c>
      <c r="E373" s="307">
        <f t="shared" ca="1" si="154"/>
        <v>-27.52984236051136</v>
      </c>
      <c r="F373" s="304">
        <f t="shared" ca="1" si="155"/>
        <v>28.390901459453563</v>
      </c>
      <c r="G373" s="306">
        <f t="shared" ca="1" si="156"/>
        <v>89.296316856137608</v>
      </c>
      <c r="H373" s="307">
        <f t="shared" ca="1" si="157"/>
        <v>227.93109300779139</v>
      </c>
      <c r="I373" s="304">
        <f t="shared" ca="1" si="158"/>
        <v>244.79872418743969</v>
      </c>
      <c r="J373" s="306">
        <f t="shared" ca="1" si="159"/>
        <v>328.05331274697579</v>
      </c>
      <c r="K373" s="307">
        <f t="shared" ca="1" si="160"/>
        <v>1016.5498546004599</v>
      </c>
      <c r="L373" s="304">
        <f t="shared" ca="1" si="145"/>
        <v>1068.172543596062</v>
      </c>
      <c r="M373" s="306">
        <f t="shared" ca="1" si="161"/>
        <v>1.1974057903302331</v>
      </c>
      <c r="N373" s="304">
        <f t="shared" ca="1" si="162"/>
        <v>68.60629815044912</v>
      </c>
      <c r="P373" s="310">
        <f t="shared" ca="1" si="163"/>
        <v>23</v>
      </c>
      <c r="Q373" s="304">
        <f t="shared" ca="1" si="164"/>
        <v>0</v>
      </c>
      <c r="R373" s="306">
        <f t="shared" ca="1" si="165"/>
        <v>0</v>
      </c>
      <c r="S373" s="307">
        <f t="shared" ca="1" si="166"/>
        <v>7.6519999999999806</v>
      </c>
      <c r="T373" s="304">
        <f t="shared" ca="1" si="146"/>
        <v>75.066119999999813</v>
      </c>
      <c r="U373" s="311">
        <f t="shared" ca="1" si="147"/>
        <v>0</v>
      </c>
      <c r="V373" s="306">
        <f t="shared" ca="1" si="148"/>
        <v>1.1064959086528681</v>
      </c>
      <c r="W373" s="304">
        <f t="shared" ca="1" si="149"/>
        <v>145.25044879419616</v>
      </c>
      <c r="Y373" s="314" t="str">
        <f t="shared" ca="1" si="167"/>
        <v/>
      </c>
      <c r="Z373" s="315" t="str">
        <f t="shared" ca="1" si="168"/>
        <v/>
      </c>
      <c r="AA373" s="316" t="str">
        <f t="shared" ca="1" si="169"/>
        <v/>
      </c>
      <c r="AC373" s="310" t="e">
        <f t="shared" ca="1" si="170"/>
        <v>#N/A</v>
      </c>
      <c r="AD373" s="323" t="e">
        <f t="shared" ca="1" si="171"/>
        <v>#N/A</v>
      </c>
      <c r="AE373" s="324">
        <f t="shared" ca="1" si="150"/>
        <v>1016.5498546004599</v>
      </c>
      <c r="AG373" s="306">
        <f t="shared" ca="1" si="172"/>
        <v>-28.164652021486582</v>
      </c>
      <c r="AH373" s="304">
        <f t="shared" ca="1" si="173"/>
        <v>-19.030078259617579</v>
      </c>
    </row>
    <row r="374" spans="1:34" x14ac:dyDescent="0.2">
      <c r="A374" s="347">
        <f t="shared" ca="1" si="151"/>
        <v>0.01</v>
      </c>
      <c r="B374" s="304">
        <f t="shared" ca="1" si="152"/>
        <v>7.3999999999999213</v>
      </c>
      <c r="D374" s="306">
        <f t="shared" ca="1" si="153"/>
        <v>-6.9241571771946102</v>
      </c>
      <c r="E374" s="307">
        <f t="shared" ca="1" si="154"/>
        <v>-27.484085215612502</v>
      </c>
      <c r="F374" s="304">
        <f t="shared" ca="1" si="155"/>
        <v>28.342880812534659</v>
      </c>
      <c r="G374" s="306">
        <f t="shared" ca="1" si="156"/>
        <v>89.227075284365668</v>
      </c>
      <c r="H374" s="307">
        <f t="shared" ca="1" si="157"/>
        <v>227.65625215563526</v>
      </c>
      <c r="I374" s="304">
        <f t="shared" ca="1" si="158"/>
        <v>244.51756605477661</v>
      </c>
      <c r="J374" s="306">
        <f t="shared" ca="1" si="159"/>
        <v>328.94592970767832</v>
      </c>
      <c r="K374" s="307">
        <f t="shared" ca="1" si="160"/>
        <v>1018.827791326277</v>
      </c>
      <c r="L374" s="304">
        <f t="shared" ca="1" si="145"/>
        <v>1070.6145399022137</v>
      </c>
      <c r="M374" s="306">
        <f t="shared" ca="1" si="161"/>
        <v>1.1972594434930721</v>
      </c>
      <c r="N374" s="304">
        <f t="shared" ca="1" si="162"/>
        <v>68.5979130943347</v>
      </c>
      <c r="P374" s="310">
        <f t="shared" ca="1" si="163"/>
        <v>23</v>
      </c>
      <c r="Q374" s="304">
        <f t="shared" ca="1" si="164"/>
        <v>0</v>
      </c>
      <c r="R374" s="306">
        <f t="shared" ca="1" si="165"/>
        <v>0</v>
      </c>
      <c r="S374" s="307">
        <f t="shared" ca="1" si="166"/>
        <v>7.6519999999999806</v>
      </c>
      <c r="T374" s="304">
        <f t="shared" ca="1" si="146"/>
        <v>75.066119999999813</v>
      </c>
      <c r="U374" s="311">
        <f t="shared" ca="1" si="147"/>
        <v>0</v>
      </c>
      <c r="V374" s="306">
        <f t="shared" ca="1" si="148"/>
        <v>1.1062432304250842</v>
      </c>
      <c r="W374" s="304">
        <f t="shared" ca="1" si="149"/>
        <v>144.88389895841951</v>
      </c>
      <c r="Y374" s="314" t="str">
        <f t="shared" ca="1" si="167"/>
        <v/>
      </c>
      <c r="Z374" s="315" t="str">
        <f t="shared" ca="1" si="168"/>
        <v/>
      </c>
      <c r="AA374" s="316" t="str">
        <f t="shared" ca="1" si="169"/>
        <v/>
      </c>
      <c r="AC374" s="310" t="e">
        <f t="shared" ca="1" si="170"/>
        <v>#N/A</v>
      </c>
      <c r="AD374" s="323" t="e">
        <f t="shared" ca="1" si="171"/>
        <v>#N/A</v>
      </c>
      <c r="AE374" s="324">
        <f t="shared" ca="1" si="150"/>
        <v>1018.827791326277</v>
      </c>
      <c r="AG374" s="306">
        <f t="shared" ca="1" si="172"/>
        <v>-28.116075112794448</v>
      </c>
      <c r="AH374" s="304">
        <f t="shared" ca="1" si="173"/>
        <v>-18.982024149790451</v>
      </c>
    </row>
    <row r="375" spans="1:34" x14ac:dyDescent="0.2">
      <c r="A375" s="347">
        <f t="shared" ca="1" si="151"/>
        <v>0.01</v>
      </c>
      <c r="B375" s="304">
        <f t="shared" ca="1" si="152"/>
        <v>7.4099999999999211</v>
      </c>
      <c r="D375" s="306">
        <f t="shared" ca="1" si="153"/>
        <v>-6.909263519371966</v>
      </c>
      <c r="E375" s="307">
        <f t="shared" ca="1" si="154"/>
        <v>-27.438472444747788</v>
      </c>
      <c r="F375" s="304">
        <f t="shared" ca="1" si="155"/>
        <v>28.295011795037443</v>
      </c>
      <c r="G375" s="306">
        <f t="shared" ca="1" si="156"/>
        <v>89.157982649171942</v>
      </c>
      <c r="H375" s="307">
        <f t="shared" ca="1" si="157"/>
        <v>227.38186743118777</v>
      </c>
      <c r="I375" s="304">
        <f t="shared" ca="1" si="158"/>
        <v>244.23689218986615</v>
      </c>
      <c r="J375" s="306">
        <f t="shared" ca="1" si="159"/>
        <v>329.83785499734603</v>
      </c>
      <c r="K375" s="307">
        <f t="shared" ca="1" si="160"/>
        <v>1021.1029819242111</v>
      </c>
      <c r="L375" s="304">
        <f t="shared" ca="1" si="145"/>
        <v>1073.0537313125405</v>
      </c>
      <c r="M375" s="306">
        <f t="shared" ca="1" si="161"/>
        <v>1.1971128737463261</v>
      </c>
      <c r="N375" s="304">
        <f t="shared" ca="1" si="162"/>
        <v>68.589515266441865</v>
      </c>
      <c r="P375" s="310">
        <f t="shared" ca="1" si="163"/>
        <v>23</v>
      </c>
      <c r="Q375" s="304">
        <f t="shared" ca="1" si="164"/>
        <v>0</v>
      </c>
      <c r="R375" s="306">
        <f t="shared" ca="1" si="165"/>
        <v>0</v>
      </c>
      <c r="S375" s="307">
        <f t="shared" ca="1" si="166"/>
        <v>7.6519999999999806</v>
      </c>
      <c r="T375" s="304">
        <f t="shared" ca="1" si="146"/>
        <v>75.066119999999813</v>
      </c>
      <c r="U375" s="311">
        <f t="shared" ca="1" si="147"/>
        <v>0</v>
      </c>
      <c r="V375" s="306">
        <f t="shared" ca="1" si="148"/>
        <v>1.1059909114728426</v>
      </c>
      <c r="W375" s="304">
        <f t="shared" ca="1" si="149"/>
        <v>144.51850448950196</v>
      </c>
      <c r="Y375" s="314" t="str">
        <f t="shared" ca="1" si="167"/>
        <v/>
      </c>
      <c r="Z375" s="315" t="str">
        <f t="shared" ca="1" si="168"/>
        <v/>
      </c>
      <c r="AA375" s="316" t="str">
        <f t="shared" ca="1" si="169"/>
        <v/>
      </c>
      <c r="AC375" s="310" t="e">
        <f t="shared" ca="1" si="170"/>
        <v>#N/A</v>
      </c>
      <c r="AD375" s="323" t="e">
        <f t="shared" ca="1" si="171"/>
        <v>#N/A</v>
      </c>
      <c r="AE375" s="324">
        <f t="shared" ca="1" si="150"/>
        <v>1021.1029819242111</v>
      </c>
      <c r="AG375" s="306">
        <f t="shared" ca="1" si="172"/>
        <v>-28.067648834325567</v>
      </c>
      <c r="AH375" s="304">
        <f t="shared" ca="1" si="173"/>
        <v>-18.934121662104008</v>
      </c>
    </row>
    <row r="376" spans="1:34" x14ac:dyDescent="0.2">
      <c r="A376" s="347">
        <f t="shared" ca="1" si="151"/>
        <v>0.01</v>
      </c>
      <c r="B376" s="304">
        <f t="shared" ca="1" si="152"/>
        <v>7.4199999999999209</v>
      </c>
      <c r="D376" s="306">
        <f t="shared" ca="1" si="153"/>
        <v>-6.8944156970991788</v>
      </c>
      <c r="E376" s="307">
        <f t="shared" ca="1" si="154"/>
        <v>-27.393003444816792</v>
      </c>
      <c r="F376" s="304">
        <f t="shared" ca="1" si="155"/>
        <v>28.247293773601609</v>
      </c>
      <c r="G376" s="306">
        <f t="shared" ca="1" si="156"/>
        <v>89.089038492200956</v>
      </c>
      <c r="H376" s="307">
        <f t="shared" ca="1" si="157"/>
        <v>227.1079373967396</v>
      </c>
      <c r="I376" s="304">
        <f t="shared" ca="1" si="158"/>
        <v>243.95670109276821</v>
      </c>
      <c r="J376" s="306">
        <f t="shared" ca="1" si="159"/>
        <v>330.7290901030529</v>
      </c>
      <c r="K376" s="307">
        <f t="shared" ca="1" si="160"/>
        <v>1023.3754309483508</v>
      </c>
      <c r="L376" s="304">
        <f t="shared" ca="1" si="145"/>
        <v>1075.4901225530227</v>
      </c>
      <c r="M376" s="306">
        <f t="shared" ca="1" si="161"/>
        <v>1.1969660807872584</v>
      </c>
      <c r="N376" s="304">
        <f t="shared" ca="1" si="162"/>
        <v>68.581104649425043</v>
      </c>
      <c r="P376" s="310">
        <f t="shared" ca="1" si="163"/>
        <v>23</v>
      </c>
      <c r="Q376" s="304">
        <f t="shared" ca="1" si="164"/>
        <v>0</v>
      </c>
      <c r="R376" s="306">
        <f t="shared" ca="1" si="165"/>
        <v>0</v>
      </c>
      <c r="S376" s="307">
        <f t="shared" ca="1" si="166"/>
        <v>7.6519999999999806</v>
      </c>
      <c r="T376" s="304">
        <f t="shared" ca="1" si="146"/>
        <v>75.066119999999813</v>
      </c>
      <c r="U376" s="311">
        <f t="shared" ca="1" si="147"/>
        <v>0</v>
      </c>
      <c r="V376" s="306">
        <f t="shared" ca="1" si="148"/>
        <v>1.1057389510757378</v>
      </c>
      <c r="W376" s="304">
        <f t="shared" ca="1" si="149"/>
        <v>144.15426056728592</v>
      </c>
      <c r="Y376" s="314" t="str">
        <f t="shared" ca="1" si="167"/>
        <v/>
      </c>
      <c r="Z376" s="315" t="str">
        <f t="shared" ca="1" si="168"/>
        <v/>
      </c>
      <c r="AA376" s="316" t="str">
        <f t="shared" ca="1" si="169"/>
        <v/>
      </c>
      <c r="AC376" s="310" t="e">
        <f t="shared" ca="1" si="170"/>
        <v>#N/A</v>
      </c>
      <c r="AD376" s="323" t="e">
        <f t="shared" ca="1" si="171"/>
        <v>#N/A</v>
      </c>
      <c r="AE376" s="324">
        <f t="shared" ca="1" si="150"/>
        <v>1023.3754309483508</v>
      </c>
      <c r="AG376" s="306">
        <f t="shared" ca="1" si="172"/>
        <v>-28.019372550849596</v>
      </c>
      <c r="AH376" s="304">
        <f t="shared" ca="1" si="173"/>
        <v>-18.886370163290948</v>
      </c>
    </row>
    <row r="377" spans="1:34" x14ac:dyDescent="0.2">
      <c r="A377" s="347">
        <f t="shared" ca="1" si="151"/>
        <v>0.01</v>
      </c>
      <c r="B377" s="304">
        <f t="shared" ca="1" si="152"/>
        <v>7.4299999999999207</v>
      </c>
      <c r="D377" s="306">
        <f t="shared" ca="1" si="153"/>
        <v>-6.8796135181211016</v>
      </c>
      <c r="E377" s="307">
        <f t="shared" ca="1" si="154"/>
        <v>-27.34767761590544</v>
      </c>
      <c r="F377" s="304">
        <f t="shared" ca="1" si="155"/>
        <v>28.199726118212745</v>
      </c>
      <c r="G377" s="306">
        <f t="shared" ca="1" si="156"/>
        <v>89.02024235701974</v>
      </c>
      <c r="H377" s="307">
        <f t="shared" ca="1" si="157"/>
        <v>226.83446062058056</v>
      </c>
      <c r="I377" s="304">
        <f t="shared" ca="1" si="158"/>
        <v>243.67699126986167</v>
      </c>
      <c r="J377" s="306">
        <f t="shared" ca="1" si="159"/>
        <v>331.61963650729899</v>
      </c>
      <c r="K377" s="307">
        <f t="shared" ca="1" si="160"/>
        <v>1025.6451429384374</v>
      </c>
      <c r="L377" s="304">
        <f t="shared" ca="1" si="145"/>
        <v>1077.9237183355976</v>
      </c>
      <c r="M377" s="306">
        <f t="shared" ca="1" si="161"/>
        <v>1.1968190643124155</v>
      </c>
      <c r="N377" s="304">
        <f t="shared" ca="1" si="162"/>
        <v>68.572681225897654</v>
      </c>
      <c r="P377" s="310">
        <f t="shared" ca="1" si="163"/>
        <v>23</v>
      </c>
      <c r="Q377" s="304">
        <f t="shared" ca="1" si="164"/>
        <v>0</v>
      </c>
      <c r="R377" s="306">
        <f t="shared" ca="1" si="165"/>
        <v>0</v>
      </c>
      <c r="S377" s="307">
        <f t="shared" ca="1" si="166"/>
        <v>7.6519999999999806</v>
      </c>
      <c r="T377" s="304">
        <f t="shared" ca="1" si="146"/>
        <v>75.066119999999813</v>
      </c>
      <c r="U377" s="311">
        <f t="shared" ca="1" si="147"/>
        <v>0</v>
      </c>
      <c r="V377" s="306">
        <f t="shared" ca="1" si="148"/>
        <v>1.1054873485157666</v>
      </c>
      <c r="W377" s="304">
        <f t="shared" ca="1" si="149"/>
        <v>143.79116239705462</v>
      </c>
      <c r="Y377" s="314" t="str">
        <f t="shared" ca="1" si="167"/>
        <v/>
      </c>
      <c r="Z377" s="315" t="str">
        <f t="shared" ca="1" si="168"/>
        <v/>
      </c>
      <c r="AA377" s="316" t="str">
        <f t="shared" ca="1" si="169"/>
        <v/>
      </c>
      <c r="AC377" s="310" t="e">
        <f t="shared" ca="1" si="170"/>
        <v>#N/A</v>
      </c>
      <c r="AD377" s="323" t="e">
        <f t="shared" ca="1" si="171"/>
        <v>#N/A</v>
      </c>
      <c r="AE377" s="324">
        <f t="shared" ca="1" si="150"/>
        <v>1025.6451429384374</v>
      </c>
      <c r="AG377" s="306">
        <f t="shared" ca="1" si="172"/>
        <v>-27.971245630476794</v>
      </c>
      <c r="AH377" s="304">
        <f t="shared" ca="1" si="173"/>
        <v>-18.83876902342999</v>
      </c>
    </row>
    <row r="378" spans="1:34" x14ac:dyDescent="0.2">
      <c r="A378" s="347">
        <f t="shared" ca="1" si="151"/>
        <v>0.01</v>
      </c>
      <c r="B378" s="304">
        <f t="shared" ca="1" si="152"/>
        <v>7.4399999999999205</v>
      </c>
      <c r="D378" s="306">
        <f t="shared" ca="1" si="153"/>
        <v>-6.8648567911969165</v>
      </c>
      <c r="E378" s="307">
        <f t="shared" ca="1" si="154"/>
        <v>-27.302494361265794</v>
      </c>
      <c r="F378" s="304">
        <f t="shared" ca="1" si="155"/>
        <v>28.152308202181093</v>
      </c>
      <c r="G378" s="306">
        <f t="shared" ca="1" si="156"/>
        <v>88.951593789107775</v>
      </c>
      <c r="H378" s="307">
        <f t="shared" ca="1" si="157"/>
        <v>226.5614356769679</v>
      </c>
      <c r="I378" s="304">
        <f t="shared" ca="1" si="158"/>
        <v>243.39776123381105</v>
      </c>
      <c r="J378" s="306">
        <f t="shared" ca="1" si="159"/>
        <v>332.50949568802963</v>
      </c>
      <c r="K378" s="307">
        <f t="shared" ca="1" si="160"/>
        <v>1027.9121224199253</v>
      </c>
      <c r="L378" s="304">
        <f t="shared" ca="1" si="145"/>
        <v>1080.354523358209</v>
      </c>
      <c r="M378" s="306">
        <f t="shared" ca="1" si="161"/>
        <v>1.1966718240176257</v>
      </c>
      <c r="N378" s="304">
        <f t="shared" ca="1" si="162"/>
        <v>68.56424497843193</v>
      </c>
      <c r="P378" s="310">
        <f t="shared" ca="1" si="163"/>
        <v>23</v>
      </c>
      <c r="Q378" s="304">
        <f t="shared" ca="1" si="164"/>
        <v>0</v>
      </c>
      <c r="R378" s="306">
        <f t="shared" ca="1" si="165"/>
        <v>0</v>
      </c>
      <c r="S378" s="307">
        <f t="shared" ca="1" si="166"/>
        <v>7.6519999999999806</v>
      </c>
      <c r="T378" s="304">
        <f t="shared" ca="1" si="146"/>
        <v>75.066119999999813</v>
      </c>
      <c r="U378" s="311">
        <f t="shared" ca="1" si="147"/>
        <v>0</v>
      </c>
      <c r="V378" s="306">
        <f t="shared" ca="1" si="148"/>
        <v>1.1052361030773132</v>
      </c>
      <c r="W378" s="304">
        <f t="shared" ca="1" si="149"/>
        <v>143.42920520937005</v>
      </c>
      <c r="Y378" s="314" t="str">
        <f t="shared" ca="1" si="167"/>
        <v/>
      </c>
      <c r="Z378" s="315" t="str">
        <f t="shared" ca="1" si="168"/>
        <v/>
      </c>
      <c r="AA378" s="316" t="str">
        <f t="shared" ca="1" si="169"/>
        <v/>
      </c>
      <c r="AC378" s="310" t="e">
        <f t="shared" ca="1" si="170"/>
        <v>#N/A</v>
      </c>
      <c r="AD378" s="323" t="e">
        <f t="shared" ca="1" si="171"/>
        <v>#N/A</v>
      </c>
      <c r="AE378" s="324">
        <f t="shared" ca="1" si="150"/>
        <v>1027.9121224199253</v>
      </c>
      <c r="AG378" s="306">
        <f t="shared" ca="1" si="172"/>
        <v>-27.923267444636704</v>
      </c>
      <c r="AH378" s="304">
        <f t="shared" ca="1" si="173"/>
        <v>-18.791317615924594</v>
      </c>
    </row>
    <row r="379" spans="1:34" x14ac:dyDescent="0.2">
      <c r="A379" s="347">
        <f t="shared" ca="1" si="151"/>
        <v>0.01</v>
      </c>
      <c r="B379" s="304">
        <f t="shared" ca="1" si="152"/>
        <v>7.4499999999999202</v>
      </c>
      <c r="D379" s="306">
        <f t="shared" ca="1" si="153"/>
        <v>-6.8501453260936573</v>
      </c>
      <c r="E379" s="307">
        <f t="shared" ca="1" si="154"/>
        <v>-27.257453087295808</v>
      </c>
      <c r="F379" s="304">
        <f t="shared" ca="1" si="155"/>
        <v>28.105039402120298</v>
      </c>
      <c r="G379" s="306">
        <f t="shared" ca="1" si="156"/>
        <v>88.88309233584684</v>
      </c>
      <c r="H379" s="307">
        <f t="shared" ca="1" si="157"/>
        <v>226.28886114609494</v>
      </c>
      <c r="I379" s="304">
        <f t="shared" ca="1" si="158"/>
        <v>243.1190095035337</v>
      </c>
      <c r="J379" s="306">
        <f t="shared" ca="1" si="159"/>
        <v>333.39866911865442</v>
      </c>
      <c r="K379" s="307">
        <f t="shared" ca="1" si="160"/>
        <v>1030.1763739040405</v>
      </c>
      <c r="L379" s="304">
        <f t="shared" ca="1" si="145"/>
        <v>1082.7825423048562</v>
      </c>
      <c r="M379" s="306">
        <f t="shared" ca="1" si="161"/>
        <v>1.1965243595979975</v>
      </c>
      <c r="N379" s="304">
        <f t="shared" ca="1" si="162"/>
        <v>68.555795889558894</v>
      </c>
      <c r="P379" s="310">
        <f t="shared" ca="1" si="163"/>
        <v>23</v>
      </c>
      <c r="Q379" s="304">
        <f t="shared" ca="1" si="164"/>
        <v>0</v>
      </c>
      <c r="R379" s="306">
        <f t="shared" ca="1" si="165"/>
        <v>0</v>
      </c>
      <c r="S379" s="307">
        <f t="shared" ca="1" si="166"/>
        <v>7.6519999999999806</v>
      </c>
      <c r="T379" s="304">
        <f t="shared" ca="1" si="146"/>
        <v>75.066119999999813</v>
      </c>
      <c r="U379" s="311">
        <f t="shared" ca="1" si="147"/>
        <v>0</v>
      </c>
      <c r="V379" s="306">
        <f t="shared" ca="1" si="148"/>
        <v>1.1049852140471443</v>
      </c>
      <c r="W379" s="304">
        <f t="shared" ca="1" si="149"/>
        <v>143.06838425991288</v>
      </c>
      <c r="Y379" s="314" t="str">
        <f t="shared" ca="1" si="167"/>
        <v/>
      </c>
      <c r="Z379" s="315" t="str">
        <f t="shared" ca="1" si="168"/>
        <v/>
      </c>
      <c r="AA379" s="316" t="str">
        <f t="shared" ca="1" si="169"/>
        <v/>
      </c>
      <c r="AC379" s="310" t="e">
        <f t="shared" ca="1" si="170"/>
        <v>#N/A</v>
      </c>
      <c r="AD379" s="323" t="e">
        <f t="shared" ca="1" si="171"/>
        <v>#N/A</v>
      </c>
      <c r="AE379" s="324">
        <f t="shared" ca="1" si="150"/>
        <v>1030.1763739040405</v>
      </c>
      <c r="AG379" s="306">
        <f t="shared" ca="1" si="172"/>
        <v>-27.875437368056939</v>
      </c>
      <c r="AH379" s="304">
        <f t="shared" ca="1" si="173"/>
        <v>-18.744015317481757</v>
      </c>
    </row>
    <row r="380" spans="1:34" x14ac:dyDescent="0.2">
      <c r="A380" s="347">
        <f t="shared" ca="1" si="151"/>
        <v>0.01</v>
      </c>
      <c r="B380" s="304">
        <f t="shared" ca="1" si="152"/>
        <v>7.45999999999992</v>
      </c>
      <c r="D380" s="306">
        <f t="shared" ca="1" si="153"/>
        <v>-6.8354789335798465</v>
      </c>
      <c r="E380" s="307">
        <f t="shared" ca="1" si="154"/>
        <v>-27.212553203519462</v>
      </c>
      <c r="F380" s="304">
        <f t="shared" ca="1" si="155"/>
        <v>28.057919097926547</v>
      </c>
      <c r="G380" s="306">
        <f t="shared" ca="1" si="156"/>
        <v>88.81473754651104</v>
      </c>
      <c r="H380" s="307">
        <f t="shared" ca="1" si="157"/>
        <v>226.01673561405974</v>
      </c>
      <c r="I380" s="304">
        <f t="shared" ca="1" si="158"/>
        <v>242.8407346041669</v>
      </c>
      <c r="J380" s="306">
        <f t="shared" ca="1" si="159"/>
        <v>334.28715826806621</v>
      </c>
      <c r="K380" s="307">
        <f t="shared" ca="1" si="160"/>
        <v>1032.4379018878412</v>
      </c>
      <c r="L380" s="304">
        <f t="shared" ca="1" si="145"/>
        <v>1085.2077798456417</v>
      </c>
      <c r="M380" s="306">
        <f t="shared" ca="1" si="161"/>
        <v>1.196376670747918</v>
      </c>
      <c r="N380" s="304">
        <f t="shared" ca="1" si="162"/>
        <v>68.547333941768201</v>
      </c>
      <c r="P380" s="310">
        <f t="shared" ca="1" si="163"/>
        <v>23</v>
      </c>
      <c r="Q380" s="304">
        <f t="shared" ca="1" si="164"/>
        <v>0</v>
      </c>
      <c r="R380" s="306">
        <f t="shared" ca="1" si="165"/>
        <v>0</v>
      </c>
      <c r="S380" s="307">
        <f t="shared" ca="1" si="166"/>
        <v>7.6519999999999806</v>
      </c>
      <c r="T380" s="304">
        <f t="shared" ca="1" si="146"/>
        <v>75.066119999999813</v>
      </c>
      <c r="U380" s="311">
        <f t="shared" ca="1" si="147"/>
        <v>0</v>
      </c>
      <c r="V380" s="306">
        <f t="shared" ca="1" si="148"/>
        <v>1.1047346807143945</v>
      </c>
      <c r="W380" s="304">
        <f t="shared" ca="1" si="149"/>
        <v>142.70869482932278</v>
      </c>
      <c r="Y380" s="314" t="str">
        <f t="shared" ca="1" si="167"/>
        <v/>
      </c>
      <c r="Z380" s="315" t="str">
        <f t="shared" ca="1" si="168"/>
        <v/>
      </c>
      <c r="AA380" s="316" t="str">
        <f t="shared" ca="1" si="169"/>
        <v/>
      </c>
      <c r="AC380" s="310" t="e">
        <f t="shared" ca="1" si="170"/>
        <v>#N/A</v>
      </c>
      <c r="AD380" s="323" t="e">
        <f t="shared" ca="1" si="171"/>
        <v>#N/A</v>
      </c>
      <c r="AE380" s="324">
        <f t="shared" ca="1" si="150"/>
        <v>1032.4379018878412</v>
      </c>
      <c r="AG380" s="306">
        <f t="shared" ca="1" si="172"/>
        <v>-27.827754778742278</v>
      </c>
      <c r="AH380" s="304">
        <f t="shared" ca="1" si="173"/>
        <v>-18.696861508091118</v>
      </c>
    </row>
    <row r="381" spans="1:34" x14ac:dyDescent="0.2">
      <c r="A381" s="347">
        <f t="shared" ca="1" si="151"/>
        <v>0.01</v>
      </c>
      <c r="B381" s="304">
        <f t="shared" ca="1" si="152"/>
        <v>7.4699999999999198</v>
      </c>
      <c r="D381" s="306">
        <f t="shared" ca="1" si="153"/>
        <v>-6.8208574254191126</v>
      </c>
      <c r="E381" s="307">
        <f t="shared" ca="1" si="154"/>
        <v>-27.16779412256686</v>
      </c>
      <c r="F381" s="304">
        <f t="shared" ca="1" si="155"/>
        <v>28.010946672757662</v>
      </c>
      <c r="G381" s="306">
        <f t="shared" ca="1" si="156"/>
        <v>88.746528972256854</v>
      </c>
      <c r="H381" s="307">
        <f t="shared" ca="1" si="157"/>
        <v>225.74505767283406</v>
      </c>
      <c r="I381" s="304">
        <f t="shared" ca="1" si="158"/>
        <v>242.56293506703534</v>
      </c>
      <c r="J381" s="306">
        <f t="shared" ca="1" si="159"/>
        <v>335.17496460066002</v>
      </c>
      <c r="K381" s="307">
        <f t="shared" ca="1" si="160"/>
        <v>1034.6967108542758</v>
      </c>
      <c r="L381" s="304">
        <f t="shared" ca="1" si="145"/>
        <v>1087.6302406368216</v>
      </c>
      <c r="M381" s="306">
        <f t="shared" ca="1" si="161"/>
        <v>1.1962287571610515</v>
      </c>
      <c r="N381" s="304">
        <f t="shared" ca="1" si="162"/>
        <v>68.538859117508096</v>
      </c>
      <c r="P381" s="310">
        <f t="shared" ca="1" si="163"/>
        <v>23</v>
      </c>
      <c r="Q381" s="304">
        <f t="shared" ca="1" si="164"/>
        <v>0</v>
      </c>
      <c r="R381" s="306">
        <f t="shared" ca="1" si="165"/>
        <v>0</v>
      </c>
      <c r="S381" s="307">
        <f t="shared" ca="1" si="166"/>
        <v>7.6519999999999806</v>
      </c>
      <c r="T381" s="304">
        <f t="shared" ca="1" si="146"/>
        <v>75.066119999999813</v>
      </c>
      <c r="U381" s="311">
        <f t="shared" ca="1" si="147"/>
        <v>0</v>
      </c>
      <c r="V381" s="306">
        <f t="shared" ca="1" si="148"/>
        <v>1.104484502370559</v>
      </c>
      <c r="W381" s="304">
        <f t="shared" ca="1" si="149"/>
        <v>142.35013222304076</v>
      </c>
      <c r="Y381" s="314" t="str">
        <f t="shared" ca="1" si="167"/>
        <v/>
      </c>
      <c r="Z381" s="315" t="str">
        <f t="shared" ca="1" si="168"/>
        <v/>
      </c>
      <c r="AA381" s="316" t="str">
        <f t="shared" ca="1" si="169"/>
        <v/>
      </c>
      <c r="AC381" s="310" t="e">
        <f t="shared" ca="1" si="170"/>
        <v>#N/A</v>
      </c>
      <c r="AD381" s="323" t="e">
        <f t="shared" ca="1" si="171"/>
        <v>#N/A</v>
      </c>
      <c r="AE381" s="324">
        <f t="shared" ca="1" si="150"/>
        <v>1034.6967108542758</v>
      </c>
      <c r="AG381" s="306">
        <f t="shared" ca="1" si="172"/>
        <v>-27.780219057953765</v>
      </c>
      <c r="AH381" s="304">
        <f t="shared" ca="1" si="173"/>
        <v>-18.649855571004071</v>
      </c>
    </row>
    <row r="382" spans="1:34" x14ac:dyDescent="0.2">
      <c r="A382" s="347">
        <f t="shared" ca="1" si="151"/>
        <v>0.01</v>
      </c>
      <c r="B382" s="304">
        <f t="shared" ca="1" si="152"/>
        <v>7.4799999999999196</v>
      </c>
      <c r="D382" s="306">
        <f t="shared" ca="1" si="153"/>
        <v>-6.8062806143639021</v>
      </c>
      <c r="E382" s="307">
        <f t="shared" ca="1" si="154"/>
        <v>-27.123175260154611</v>
      </c>
      <c r="F382" s="304">
        <f t="shared" ca="1" si="155"/>
        <v>27.964121513012508</v>
      </c>
      <c r="G382" s="306">
        <f t="shared" ca="1" si="156"/>
        <v>88.678466166113211</v>
      </c>
      <c r="H382" s="307">
        <f t="shared" ca="1" si="157"/>
        <v>225.47382592023251</v>
      </c>
      <c r="I382" s="304">
        <f t="shared" ca="1" si="158"/>
        <v>242.28560942961883</v>
      </c>
      <c r="J382" s="306">
        <f t="shared" ca="1" si="159"/>
        <v>336.06208957635187</v>
      </c>
      <c r="K382" s="307">
        <f t="shared" ca="1" si="160"/>
        <v>1036.9528052722412</v>
      </c>
      <c r="L382" s="304">
        <f t="shared" ca="1" si="145"/>
        <v>1090.049929320852</v>
      </c>
      <c r="M382" s="306">
        <f t="shared" ca="1" si="161"/>
        <v>1.196080618530337</v>
      </c>
      <c r="N382" s="304">
        <f t="shared" ca="1" si="162"/>
        <v>68.530371399185313</v>
      </c>
      <c r="P382" s="310">
        <f t="shared" ca="1" si="163"/>
        <v>23</v>
      </c>
      <c r="Q382" s="304">
        <f t="shared" ca="1" si="164"/>
        <v>0</v>
      </c>
      <c r="R382" s="306">
        <f t="shared" ca="1" si="165"/>
        <v>0</v>
      </c>
      <c r="S382" s="307">
        <f t="shared" ca="1" si="166"/>
        <v>7.6519999999999806</v>
      </c>
      <c r="T382" s="304">
        <f t="shared" ca="1" si="146"/>
        <v>75.066119999999813</v>
      </c>
      <c r="U382" s="311">
        <f t="shared" ca="1" si="147"/>
        <v>0</v>
      </c>
      <c r="V382" s="306">
        <f t="shared" ca="1" si="148"/>
        <v>1.1042346783094799</v>
      </c>
      <c r="W382" s="304">
        <f t="shared" ca="1" si="149"/>
        <v>141.99269177115175</v>
      </c>
      <c r="Y382" s="314" t="str">
        <f t="shared" ca="1" si="167"/>
        <v/>
      </c>
      <c r="Z382" s="315" t="str">
        <f t="shared" ca="1" si="168"/>
        <v/>
      </c>
      <c r="AA382" s="316" t="str">
        <f t="shared" ca="1" si="169"/>
        <v/>
      </c>
      <c r="AC382" s="310" t="e">
        <f t="shared" ca="1" si="170"/>
        <v>#N/A</v>
      </c>
      <c r="AD382" s="323" t="e">
        <f t="shared" ca="1" si="171"/>
        <v>#N/A</v>
      </c>
      <c r="AE382" s="324">
        <f t="shared" ca="1" si="150"/>
        <v>1036.9528052722412</v>
      </c>
      <c r="AG382" s="306">
        <f t="shared" ca="1" si="172"/>
        <v>-27.732829590188068</v>
      </c>
      <c r="AH382" s="304">
        <f t="shared" ca="1" si="173"/>
        <v>-18.602996892713161</v>
      </c>
    </row>
    <row r="383" spans="1:34" x14ac:dyDescent="0.2">
      <c r="A383" s="347">
        <f t="shared" ca="1" si="151"/>
        <v>0.01</v>
      </c>
      <c r="B383" s="304">
        <f t="shared" ca="1" si="152"/>
        <v>7.4899999999999194</v>
      </c>
      <c r="D383" s="306">
        <f t="shared" ca="1" si="153"/>
        <v>-6.7917483141492339</v>
      </c>
      <c r="E383" s="307">
        <f t="shared" ca="1" si="154"/>
        <v>-27.078696035066258</v>
      </c>
      <c r="F383" s="304">
        <f t="shared" ca="1" si="155"/>
        <v>27.91744300831045</v>
      </c>
      <c r="G383" s="306">
        <f t="shared" ca="1" si="156"/>
        <v>88.610548682971725</v>
      </c>
      <c r="H383" s="307">
        <f t="shared" ca="1" si="157"/>
        <v>225.20303895988184</v>
      </c>
      <c r="I383" s="304">
        <f t="shared" ca="1" si="158"/>
        <v>242.00875623552002</v>
      </c>
      <c r="J383" s="306">
        <f t="shared" ca="1" si="159"/>
        <v>336.94853465059731</v>
      </c>
      <c r="K383" s="307">
        <f t="shared" ca="1" si="160"/>
        <v>1039.2061895966417</v>
      </c>
      <c r="L383" s="304">
        <f t="shared" ca="1" si="145"/>
        <v>1092.4668505264385</v>
      </c>
      <c r="M383" s="306">
        <f t="shared" ca="1" si="161"/>
        <v>1.195932254547988</v>
      </c>
      <c r="N383" s="304">
        <f t="shared" ca="1" si="162"/>
        <v>68.521870769164963</v>
      </c>
      <c r="P383" s="310">
        <f t="shared" ca="1" si="163"/>
        <v>23</v>
      </c>
      <c r="Q383" s="304">
        <f t="shared" ca="1" si="164"/>
        <v>0</v>
      </c>
      <c r="R383" s="306">
        <f t="shared" ca="1" si="165"/>
        <v>0</v>
      </c>
      <c r="S383" s="307">
        <f t="shared" ca="1" si="166"/>
        <v>7.6519999999999806</v>
      </c>
      <c r="T383" s="304">
        <f t="shared" ca="1" si="146"/>
        <v>75.066119999999813</v>
      </c>
      <c r="U383" s="311">
        <f t="shared" ca="1" si="147"/>
        <v>0</v>
      </c>
      <c r="V383" s="306">
        <f t="shared" ca="1" si="148"/>
        <v>1.1039852078273407</v>
      </c>
      <c r="W383" s="304">
        <f t="shared" ca="1" si="149"/>
        <v>141.63636882822925</v>
      </c>
      <c r="Y383" s="314" t="str">
        <f t="shared" ca="1" si="167"/>
        <v/>
      </c>
      <c r="Z383" s="315" t="str">
        <f t="shared" ca="1" si="168"/>
        <v/>
      </c>
      <c r="AA383" s="316" t="str">
        <f t="shared" ca="1" si="169"/>
        <v/>
      </c>
      <c r="AC383" s="310" t="e">
        <f t="shared" ca="1" si="170"/>
        <v>#N/A</v>
      </c>
      <c r="AD383" s="323" t="e">
        <f t="shared" ca="1" si="171"/>
        <v>#N/A</v>
      </c>
      <c r="AE383" s="324">
        <f t="shared" ca="1" si="150"/>
        <v>1039.2061895966417</v>
      </c>
      <c r="AG383" s="306">
        <f t="shared" ca="1" si="172"/>
        <v>-27.685585763156947</v>
      </c>
      <c r="AH383" s="304">
        <f t="shared" ca="1" si="173"/>
        <v>-18.556284862931538</v>
      </c>
    </row>
    <row r="384" spans="1:34" x14ac:dyDescent="0.2">
      <c r="A384" s="347">
        <f t="shared" ca="1" si="151"/>
        <v>0.01</v>
      </c>
      <c r="B384" s="304">
        <f t="shared" ca="1" si="152"/>
        <v>7.4999999999999192</v>
      </c>
      <c r="D384" s="306">
        <f t="shared" ca="1" si="153"/>
        <v>-6.7772603394864621</v>
      </c>
      <c r="E384" s="307">
        <f t="shared" ca="1" si="154"/>
        <v>-27.034355869132909</v>
      </c>
      <c r="F384" s="304">
        <f t="shared" ca="1" si="155"/>
        <v>27.870910551470995</v>
      </c>
      <c r="G384" s="306">
        <f t="shared" ca="1" si="156"/>
        <v>88.542776079576853</v>
      </c>
      <c r="H384" s="307">
        <f t="shared" ca="1" si="157"/>
        <v>224.9326954011905</v>
      </c>
      <c r="I384" s="304">
        <f t="shared" ca="1" si="158"/>
        <v>241.73237403443261</v>
      </c>
      <c r="J384" s="306">
        <f t="shared" ca="1" si="159"/>
        <v>337.83430127441005</v>
      </c>
      <c r="K384" s="307">
        <f t="shared" ca="1" si="160"/>
        <v>1041.4568682684471</v>
      </c>
      <c r="L384" s="304">
        <f t="shared" ca="1" si="145"/>
        <v>1094.881008868585</v>
      </c>
      <c r="M384" s="306">
        <f t="shared" ca="1" si="161"/>
        <v>1.1957836649054898</v>
      </c>
      <c r="N384" s="304">
        <f t="shared" ca="1" si="162"/>
        <v>68.513357209770462</v>
      </c>
      <c r="P384" s="310">
        <f t="shared" ca="1" si="163"/>
        <v>23</v>
      </c>
      <c r="Q384" s="304">
        <f t="shared" ca="1" si="164"/>
        <v>0</v>
      </c>
      <c r="R384" s="306">
        <f t="shared" ca="1" si="165"/>
        <v>0</v>
      </c>
      <c r="S384" s="307">
        <f t="shared" ca="1" si="166"/>
        <v>7.6519999999999806</v>
      </c>
      <c r="T384" s="304">
        <f t="shared" ca="1" si="146"/>
        <v>75.066119999999813</v>
      </c>
      <c r="U384" s="311">
        <f t="shared" ca="1" si="147"/>
        <v>0</v>
      </c>
      <c r="V384" s="306">
        <f t="shared" ca="1" si="148"/>
        <v>1.1037360902226507</v>
      </c>
      <c r="W384" s="304">
        <f t="shared" ca="1" si="149"/>
        <v>141.28115877318024</v>
      </c>
      <c r="Y384" s="314" t="str">
        <f t="shared" ca="1" si="167"/>
        <v/>
      </c>
      <c r="Z384" s="315" t="str">
        <f t="shared" ca="1" si="168"/>
        <v/>
      </c>
      <c r="AA384" s="316" t="str">
        <f t="shared" ca="1" si="169"/>
        <v/>
      </c>
      <c r="AC384" s="310" t="e">
        <f t="shared" ca="1" si="170"/>
        <v>#N/A</v>
      </c>
      <c r="AD384" s="323" t="e">
        <f t="shared" ca="1" si="171"/>
        <v>#N/A</v>
      </c>
      <c r="AE384" s="324">
        <f t="shared" ca="1" si="150"/>
        <v>1041.4568682684471</v>
      </c>
      <c r="AG384" s="306">
        <f t="shared" ca="1" si="172"/>
        <v>-27.638486967766859</v>
      </c>
      <c r="AH384" s="304">
        <f t="shared" ca="1" si="173"/>
        <v>-18.509718874572609</v>
      </c>
    </row>
    <row r="385" spans="1:34" x14ac:dyDescent="0.2">
      <c r="A385" s="347">
        <f t="shared" ca="1" si="151"/>
        <v>0.01</v>
      </c>
      <c r="B385" s="304">
        <f t="shared" ca="1" si="152"/>
        <v>7.509999999999919</v>
      </c>
      <c r="D385" s="306">
        <f t="shared" ca="1" si="153"/>
        <v>-6.7628165060571286</v>
      </c>
      <c r="E385" s="307">
        <f t="shared" ca="1" si="154"/>
        <v>-26.990154187213975</v>
      </c>
      <c r="F385" s="304">
        <f t="shared" ca="1" si="155"/>
        <v>27.824523538493569</v>
      </c>
      <c r="G385" s="306">
        <f t="shared" ca="1" si="156"/>
        <v>88.475147914516285</v>
      </c>
      <c r="H385" s="307">
        <f t="shared" ca="1" si="157"/>
        <v>224.66279385931836</v>
      </c>
      <c r="I385" s="304">
        <f t="shared" ca="1" si="158"/>
        <v>241.45646138210944</v>
      </c>
      <c r="J385" s="306">
        <f t="shared" ca="1" si="159"/>
        <v>338.71939089438052</v>
      </c>
      <c r="K385" s="307">
        <f t="shared" ca="1" si="160"/>
        <v>1043.7048457147496</v>
      </c>
      <c r="L385" s="304">
        <f t="shared" ca="1" si="145"/>
        <v>1097.2924089486401</v>
      </c>
      <c r="M385" s="306">
        <f t="shared" ca="1" si="161"/>
        <v>1.1956348492935982</v>
      </c>
      <c r="N385" s="304">
        <f t="shared" ca="1" si="162"/>
        <v>68.504830703283417</v>
      </c>
      <c r="P385" s="310">
        <f t="shared" ca="1" si="163"/>
        <v>23</v>
      </c>
      <c r="Q385" s="304">
        <f t="shared" ca="1" si="164"/>
        <v>0</v>
      </c>
      <c r="R385" s="306">
        <f t="shared" ca="1" si="165"/>
        <v>0</v>
      </c>
      <c r="S385" s="307">
        <f t="shared" ca="1" si="166"/>
        <v>7.6519999999999806</v>
      </c>
      <c r="T385" s="304">
        <f t="shared" ca="1" si="146"/>
        <v>75.066119999999813</v>
      </c>
      <c r="U385" s="311">
        <f t="shared" ca="1" si="147"/>
        <v>0</v>
      </c>
      <c r="V385" s="306">
        <f t="shared" ca="1" si="148"/>
        <v>1.1034873247962396</v>
      </c>
      <c r="W385" s="304">
        <f t="shared" ca="1" si="149"/>
        <v>140.92705700909201</v>
      </c>
      <c r="Y385" s="314" t="str">
        <f t="shared" ca="1" si="167"/>
        <v/>
      </c>
      <c r="Z385" s="315" t="str">
        <f t="shared" ca="1" si="168"/>
        <v/>
      </c>
      <c r="AA385" s="316" t="str">
        <f t="shared" ca="1" si="169"/>
        <v/>
      </c>
      <c r="AC385" s="310" t="e">
        <f t="shared" ca="1" si="170"/>
        <v>#N/A</v>
      </c>
      <c r="AD385" s="323" t="e">
        <f t="shared" ca="1" si="171"/>
        <v>#N/A</v>
      </c>
      <c r="AE385" s="324">
        <f t="shared" ca="1" si="150"/>
        <v>1043.7048457147496</v>
      </c>
      <c r="AG385" s="306">
        <f t="shared" ca="1" si="172"/>
        <v>-27.591532598098759</v>
      </c>
      <c r="AH385" s="304">
        <f t="shared" ca="1" si="173"/>
        <v>-18.463298323729823</v>
      </c>
    </row>
    <row r="386" spans="1:34" x14ac:dyDescent="0.2">
      <c r="A386" s="347">
        <f t="shared" ca="1" si="151"/>
        <v>0.01</v>
      </c>
      <c r="B386" s="304">
        <f t="shared" ca="1" si="152"/>
        <v>7.5199999999999187</v>
      </c>
      <c r="D386" s="306">
        <f t="shared" ca="1" si="153"/>
        <v>-6.7484166305068367</v>
      </c>
      <c r="E386" s="307">
        <f t="shared" ca="1" si="154"/>
        <v>-26.946090417178056</v>
      </c>
      <c r="F386" s="304">
        <f t="shared" ca="1" si="155"/>
        <v>27.778281368537474</v>
      </c>
      <c r="G386" s="306">
        <f t="shared" ca="1" si="156"/>
        <v>88.40766374821122</v>
      </c>
      <c r="H386" s="307">
        <f t="shared" ca="1" si="157"/>
        <v>224.39333295514658</v>
      </c>
      <c r="I386" s="304">
        <f t="shared" ca="1" si="158"/>
        <v>241.18101684033104</v>
      </c>
      <c r="J386" s="306">
        <f t="shared" ca="1" si="159"/>
        <v>339.60380495269413</v>
      </c>
      <c r="K386" s="307">
        <f t="shared" ca="1" si="160"/>
        <v>1045.9501263488219</v>
      </c>
      <c r="L386" s="304">
        <f t="shared" ca="1" si="145"/>
        <v>1099.7010553543469</v>
      </c>
      <c r="M386" s="306">
        <f t="shared" ca="1" si="161"/>
        <v>1.1954858074023378</v>
      </c>
      <c r="N386" s="304">
        <f t="shared" ca="1" si="162"/>
        <v>68.496291231943545</v>
      </c>
      <c r="P386" s="310">
        <f t="shared" ca="1" si="163"/>
        <v>23</v>
      </c>
      <c r="Q386" s="304">
        <f t="shared" ca="1" si="164"/>
        <v>0</v>
      </c>
      <c r="R386" s="306">
        <f t="shared" ca="1" si="165"/>
        <v>0</v>
      </c>
      <c r="S386" s="307">
        <f t="shared" ca="1" si="166"/>
        <v>7.6519999999999806</v>
      </c>
      <c r="T386" s="304">
        <f t="shared" ca="1" si="146"/>
        <v>75.066119999999813</v>
      </c>
      <c r="U386" s="311">
        <f t="shared" ca="1" si="147"/>
        <v>0</v>
      </c>
      <c r="V386" s="306">
        <f t="shared" ca="1" si="148"/>
        <v>1.1032389108512453</v>
      </c>
      <c r="W386" s="304">
        <f t="shared" ca="1" si="149"/>
        <v>140.57405896307986</v>
      </c>
      <c r="Y386" s="314" t="str">
        <f t="shared" ca="1" si="167"/>
        <v/>
      </c>
      <c r="Z386" s="315" t="str">
        <f t="shared" ca="1" si="168"/>
        <v/>
      </c>
      <c r="AA386" s="316" t="str">
        <f t="shared" ca="1" si="169"/>
        <v/>
      </c>
      <c r="AC386" s="310" t="e">
        <f t="shared" ca="1" si="170"/>
        <v>#N/A</v>
      </c>
      <c r="AD386" s="323" t="e">
        <f t="shared" ca="1" si="171"/>
        <v>#N/A</v>
      </c>
      <c r="AE386" s="324">
        <f t="shared" ca="1" si="150"/>
        <v>1045.9501263488219</v>
      </c>
      <c r="AG386" s="306">
        <f t="shared" ca="1" si="172"/>
        <v>-27.544722051387982</v>
      </c>
      <c r="AH386" s="304">
        <f t="shared" ca="1" si="173"/>
        <v>-18.417022609656609</v>
      </c>
    </row>
    <row r="387" spans="1:34" x14ac:dyDescent="0.2">
      <c r="A387" s="347">
        <f t="shared" ca="1" si="151"/>
        <v>0.01</v>
      </c>
      <c r="B387" s="304">
        <f t="shared" ca="1" si="152"/>
        <v>7.5299999999999185</v>
      </c>
      <c r="D387" s="306">
        <f t="shared" ca="1" si="153"/>
        <v>-6.7340605304391898</v>
      </c>
      <c r="E387" s="307">
        <f t="shared" ca="1" si="154"/>
        <v>-26.902163989884038</v>
      </c>
      <c r="F387" s="304">
        <f t="shared" ca="1" si="155"/>
        <v>27.732183443902002</v>
      </c>
      <c r="G387" s="306">
        <f t="shared" ca="1" si="156"/>
        <v>88.340323142906826</v>
      </c>
      <c r="H387" s="307">
        <f t="shared" ca="1" si="157"/>
        <v>224.12431131524772</v>
      </c>
      <c r="I387" s="304">
        <f t="shared" ca="1" si="158"/>
        <v>240.9060389768743</v>
      </c>
      <c r="J387" s="306">
        <f t="shared" ca="1" si="159"/>
        <v>340.48754488714974</v>
      </c>
      <c r="K387" s="307">
        <f t="shared" ca="1" si="160"/>
        <v>1048.1927145701738</v>
      </c>
      <c r="L387" s="304">
        <f t="shared" ca="1" si="145"/>
        <v>1102.1069526598899</v>
      </c>
      <c r="M387" s="306">
        <f t="shared" ca="1" si="161"/>
        <v>1.1953365389210007</v>
      </c>
      <c r="N387" s="304">
        <f t="shared" ca="1" si="162"/>
        <v>68.487738777948607</v>
      </c>
      <c r="P387" s="310">
        <f t="shared" ca="1" si="163"/>
        <v>23</v>
      </c>
      <c r="Q387" s="304">
        <f t="shared" ca="1" si="164"/>
        <v>0</v>
      </c>
      <c r="R387" s="306">
        <f t="shared" ca="1" si="165"/>
        <v>0</v>
      </c>
      <c r="S387" s="307">
        <f t="shared" ca="1" si="166"/>
        <v>7.6519999999999806</v>
      </c>
      <c r="T387" s="304">
        <f t="shared" ca="1" si="146"/>
        <v>75.066119999999813</v>
      </c>
      <c r="U387" s="311">
        <f t="shared" ca="1" si="147"/>
        <v>0</v>
      </c>
      <c r="V387" s="306">
        <f t="shared" ca="1" si="148"/>
        <v>1.1029908476931025</v>
      </c>
      <c r="W387" s="304">
        <f t="shared" ca="1" si="149"/>
        <v>140.22216008613537</v>
      </c>
      <c r="Y387" s="314" t="str">
        <f t="shared" ca="1" si="167"/>
        <v/>
      </c>
      <c r="Z387" s="315" t="str">
        <f t="shared" ca="1" si="168"/>
        <v/>
      </c>
      <c r="AA387" s="316" t="str">
        <f t="shared" ca="1" si="169"/>
        <v/>
      </c>
      <c r="AC387" s="310" t="e">
        <f t="shared" ca="1" si="170"/>
        <v>#N/A</v>
      </c>
      <c r="AD387" s="323" t="e">
        <f t="shared" ca="1" si="171"/>
        <v>#N/A</v>
      </c>
      <c r="AE387" s="324">
        <f t="shared" ca="1" si="150"/>
        <v>1048.1927145701738</v>
      </c>
      <c r="AG387" s="306">
        <f t="shared" ca="1" si="172"/>
        <v>-27.498054728004391</v>
      </c>
      <c r="AH387" s="304">
        <f t="shared" ca="1" si="173"/>
        <v>-18.3708911347465</v>
      </c>
    </row>
    <row r="388" spans="1:34" x14ac:dyDescent="0.2">
      <c r="A388" s="347">
        <f t="shared" ca="1" si="151"/>
        <v>0.01</v>
      </c>
      <c r="B388" s="304">
        <f t="shared" ca="1" si="152"/>
        <v>7.5399999999999183</v>
      </c>
      <c r="D388" s="306">
        <f t="shared" ca="1" si="153"/>
        <v>-6.719748024409733</v>
      </c>
      <c r="E388" s="307">
        <f t="shared" ca="1" si="154"/>
        <v>-26.858374339162189</v>
      </c>
      <c r="F388" s="304">
        <f t="shared" ca="1" si="155"/>
        <v>27.686229170006602</v>
      </c>
      <c r="G388" s="306">
        <f t="shared" ca="1" si="156"/>
        <v>88.273125662662721</v>
      </c>
      <c r="H388" s="307">
        <f t="shared" ca="1" si="157"/>
        <v>223.85572757185611</v>
      </c>
      <c r="I388" s="304">
        <f t="shared" ca="1" si="158"/>
        <v>240.63152636548128</v>
      </c>
      <c r="J388" s="306">
        <f t="shared" ca="1" si="159"/>
        <v>341.37061213117761</v>
      </c>
      <c r="K388" s="307">
        <f t="shared" ca="1" si="160"/>
        <v>1050.4326147646093</v>
      </c>
      <c r="L388" s="304">
        <f t="shared" ref="L388:L451" ca="1" si="174">SQRT(pos_x^2+pos_z^2)</f>
        <v>1104.5101054259437</v>
      </c>
      <c r="M388" s="306">
        <f t="shared" ca="1" si="161"/>
        <v>1.1951870435381442</v>
      </c>
      <c r="N388" s="304">
        <f t="shared" ca="1" si="162"/>
        <v>68.479173323454233</v>
      </c>
      <c r="P388" s="310">
        <f t="shared" ca="1" si="163"/>
        <v>23</v>
      </c>
      <c r="Q388" s="304">
        <f t="shared" ca="1" si="164"/>
        <v>0</v>
      </c>
      <c r="R388" s="306">
        <f t="shared" ca="1" si="165"/>
        <v>0</v>
      </c>
      <c r="S388" s="307">
        <f t="shared" ca="1" si="166"/>
        <v>7.6519999999999806</v>
      </c>
      <c r="T388" s="304">
        <f t="shared" ref="T388:T451" ca="1" si="175">m*g</f>
        <v>75.066119999999813</v>
      </c>
      <c r="U388" s="311">
        <f t="shared" ref="U388:U451" ca="1" si="176">IF(pos_xz&lt;L_rampe,Poids*COS(Beta),0)</f>
        <v>0</v>
      </c>
      <c r="V388" s="306">
        <f t="shared" ref="V388:V451" ca="1" si="177">Rho_moyen*(20000-Alt_rampe-pos_z)/(20000+Alt_rampe+pos_z)</f>
        <v>1.1027431346295364</v>
      </c>
      <c r="W388" s="304">
        <f t="shared" ref="W388:W451" ca="1" si="178">1/2*Rho*Sref*Cx*vit_xz^2</f>
        <v>139.87135585297705</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1050.4326147646093</v>
      </c>
      <c r="AG388" s="306">
        <f t="shared" ca="1" si="172"/>
        <v>-27.451530031432497</v>
      </c>
      <c r="AH388" s="304">
        <f t="shared" ca="1" si="173"/>
        <v>-18.324903304513295</v>
      </c>
    </row>
    <row r="389" spans="1:34" x14ac:dyDescent="0.2">
      <c r="A389" s="347">
        <f t="shared" ref="A389:A452" ca="1" si="180">IF(B388+0.01&lt;=T_ini+ROUNDUP(Temps_fin_propu,0), 0.01, IF(K388&gt;0, 0.1, 0.0001))</f>
        <v>0.01</v>
      </c>
      <c r="B389" s="304">
        <f t="shared" ref="B389:B452" ca="1" si="181">B388+pas</f>
        <v>7.5499999999999181</v>
      </c>
      <c r="D389" s="306">
        <f t="shared" ref="D389:D452" ca="1" si="182">IF(AND(L388&lt;L_rampe,Poussee&lt;Poids*SIN(M388)),0,(-W388+Poussee)/m*COS(M388)-U388/m*SIN(M388))</f>
        <v>-6.7054789319200099</v>
      </c>
      <c r="E389" s="307">
        <f t="shared" ref="E389:E452" ca="1" si="183">IF(AND(L388&lt;L_rampe,Poussee&lt;Poids*SIN(M388)),0,(-W388+Poussee)/m*SIN(M388)+U388/m*COS(M388)-Poids/m)</f>
        <v>-26.814720901795553</v>
      </c>
      <c r="F389" s="304">
        <f t="shared" ref="F389:F452" ca="1" si="184">SQRT(acc_x^2+acc_z^2)</f>
        <v>27.64041795537134</v>
      </c>
      <c r="G389" s="306">
        <f t="shared" ref="G389:G452" ca="1" si="185">G388+acc_x*pas</f>
        <v>88.206070873343521</v>
      </c>
      <c r="H389" s="307">
        <f t="shared" ref="H389:H452" ca="1" si="186">H388+acc_z*pas</f>
        <v>223.58758036283814</v>
      </c>
      <c r="I389" s="304">
        <f t="shared" ref="I389:I452" ca="1" si="187">SQRT(vit_x^2+vit_z^2)</f>
        <v>240.35747758582821</v>
      </c>
      <c r="J389" s="306">
        <f t="shared" ref="J389:J452" ca="1" si="188">J388+0.5*(vit_x+G388)*pas*(K388&gt;=0)</f>
        <v>342.25300811385762</v>
      </c>
      <c r="K389" s="307">
        <f t="shared" ref="K389:K452" ca="1" si="189">K388+0.5*(vit_z+H388)*pas</f>
        <v>1052.6698313042828</v>
      </c>
      <c r="L389" s="304">
        <f t="shared" ca="1" si="174"/>
        <v>1106.9105181997195</v>
      </c>
      <c r="M389" s="306">
        <f t="shared" ref="M389:M452" ca="1" si="190">IF(AND(L388&gt;L_rampe,G389&gt;0),ATAN2(G389,H389),$M$4)</f>
        <v>1.1950373209415903</v>
      </c>
      <c r="N389" s="304">
        <f t="shared" ref="N389:N452" ca="1" si="191">DEGREES(Beta)</f>
        <v>68.47059485057396</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7.6519999999999806</v>
      </c>
      <c r="T389" s="304">
        <f t="shared" ca="1" si="175"/>
        <v>75.066119999999813</v>
      </c>
      <c r="U389" s="311">
        <f t="shared" ca="1" si="176"/>
        <v>0</v>
      </c>
      <c r="V389" s="306">
        <f t="shared" ca="1" si="177"/>
        <v>1.1024957709705501</v>
      </c>
      <c r="W389" s="304">
        <f t="shared" ca="1" si="178"/>
        <v>139.52164176190055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1052.6698313042828</v>
      </c>
      <c r="AG389" s="306">
        <f t="shared" ref="AG389:AG452" ca="1" si="201">IF(AND(L388&lt;L_rampe,Poussee&lt;Poids*SIN(M388)),0,(-W388+Poussee)/m-Poids*SIN(M388)/m)</f>
        <v>-27.405147368251932</v>
      </c>
      <c r="AH389" s="304">
        <f t="shared" ref="AH389:AH452" ca="1" si="202">IF(AND(L388&lt;L_rampe,Poussee&lt;Poids*SIN(M388)), g*SIN(M388), (-W388+Poussee)/m)</f>
        <v>-18.279058527571536</v>
      </c>
    </row>
    <row r="390" spans="1:34" x14ac:dyDescent="0.2">
      <c r="A390" s="347">
        <f t="shared" ca="1" si="180"/>
        <v>0.01</v>
      </c>
      <c r="B390" s="304">
        <f t="shared" ca="1" si="181"/>
        <v>7.5599999999999179</v>
      </c>
      <c r="D390" s="306">
        <f t="shared" ca="1" si="182"/>
        <v>-6.6912530734115787</v>
      </c>
      <c r="E390" s="307">
        <f t="shared" ca="1" si="183"/>
        <v>-26.771203117501344</v>
      </c>
      <c r="F390" s="304">
        <f t="shared" ca="1" si="184"/>
        <v>27.594749211597367</v>
      </c>
      <c r="G390" s="306">
        <f t="shared" ca="1" si="185"/>
        <v>88.139158342609406</v>
      </c>
      <c r="H390" s="307">
        <f t="shared" ca="1" si="186"/>
        <v>223.31986833166312</v>
      </c>
      <c r="I390" s="304">
        <f t="shared" ca="1" si="187"/>
        <v>240.08389122349487</v>
      </c>
      <c r="J390" s="306">
        <f t="shared" ca="1" si="188"/>
        <v>343.13473425993737</v>
      </c>
      <c r="K390" s="307">
        <f t="shared" ca="1" si="189"/>
        <v>1054.9043685477552</v>
      </c>
      <c r="L390" s="304">
        <f t="shared" ca="1" si="174"/>
        <v>1109.3081955150137</v>
      </c>
      <c r="M390" s="306">
        <f t="shared" ca="1" si="190"/>
        <v>1.1948873708184227</v>
      </c>
      <c r="N390" s="304">
        <f t="shared" ca="1" si="191"/>
        <v>68.462003341378988</v>
      </c>
      <c r="P390" s="310">
        <f t="shared" ca="1" si="192"/>
        <v>23</v>
      </c>
      <c r="Q390" s="304">
        <f t="shared" ca="1" si="193"/>
        <v>0</v>
      </c>
      <c r="R390" s="306">
        <f t="shared" ca="1" si="194"/>
        <v>0</v>
      </c>
      <c r="S390" s="307">
        <f t="shared" ca="1" si="195"/>
        <v>7.6519999999999806</v>
      </c>
      <c r="T390" s="304">
        <f t="shared" ca="1" si="175"/>
        <v>75.066119999999813</v>
      </c>
      <c r="U390" s="311">
        <f t="shared" ca="1" si="176"/>
        <v>0</v>
      </c>
      <c r="V390" s="306">
        <f t="shared" ca="1" si="177"/>
        <v>1.1022487560284149</v>
      </c>
      <c r="W390" s="304">
        <f t="shared" ca="1" si="178"/>
        <v>139.17301333463121</v>
      </c>
      <c r="Y390" s="314" t="str">
        <f t="shared" ca="1" si="196"/>
        <v/>
      </c>
      <c r="Z390" s="315" t="str">
        <f t="shared" ca="1" si="197"/>
        <v/>
      </c>
      <c r="AA390" s="316" t="str">
        <f t="shared" ca="1" si="198"/>
        <v/>
      </c>
      <c r="AC390" s="310" t="e">
        <f t="shared" ca="1" si="199"/>
        <v>#N/A</v>
      </c>
      <c r="AD390" s="323" t="e">
        <f t="shared" ca="1" si="200"/>
        <v>#N/A</v>
      </c>
      <c r="AE390" s="324">
        <f t="shared" ca="1" si="179"/>
        <v>1054.9043685477552</v>
      </c>
      <c r="AG390" s="306">
        <f t="shared" ca="1" si="201"/>
        <v>-27.358906148117853</v>
      </c>
      <c r="AH390" s="304">
        <f t="shared" ca="1" si="202"/>
        <v>-18.233356215616951</v>
      </c>
    </row>
    <row r="391" spans="1:34" x14ac:dyDescent="0.2">
      <c r="A391" s="347">
        <f t="shared" ca="1" si="180"/>
        <v>0.01</v>
      </c>
      <c r="B391" s="304">
        <f t="shared" ca="1" si="181"/>
        <v>7.5699999999999177</v>
      </c>
      <c r="D391" s="306">
        <f t="shared" ca="1" si="182"/>
        <v>-6.6770702702601401</v>
      </c>
      <c r="E391" s="307">
        <f t="shared" ca="1" si="183"/>
        <v>-26.727820428912565</v>
      </c>
      <c r="F391" s="304">
        <f t="shared" ca="1" si="184"/>
        <v>27.549222353347609</v>
      </c>
      <c r="G391" s="306">
        <f t="shared" ca="1" si="185"/>
        <v>88.072387639906808</v>
      </c>
      <c r="H391" s="307">
        <f t="shared" ca="1" si="186"/>
        <v>223.052590127374</v>
      </c>
      <c r="I391" s="304">
        <f t="shared" ca="1" si="187"/>
        <v>239.81076586993402</v>
      </c>
      <c r="J391" s="306">
        <f t="shared" ca="1" si="188"/>
        <v>344.01579198984996</v>
      </c>
      <c r="K391" s="307">
        <f t="shared" ca="1" si="189"/>
        <v>1057.1362308400503</v>
      </c>
      <c r="L391" s="304">
        <f t="shared" ca="1" si="174"/>
        <v>1111.7031418922552</v>
      </c>
      <c r="M391" s="306">
        <f t="shared" ca="1" si="190"/>
        <v>1.1947371928549859</v>
      </c>
      <c r="N391" s="304">
        <f t="shared" ca="1" si="191"/>
        <v>68.453398777898187</v>
      </c>
      <c r="P391" s="310">
        <f t="shared" ca="1" si="192"/>
        <v>23</v>
      </c>
      <c r="Q391" s="304">
        <f t="shared" ca="1" si="193"/>
        <v>0</v>
      </c>
      <c r="R391" s="306">
        <f t="shared" ca="1" si="194"/>
        <v>0</v>
      </c>
      <c r="S391" s="307">
        <f t="shared" ca="1" si="195"/>
        <v>7.6519999999999806</v>
      </c>
      <c r="T391" s="304">
        <f t="shared" ca="1" si="175"/>
        <v>75.066119999999813</v>
      </c>
      <c r="U391" s="311">
        <f t="shared" ca="1" si="176"/>
        <v>0</v>
      </c>
      <c r="V391" s="306">
        <f t="shared" ca="1" si="177"/>
        <v>1.1020020891176618</v>
      </c>
      <c r="W391" s="304">
        <f t="shared" ca="1" si="178"/>
        <v>138.82546611617727</v>
      </c>
      <c r="Y391" s="314" t="str">
        <f t="shared" ca="1" si="196"/>
        <v/>
      </c>
      <c r="Z391" s="315" t="str">
        <f t="shared" ca="1" si="197"/>
        <v/>
      </c>
      <c r="AA391" s="316" t="str">
        <f t="shared" ca="1" si="198"/>
        <v/>
      </c>
      <c r="AC391" s="310" t="e">
        <f t="shared" ca="1" si="199"/>
        <v>#N/A</v>
      </c>
      <c r="AD391" s="323" t="e">
        <f t="shared" ca="1" si="200"/>
        <v>#N/A</v>
      </c>
      <c r="AE391" s="324">
        <f t="shared" ca="1" si="179"/>
        <v>1057.1362308400503</v>
      </c>
      <c r="AG391" s="306">
        <f t="shared" ca="1" si="201"/>
        <v>-27.312805783741673</v>
      </c>
      <c r="AH391" s="304">
        <f t="shared" ca="1" si="202"/>
        <v>-18.187795783407157</v>
      </c>
    </row>
    <row r="392" spans="1:34" x14ac:dyDescent="0.2">
      <c r="A392" s="347">
        <f t="shared" ca="1" si="180"/>
        <v>0.01</v>
      </c>
      <c r="B392" s="304">
        <f t="shared" ca="1" si="181"/>
        <v>7.5799999999999175</v>
      </c>
      <c r="D392" s="306">
        <f t="shared" ca="1" si="182"/>
        <v>-6.6629303447696895</v>
      </c>
      <c r="E392" s="307">
        <f t="shared" ca="1" si="183"/>
        <v>-26.684572281559745</v>
      </c>
      <c r="F392" s="304">
        <f t="shared" ca="1" si="184"/>
        <v>27.503836798327601</v>
      </c>
      <c r="G392" s="306">
        <f t="shared" ca="1" si="185"/>
        <v>88.00575833645911</v>
      </c>
      <c r="H392" s="307">
        <f t="shared" ca="1" si="186"/>
        <v>222.78574440455841</v>
      </c>
      <c r="I392" s="304">
        <f t="shared" ca="1" si="187"/>
        <v>239.5381001224408</v>
      </c>
      <c r="J392" s="306">
        <f t="shared" ca="1" si="188"/>
        <v>344.89618271973177</v>
      </c>
      <c r="K392" s="307">
        <f t="shared" ca="1" si="189"/>
        <v>1059.36542251271</v>
      </c>
      <c r="L392" s="304">
        <f t="shared" ca="1" si="174"/>
        <v>1114.0953618385524</v>
      </c>
      <c r="M392" s="306">
        <f t="shared" ca="1" si="190"/>
        <v>1.1945867867368836</v>
      </c>
      <c r="N392" s="304">
        <f t="shared" ca="1" si="191"/>
        <v>68.444781142117975</v>
      </c>
      <c r="P392" s="310">
        <f t="shared" ca="1" si="192"/>
        <v>23</v>
      </c>
      <c r="Q392" s="304">
        <f t="shared" ca="1" si="193"/>
        <v>0</v>
      </c>
      <c r="R392" s="306">
        <f t="shared" ca="1" si="194"/>
        <v>0</v>
      </c>
      <c r="S392" s="307">
        <f t="shared" ca="1" si="195"/>
        <v>7.6519999999999806</v>
      </c>
      <c r="T392" s="304">
        <f t="shared" ca="1" si="175"/>
        <v>75.066119999999813</v>
      </c>
      <c r="U392" s="311">
        <f t="shared" ca="1" si="176"/>
        <v>0</v>
      </c>
      <c r="V392" s="306">
        <f t="shared" ca="1" si="177"/>
        <v>1.1017557695550704</v>
      </c>
      <c r="W392" s="304">
        <f t="shared" ca="1" si="178"/>
        <v>138.47899567468355</v>
      </c>
      <c r="Y392" s="314" t="str">
        <f t="shared" ca="1" si="196"/>
        <v/>
      </c>
      <c r="Z392" s="315" t="str">
        <f t="shared" ca="1" si="197"/>
        <v/>
      </c>
      <c r="AA392" s="316" t="str">
        <f t="shared" ca="1" si="198"/>
        <v/>
      </c>
      <c r="AC392" s="310" t="e">
        <f t="shared" ca="1" si="199"/>
        <v>#N/A</v>
      </c>
      <c r="AD392" s="323" t="e">
        <f t="shared" ca="1" si="200"/>
        <v>#N/A</v>
      </c>
      <c r="AE392" s="324">
        <f t="shared" ca="1" si="179"/>
        <v>1059.36542251271</v>
      </c>
      <c r="AG392" s="306">
        <f t="shared" ca="1" si="201"/>
        <v>-27.266845690871836</v>
      </c>
      <c r="AH392" s="304">
        <f t="shared" ca="1" si="202"/>
        <v>-18.142376648742502</v>
      </c>
    </row>
    <row r="393" spans="1:34" x14ac:dyDescent="0.2">
      <c r="A393" s="347">
        <f t="shared" ca="1" si="180"/>
        <v>0.01</v>
      </c>
      <c r="B393" s="304">
        <f t="shared" ca="1" si="181"/>
        <v>7.5899999999999173</v>
      </c>
      <c r="D393" s="306">
        <f t="shared" ca="1" si="182"/>
        <v>-6.6488331201666755</v>
      </c>
      <c r="E393" s="307">
        <f t="shared" ca="1" si="183"/>
        <v>-26.641458123852743</v>
      </c>
      <c r="F393" s="304">
        <f t="shared" ca="1" si="184"/>
        <v>27.458591967266361</v>
      </c>
      <c r="G393" s="306">
        <f t="shared" ca="1" si="185"/>
        <v>87.939270005257441</v>
      </c>
      <c r="H393" s="307">
        <f t="shared" ca="1" si="186"/>
        <v>222.51932982331988</v>
      </c>
      <c r="I393" s="304">
        <f t="shared" ca="1" si="187"/>
        <v>239.26589258412278</v>
      </c>
      <c r="J393" s="306">
        <f t="shared" ca="1" si="188"/>
        <v>345.77590786144037</v>
      </c>
      <c r="K393" s="307">
        <f t="shared" ca="1" si="189"/>
        <v>1061.5919478838493</v>
      </c>
      <c r="L393" s="304">
        <f t="shared" ca="1" si="174"/>
        <v>1116.4848598477406</v>
      </c>
      <c r="M393" s="306">
        <f t="shared" ca="1" si="190"/>
        <v>1.1944361521489764</v>
      </c>
      <c r="N393" s="304">
        <f t="shared" ca="1" si="191"/>
        <v>68.436150415982198</v>
      </c>
      <c r="P393" s="310">
        <f t="shared" ca="1" si="192"/>
        <v>23</v>
      </c>
      <c r="Q393" s="304">
        <f t="shared" ca="1" si="193"/>
        <v>0</v>
      </c>
      <c r="R393" s="306">
        <f t="shared" ca="1" si="194"/>
        <v>0</v>
      </c>
      <c r="S393" s="307">
        <f t="shared" ca="1" si="195"/>
        <v>7.6519999999999806</v>
      </c>
      <c r="T393" s="304">
        <f t="shared" ca="1" si="175"/>
        <v>75.066119999999813</v>
      </c>
      <c r="U393" s="311">
        <f t="shared" ca="1" si="176"/>
        <v>0</v>
      </c>
      <c r="V393" s="306">
        <f t="shared" ca="1" si="177"/>
        <v>1.1015097966596608</v>
      </c>
      <c r="W393" s="304">
        <f t="shared" ca="1" si="178"/>
        <v>138.13359760128745</v>
      </c>
      <c r="Y393" s="314" t="str">
        <f t="shared" ca="1" si="196"/>
        <v/>
      </c>
      <c r="Z393" s="315" t="str">
        <f t="shared" ca="1" si="197"/>
        <v/>
      </c>
      <c r="AA393" s="316" t="str">
        <f t="shared" ca="1" si="198"/>
        <v/>
      </c>
      <c r="AC393" s="310" t="e">
        <f t="shared" ca="1" si="199"/>
        <v>#N/A</v>
      </c>
      <c r="AD393" s="323" t="e">
        <f t="shared" ca="1" si="200"/>
        <v>#N/A</v>
      </c>
      <c r="AE393" s="324">
        <f t="shared" ca="1" si="179"/>
        <v>1061.5919478838493</v>
      </c>
      <c r="AG393" s="306">
        <f t="shared" ca="1" si="201"/>
        <v>-27.221025288274696</v>
      </c>
      <c r="AH393" s="304">
        <f t="shared" ca="1" si="202"/>
        <v>-18.097098232446928</v>
      </c>
    </row>
    <row r="394" spans="1:34" x14ac:dyDescent="0.2">
      <c r="A394" s="347">
        <f t="shared" ca="1" si="180"/>
        <v>0.01</v>
      </c>
      <c r="B394" s="304">
        <f t="shared" ca="1" si="181"/>
        <v>7.599999999999917</v>
      </c>
      <c r="D394" s="306">
        <f t="shared" ca="1" si="182"/>
        <v>-6.634778420594265</v>
      </c>
      <c r="E394" s="307">
        <f t="shared" ca="1" si="183"/>
        <v>-26.598477407062802</v>
      </c>
      <c r="F394" s="304">
        <f t="shared" ca="1" si="184"/>
        <v>27.413487283897567</v>
      </c>
      <c r="G394" s="306">
        <f t="shared" ca="1" si="185"/>
        <v>87.872922221051496</v>
      </c>
      <c r="H394" s="307">
        <f t="shared" ca="1" si="186"/>
        <v>222.25334504924925</v>
      </c>
      <c r="I394" s="304">
        <f t="shared" ca="1" si="187"/>
        <v>238.99414186386997</v>
      </c>
      <c r="J394" s="306">
        <f t="shared" ca="1" si="188"/>
        <v>346.6549688225719</v>
      </c>
      <c r="K394" s="307">
        <f t="shared" ca="1" si="189"/>
        <v>1063.8158112582121</v>
      </c>
      <c r="L394" s="304">
        <f t="shared" ca="1" si="174"/>
        <v>1118.8716404004288</v>
      </c>
      <c r="M394" s="306">
        <f t="shared" ca="1" si="190"/>
        <v>1.1942852887753814</v>
      </c>
      <c r="N394" s="304">
        <f t="shared" ca="1" si="191"/>
        <v>68.427506581392109</v>
      </c>
      <c r="P394" s="310">
        <f t="shared" ca="1" si="192"/>
        <v>23</v>
      </c>
      <c r="Q394" s="304">
        <f t="shared" ca="1" si="193"/>
        <v>0</v>
      </c>
      <c r="R394" s="306">
        <f t="shared" ca="1" si="194"/>
        <v>0</v>
      </c>
      <c r="S394" s="307">
        <f t="shared" ca="1" si="195"/>
        <v>7.6519999999999806</v>
      </c>
      <c r="T394" s="304">
        <f t="shared" ca="1" si="175"/>
        <v>75.066119999999813</v>
      </c>
      <c r="U394" s="311">
        <f t="shared" ca="1" si="176"/>
        <v>0</v>
      </c>
      <c r="V394" s="306">
        <f t="shared" ca="1" si="177"/>
        <v>1.1012641697526819</v>
      </c>
      <c r="W394" s="304">
        <f t="shared" ca="1" si="178"/>
        <v>137.78926750997496</v>
      </c>
      <c r="Y394" s="314" t="str">
        <f t="shared" ca="1" si="196"/>
        <v/>
      </c>
      <c r="Z394" s="315" t="str">
        <f t="shared" ca="1" si="197"/>
        <v/>
      </c>
      <c r="AA394" s="316" t="str">
        <f t="shared" ca="1" si="198"/>
        <v/>
      </c>
      <c r="AC394" s="310" t="e">
        <f t="shared" ca="1" si="199"/>
        <v>#N/A</v>
      </c>
      <c r="AD394" s="323" t="e">
        <f t="shared" ca="1" si="200"/>
        <v>#N/A</v>
      </c>
      <c r="AE394" s="324">
        <f t="shared" ca="1" si="179"/>
        <v>1063.8158112582121</v>
      </c>
      <c r="AG394" s="306">
        <f t="shared" ca="1" si="201"/>
        <v>-27.175343997715672</v>
      </c>
      <c r="AH394" s="304">
        <f t="shared" ca="1" si="202"/>
        <v>-18.051959958349162</v>
      </c>
    </row>
    <row r="395" spans="1:34" x14ac:dyDescent="0.2">
      <c r="A395" s="347">
        <f t="shared" ca="1" si="180"/>
        <v>0.01</v>
      </c>
      <c r="B395" s="304">
        <f t="shared" ca="1" si="181"/>
        <v>7.6099999999999168</v>
      </c>
      <c r="D395" s="306">
        <f t="shared" ca="1" si="182"/>
        <v>-6.6207660711065905</v>
      </c>
      <c r="E395" s="307">
        <f t="shared" ca="1" si="183"/>
        <v>-26.555629585304665</v>
      </c>
      <c r="F395" s="304">
        <f t="shared" ca="1" si="184"/>
        <v>27.368522174940768</v>
      </c>
      <c r="G395" s="306">
        <f t="shared" ca="1" si="185"/>
        <v>87.806714560340424</v>
      </c>
      <c r="H395" s="307">
        <f t="shared" ca="1" si="186"/>
        <v>221.98778875339619</v>
      </c>
      <c r="I395" s="304">
        <f t="shared" ca="1" si="187"/>
        <v>238.72284657632488</v>
      </c>
      <c r="J395" s="306">
        <f t="shared" ca="1" si="188"/>
        <v>347.53336700647884</v>
      </c>
      <c r="K395" s="307">
        <f t="shared" ca="1" si="189"/>
        <v>1066.0370169272253</v>
      </c>
      <c r="L395" s="304">
        <f t="shared" ca="1" si="174"/>
        <v>1121.2557079640474</v>
      </c>
      <c r="M395" s="306">
        <f t="shared" ca="1" si="190"/>
        <v>1.1941341962994689</v>
      </c>
      <c r="N395" s="304">
        <f t="shared" ca="1" si="191"/>
        <v>68.418849620206132</v>
      </c>
      <c r="P395" s="310">
        <f t="shared" ca="1" si="192"/>
        <v>23</v>
      </c>
      <c r="Q395" s="304">
        <f t="shared" ca="1" si="193"/>
        <v>0</v>
      </c>
      <c r="R395" s="306">
        <f t="shared" ca="1" si="194"/>
        <v>0</v>
      </c>
      <c r="S395" s="307">
        <f t="shared" ca="1" si="195"/>
        <v>7.6519999999999806</v>
      </c>
      <c r="T395" s="304">
        <f t="shared" ca="1" si="175"/>
        <v>75.066119999999813</v>
      </c>
      <c r="U395" s="311">
        <f t="shared" ca="1" si="176"/>
        <v>0</v>
      </c>
      <c r="V395" s="306">
        <f t="shared" ca="1" si="177"/>
        <v>1.1010188881576044</v>
      </c>
      <c r="W395" s="304">
        <f t="shared" ca="1" si="178"/>
        <v>137.44600103743818</v>
      </c>
      <c r="Y395" s="314" t="str">
        <f t="shared" ca="1" si="196"/>
        <v/>
      </c>
      <c r="Z395" s="315" t="str">
        <f t="shared" ca="1" si="197"/>
        <v/>
      </c>
      <c r="AA395" s="316" t="str">
        <f t="shared" ca="1" si="198"/>
        <v/>
      </c>
      <c r="AC395" s="310" t="e">
        <f t="shared" ca="1" si="199"/>
        <v>#N/A</v>
      </c>
      <c r="AD395" s="323" t="e">
        <f t="shared" ca="1" si="200"/>
        <v>#N/A</v>
      </c>
      <c r="AE395" s="324">
        <f t="shared" ca="1" si="179"/>
        <v>1066.0370169272253</v>
      </c>
      <c r="AG395" s="306">
        <f t="shared" ca="1" si="201"/>
        <v>-27.129801243940431</v>
      </c>
      <c r="AH395" s="304">
        <f t="shared" ca="1" si="202"/>
        <v>-18.006961253263892</v>
      </c>
    </row>
    <row r="396" spans="1:34" x14ac:dyDescent="0.2">
      <c r="A396" s="347">
        <f t="shared" ca="1" si="180"/>
        <v>0.01</v>
      </c>
      <c r="B396" s="304">
        <f t="shared" ca="1" si="181"/>
        <v>7.6199999999999166</v>
      </c>
      <c r="D396" s="306">
        <f t="shared" ca="1" si="182"/>
        <v>-6.6067958976630958</v>
      </c>
      <c r="E396" s="307">
        <f t="shared" ca="1" si="183"/>
        <v>-26.512914115518804</v>
      </c>
      <c r="F396" s="304">
        <f t="shared" ca="1" si="184"/>
        <v>27.323696070082725</v>
      </c>
      <c r="G396" s="306">
        <f t="shared" ca="1" si="185"/>
        <v>87.740646601363792</v>
      </c>
      <c r="H396" s="307">
        <f t="shared" ca="1" si="186"/>
        <v>221.72265961224099</v>
      </c>
      <c r="I396" s="304">
        <f t="shared" ca="1" si="187"/>
        <v>238.45200534185301</v>
      </c>
      <c r="J396" s="306">
        <f t="shared" ca="1" si="188"/>
        <v>348.41110381228737</v>
      </c>
      <c r="K396" s="307">
        <f t="shared" ca="1" si="189"/>
        <v>1068.2555691690534</v>
      </c>
      <c r="L396" s="304">
        <f t="shared" ca="1" si="174"/>
        <v>1123.6370669928947</v>
      </c>
      <c r="M396" s="306">
        <f t="shared" ca="1" si="190"/>
        <v>1.1939828744038616</v>
      </c>
      <c r="N396" s="304">
        <f t="shared" ca="1" si="191"/>
        <v>68.410179514239914</v>
      </c>
      <c r="P396" s="310">
        <f t="shared" ca="1" si="192"/>
        <v>23</v>
      </c>
      <c r="Q396" s="304">
        <f t="shared" ca="1" si="193"/>
        <v>0</v>
      </c>
      <c r="R396" s="306">
        <f t="shared" ca="1" si="194"/>
        <v>0</v>
      </c>
      <c r="S396" s="307">
        <f t="shared" ca="1" si="195"/>
        <v>7.6519999999999806</v>
      </c>
      <c r="T396" s="304">
        <f t="shared" ca="1" si="175"/>
        <v>75.066119999999813</v>
      </c>
      <c r="U396" s="311">
        <f t="shared" ca="1" si="176"/>
        <v>0</v>
      </c>
      <c r="V396" s="306">
        <f t="shared" ca="1" si="177"/>
        <v>1.1007739512001085</v>
      </c>
      <c r="W396" s="304">
        <f t="shared" ca="1" si="178"/>
        <v>137.10379384293353</v>
      </c>
      <c r="Y396" s="314" t="str">
        <f t="shared" ca="1" si="196"/>
        <v/>
      </c>
      <c r="Z396" s="315" t="str">
        <f t="shared" ca="1" si="197"/>
        <v/>
      </c>
      <c r="AA396" s="316" t="str">
        <f t="shared" ca="1" si="198"/>
        <v/>
      </c>
      <c r="AC396" s="310" t="e">
        <f t="shared" ca="1" si="199"/>
        <v>#N/A</v>
      </c>
      <c r="AD396" s="323" t="e">
        <f t="shared" ca="1" si="200"/>
        <v>#N/A</v>
      </c>
      <c r="AE396" s="324">
        <f t="shared" ca="1" si="179"/>
        <v>1068.2555691690534</v>
      </c>
      <c r="AG396" s="306">
        <f t="shared" ca="1" si="201"/>
        <v>-27.084396454656225</v>
      </c>
      <c r="AH396" s="304">
        <f t="shared" ca="1" si="202"/>
        <v>-17.962101546973148</v>
      </c>
    </row>
    <row r="397" spans="1:34" x14ac:dyDescent="0.2">
      <c r="A397" s="347">
        <f t="shared" ca="1" si="180"/>
        <v>0.01</v>
      </c>
      <c r="B397" s="304">
        <f t="shared" ca="1" si="181"/>
        <v>7.6299999999999164</v>
      </c>
      <c r="D397" s="306">
        <f t="shared" ca="1" si="182"/>
        <v>-6.592867727122858</v>
      </c>
      <c r="E397" s="307">
        <f t="shared" ca="1" si="183"/>
        <v>-26.470330457453784</v>
      </c>
      <c r="F397" s="304">
        <f t="shared" ca="1" si="184"/>
        <v>27.279008401958887</v>
      </c>
      <c r="G397" s="306">
        <f t="shared" ca="1" si="185"/>
        <v>87.674717924092562</v>
      </c>
      <c r="H397" s="307">
        <f t="shared" ca="1" si="186"/>
        <v>221.45795630766645</v>
      </c>
      <c r="I397" s="304">
        <f t="shared" ca="1" si="187"/>
        <v>238.18161678651336</v>
      </c>
      <c r="J397" s="306">
        <f t="shared" ca="1" si="188"/>
        <v>349.28818063491462</v>
      </c>
      <c r="K397" s="307">
        <f t="shared" ca="1" si="189"/>
        <v>1070.4714722486528</v>
      </c>
      <c r="L397" s="304">
        <f t="shared" ca="1" si="174"/>
        <v>1126.015721928183</v>
      </c>
      <c r="M397" s="306">
        <f t="shared" ca="1" si="190"/>
        <v>1.1938313227704338</v>
      </c>
      <c r="N397" s="304">
        <f t="shared" ca="1" si="191"/>
        <v>68.401496245266188</v>
      </c>
      <c r="P397" s="310">
        <f t="shared" ca="1" si="192"/>
        <v>23</v>
      </c>
      <c r="Q397" s="304">
        <f t="shared" ca="1" si="193"/>
        <v>0</v>
      </c>
      <c r="R397" s="306">
        <f t="shared" ca="1" si="194"/>
        <v>0</v>
      </c>
      <c r="S397" s="307">
        <f t="shared" ca="1" si="195"/>
        <v>7.6519999999999806</v>
      </c>
      <c r="T397" s="304">
        <f t="shared" ca="1" si="175"/>
        <v>75.066119999999813</v>
      </c>
      <c r="U397" s="311">
        <f t="shared" ca="1" si="176"/>
        <v>0</v>
      </c>
      <c r="V397" s="306">
        <f t="shared" ca="1" si="177"/>
        <v>1.1005293582080768</v>
      </c>
      <c r="W397" s="304">
        <f t="shared" ca="1" si="178"/>
        <v>136.76264160814173</v>
      </c>
      <c r="Y397" s="314" t="str">
        <f t="shared" ca="1" si="196"/>
        <v/>
      </c>
      <c r="Z397" s="315" t="str">
        <f t="shared" ca="1" si="197"/>
        <v/>
      </c>
      <c r="AA397" s="316" t="str">
        <f t="shared" ca="1" si="198"/>
        <v/>
      </c>
      <c r="AC397" s="310" t="e">
        <f t="shared" ca="1" si="199"/>
        <v>#N/A</v>
      </c>
      <c r="AD397" s="323" t="e">
        <f t="shared" ca="1" si="200"/>
        <v>#N/A</v>
      </c>
      <c r="AE397" s="324">
        <f t="shared" ca="1" si="179"/>
        <v>1070.4714722486528</v>
      </c>
      <c r="AG397" s="306">
        <f t="shared" ca="1" si="201"/>
        <v>-27.039129060513353</v>
      </c>
      <c r="AH397" s="304">
        <f t="shared" ca="1" si="202"/>
        <v>-17.917380272207772</v>
      </c>
    </row>
    <row r="398" spans="1:34" x14ac:dyDescent="0.2">
      <c r="A398" s="347">
        <f t="shared" ca="1" si="180"/>
        <v>0.01</v>
      </c>
      <c r="B398" s="304">
        <f t="shared" ca="1" si="181"/>
        <v>7.6399999999999162</v>
      </c>
      <c r="D398" s="306">
        <f t="shared" ca="1" si="182"/>
        <v>-6.5789813872390051</v>
      </c>
      <c r="E398" s="307">
        <f t="shared" ca="1" si="183"/>
        <v>-26.427878073648856</v>
      </c>
      <c r="F398" s="304">
        <f t="shared" ca="1" si="184"/>
        <v>27.234458606135117</v>
      </c>
      <c r="G398" s="306">
        <f t="shared" ca="1" si="185"/>
        <v>87.608928110220177</v>
      </c>
      <c r="H398" s="307">
        <f t="shared" ca="1" si="186"/>
        <v>221.19367752692997</v>
      </c>
      <c r="I398" s="304">
        <f t="shared" ca="1" si="187"/>
        <v>237.91167954202925</v>
      </c>
      <c r="J398" s="306">
        <f t="shared" ca="1" si="188"/>
        <v>350.16459886508619</v>
      </c>
      <c r="K398" s="307">
        <f t="shared" ca="1" si="189"/>
        <v>1072.6847304178259</v>
      </c>
      <c r="L398" s="304">
        <f t="shared" ca="1" si="174"/>
        <v>1128.3916771980864</v>
      </c>
      <c r="M398" s="306">
        <f t="shared" ca="1" si="190"/>
        <v>1.1936795410803076</v>
      </c>
      <c r="N398" s="304">
        <f t="shared" ca="1" si="191"/>
        <v>68.392799795014596</v>
      </c>
      <c r="P398" s="310">
        <f t="shared" ca="1" si="192"/>
        <v>23</v>
      </c>
      <c r="Q398" s="304">
        <f t="shared" ca="1" si="193"/>
        <v>0</v>
      </c>
      <c r="R398" s="306">
        <f t="shared" ca="1" si="194"/>
        <v>0</v>
      </c>
      <c r="S398" s="307">
        <f t="shared" ca="1" si="195"/>
        <v>7.6519999999999806</v>
      </c>
      <c r="T398" s="304">
        <f t="shared" ca="1" si="175"/>
        <v>75.066119999999813</v>
      </c>
      <c r="U398" s="311">
        <f t="shared" ca="1" si="176"/>
        <v>0</v>
      </c>
      <c r="V398" s="306">
        <f t="shared" ca="1" si="177"/>
        <v>1.1002851085115835</v>
      </c>
      <c r="W398" s="304">
        <f t="shared" ca="1" si="178"/>
        <v>136.42254003702777</v>
      </c>
      <c r="Y398" s="314" t="str">
        <f t="shared" ca="1" si="196"/>
        <v/>
      </c>
      <c r="Z398" s="315" t="str">
        <f t="shared" ca="1" si="197"/>
        <v/>
      </c>
      <c r="AA398" s="316" t="str">
        <f t="shared" ca="1" si="198"/>
        <v/>
      </c>
      <c r="AC398" s="310" t="e">
        <f t="shared" ca="1" si="199"/>
        <v>#N/A</v>
      </c>
      <c r="AD398" s="323" t="e">
        <f t="shared" ca="1" si="200"/>
        <v>#N/A</v>
      </c>
      <c r="AE398" s="324">
        <f t="shared" ca="1" si="179"/>
        <v>1072.6847304178259</v>
      </c>
      <c r="AG398" s="306">
        <f t="shared" ca="1" si="201"/>
        <v>-26.993998495086874</v>
      </c>
      <c r="AH398" s="304">
        <f t="shared" ca="1" si="202"/>
        <v>-17.872796864629127</v>
      </c>
    </row>
    <row r="399" spans="1:34" x14ac:dyDescent="0.2">
      <c r="A399" s="347">
        <f t="shared" ca="1" si="180"/>
        <v>0.01</v>
      </c>
      <c r="B399" s="304">
        <f t="shared" ca="1" si="181"/>
        <v>7.649999999999916</v>
      </c>
      <c r="D399" s="306">
        <f t="shared" ca="1" si="182"/>
        <v>-6.5651367066531563</v>
      </c>
      <c r="E399" s="307">
        <f t="shared" ca="1" si="183"/>
        <v>-26.385556429416518</v>
      </c>
      <c r="F399" s="304">
        <f t="shared" ca="1" si="184"/>
        <v>27.190046121089384</v>
      </c>
      <c r="G399" s="306">
        <f t="shared" ca="1" si="185"/>
        <v>87.54327674315364</v>
      </c>
      <c r="H399" s="307">
        <f t="shared" ca="1" si="186"/>
        <v>220.9298219626358</v>
      </c>
      <c r="I399" s="304">
        <f t="shared" ca="1" si="187"/>
        <v>237.64219224575913</v>
      </c>
      <c r="J399" s="306">
        <f t="shared" ca="1" si="188"/>
        <v>351.04035988935306</v>
      </c>
      <c r="K399" s="307">
        <f t="shared" ca="1" si="189"/>
        <v>1074.8953479152738</v>
      </c>
      <c r="L399" s="304">
        <f t="shared" ca="1" si="174"/>
        <v>1130.7649372177862</v>
      </c>
      <c r="M399" s="306">
        <f t="shared" ca="1" si="190"/>
        <v>1.1935275290138527</v>
      </c>
      <c r="N399" s="304">
        <f t="shared" ca="1" si="191"/>
        <v>68.384090145171669</v>
      </c>
      <c r="P399" s="310">
        <f t="shared" ca="1" si="192"/>
        <v>23</v>
      </c>
      <c r="Q399" s="304">
        <f t="shared" ca="1" si="193"/>
        <v>0</v>
      </c>
      <c r="R399" s="306">
        <f t="shared" ca="1" si="194"/>
        <v>0</v>
      </c>
      <c r="S399" s="307">
        <f t="shared" ca="1" si="195"/>
        <v>7.6519999999999806</v>
      </c>
      <c r="T399" s="304">
        <f t="shared" ca="1" si="175"/>
        <v>75.066119999999813</v>
      </c>
      <c r="U399" s="311">
        <f t="shared" ca="1" si="176"/>
        <v>0</v>
      </c>
      <c r="V399" s="306">
        <f t="shared" ca="1" si="177"/>
        <v>1.1000412014428853</v>
      </c>
      <c r="W399" s="304">
        <f t="shared" ca="1" si="178"/>
        <v>136.08348485570278</v>
      </c>
      <c r="Y399" s="314" t="str">
        <f t="shared" ca="1" si="196"/>
        <v/>
      </c>
      <c r="Z399" s="315" t="str">
        <f t="shared" ca="1" si="197"/>
        <v/>
      </c>
      <c r="AA399" s="316" t="str">
        <f t="shared" ca="1" si="198"/>
        <v/>
      </c>
      <c r="AC399" s="310" t="e">
        <f t="shared" ca="1" si="199"/>
        <v>#N/A</v>
      </c>
      <c r="AD399" s="323" t="e">
        <f t="shared" ca="1" si="200"/>
        <v>#N/A</v>
      </c>
      <c r="AE399" s="324">
        <f t="shared" ca="1" si="179"/>
        <v>1074.8953479152738</v>
      </c>
      <c r="AG399" s="306">
        <f t="shared" ca="1" si="201"/>
        <v>-26.94900419485824</v>
      </c>
      <c r="AH399" s="304">
        <f t="shared" ca="1" si="202"/>
        <v>-17.828350762810786</v>
      </c>
    </row>
    <row r="400" spans="1:34" x14ac:dyDescent="0.2">
      <c r="A400" s="347">
        <f t="shared" ca="1" si="180"/>
        <v>0.01</v>
      </c>
      <c r="B400" s="304">
        <f t="shared" ca="1" si="181"/>
        <v>7.6599999999999158</v>
      </c>
      <c r="D400" s="306">
        <f t="shared" ca="1" si="182"/>
        <v>-6.5513335148898948</v>
      </c>
      <c r="E400" s="307">
        <f t="shared" ca="1" si="183"/>
        <v>-26.3433649928253</v>
      </c>
      <c r="F400" s="304">
        <f t="shared" ca="1" si="184"/>
        <v>27.145770388193686</v>
      </c>
      <c r="G400" s="306">
        <f t="shared" ca="1" si="185"/>
        <v>87.477763408004748</v>
      </c>
      <c r="H400" s="307">
        <f t="shared" ca="1" si="186"/>
        <v>220.66638831270754</v>
      </c>
      <c r="I400" s="304">
        <f t="shared" ca="1" si="187"/>
        <v>237.37315354066789</v>
      </c>
      <c r="J400" s="306">
        <f t="shared" ca="1" si="188"/>
        <v>351.91546509010885</v>
      </c>
      <c r="K400" s="307">
        <f t="shared" ca="1" si="189"/>
        <v>1077.1033289666505</v>
      </c>
      <c r="L400" s="304">
        <f t="shared" ca="1" si="174"/>
        <v>1133.1355063895173</v>
      </c>
      <c r="M400" s="306">
        <f t="shared" ca="1" si="190"/>
        <v>1.1933752862506846</v>
      </c>
      <c r="N400" s="304">
        <f t="shared" ca="1" si="191"/>
        <v>68.375367277380718</v>
      </c>
      <c r="P400" s="310">
        <f t="shared" ca="1" si="192"/>
        <v>23</v>
      </c>
      <c r="Q400" s="304">
        <f t="shared" ca="1" si="193"/>
        <v>0</v>
      </c>
      <c r="R400" s="306">
        <f t="shared" ca="1" si="194"/>
        <v>0</v>
      </c>
      <c r="S400" s="307">
        <f t="shared" ca="1" si="195"/>
        <v>7.6519999999999806</v>
      </c>
      <c r="T400" s="304">
        <f t="shared" ca="1" si="175"/>
        <v>75.066119999999813</v>
      </c>
      <c r="U400" s="311">
        <f t="shared" ca="1" si="176"/>
        <v>0</v>
      </c>
      <c r="V400" s="306">
        <f t="shared" ca="1" si="177"/>
        <v>1.0997976363364124</v>
      </c>
      <c r="W400" s="304">
        <f t="shared" ca="1" si="178"/>
        <v>135.74547181228658</v>
      </c>
      <c r="Y400" s="314" t="str">
        <f t="shared" ca="1" si="196"/>
        <v/>
      </c>
      <c r="Z400" s="315" t="str">
        <f t="shared" ca="1" si="197"/>
        <v/>
      </c>
      <c r="AA400" s="316" t="str">
        <f t="shared" ca="1" si="198"/>
        <v/>
      </c>
      <c r="AC400" s="310" t="e">
        <f t="shared" ca="1" si="199"/>
        <v>#N/A</v>
      </c>
      <c r="AD400" s="323" t="e">
        <f t="shared" ca="1" si="200"/>
        <v>#N/A</v>
      </c>
      <c r="AE400" s="324">
        <f t="shared" ca="1" si="179"/>
        <v>1077.1033289666505</v>
      </c>
      <c r="AG400" s="306">
        <f t="shared" ca="1" si="201"/>
        <v>-26.904145599197264</v>
      </c>
      <c r="AH400" s="304">
        <f t="shared" ca="1" si="202"/>
        <v>-17.784041408220482</v>
      </c>
    </row>
    <row r="401" spans="1:34" x14ac:dyDescent="0.2">
      <c r="A401" s="347">
        <f t="shared" ca="1" si="180"/>
        <v>0.01</v>
      </c>
      <c r="B401" s="304">
        <f t="shared" ca="1" si="181"/>
        <v>7.6699999999999156</v>
      </c>
      <c r="D401" s="306">
        <f t="shared" ca="1" si="182"/>
        <v>-6.5375716423512982</v>
      </c>
      <c r="E401" s="307">
        <f t="shared" ca="1" si="183"/>
        <v>-26.301303234682699</v>
      </c>
      <c r="F401" s="304">
        <f t="shared" ca="1" si="184"/>
        <v>27.101630851696111</v>
      </c>
      <c r="G401" s="306">
        <f t="shared" ca="1" si="185"/>
        <v>87.41238769158123</v>
      </c>
      <c r="H401" s="307">
        <f t="shared" ca="1" si="186"/>
        <v>220.40337528036071</v>
      </c>
      <c r="I401" s="304">
        <f t="shared" ca="1" si="187"/>
        <v>237.10456207529796</v>
      </c>
      <c r="J401" s="306">
        <f t="shared" ca="1" si="188"/>
        <v>352.7899158456068</v>
      </c>
      <c r="K401" s="307">
        <f t="shared" ca="1" si="189"/>
        <v>1079.3086777846158</v>
      </c>
      <c r="L401" s="304">
        <f t="shared" ca="1" si="174"/>
        <v>1135.5033891026155</v>
      </c>
      <c r="M401" s="306">
        <f t="shared" ca="1" si="190"/>
        <v>1.1932228124696627</v>
      </c>
      <c r="N401" s="304">
        <f t="shared" ca="1" si="191"/>
        <v>68.366631173241771</v>
      </c>
      <c r="P401" s="310">
        <f t="shared" ca="1" si="192"/>
        <v>23</v>
      </c>
      <c r="Q401" s="304">
        <f t="shared" ca="1" si="193"/>
        <v>0</v>
      </c>
      <c r="R401" s="306">
        <f t="shared" ca="1" si="194"/>
        <v>0</v>
      </c>
      <c r="S401" s="307">
        <f t="shared" ca="1" si="195"/>
        <v>7.6519999999999806</v>
      </c>
      <c r="T401" s="304">
        <f t="shared" ca="1" si="175"/>
        <v>75.066119999999813</v>
      </c>
      <c r="U401" s="311">
        <f t="shared" ca="1" si="176"/>
        <v>0</v>
      </c>
      <c r="V401" s="306">
        <f t="shared" ca="1" si="177"/>
        <v>1.0995544125287597</v>
      </c>
      <c r="W401" s="304">
        <f t="shared" ca="1" si="178"/>
        <v>135.40849667677114</v>
      </c>
      <c r="Y401" s="314" t="str">
        <f t="shared" ca="1" si="196"/>
        <v/>
      </c>
      <c r="Z401" s="315" t="str">
        <f t="shared" ca="1" si="197"/>
        <v/>
      </c>
      <c r="AA401" s="316" t="str">
        <f t="shared" ca="1" si="198"/>
        <v/>
      </c>
      <c r="AC401" s="310" t="e">
        <f t="shared" ca="1" si="199"/>
        <v>#N/A</v>
      </c>
      <c r="AD401" s="323" t="e">
        <f t="shared" ca="1" si="200"/>
        <v>#N/A</v>
      </c>
      <c r="AE401" s="324">
        <f t="shared" ca="1" si="179"/>
        <v>1079.3086777846158</v>
      </c>
      <c r="AG401" s="306">
        <f t="shared" ca="1" si="201"/>
        <v>-26.859422150344123</v>
      </c>
      <c r="AH401" s="304">
        <f t="shared" ca="1" si="202"/>
        <v>-17.73986824520216</v>
      </c>
    </row>
    <row r="402" spans="1:34" x14ac:dyDescent="0.2">
      <c r="A402" s="347">
        <f t="shared" ca="1" si="180"/>
        <v>0.01</v>
      </c>
      <c r="B402" s="304">
        <f t="shared" ca="1" si="181"/>
        <v>7.6799999999999153</v>
      </c>
      <c r="D402" s="306">
        <f t="shared" ca="1" si="182"/>
        <v>-6.5238509203114834</v>
      </c>
      <c r="E402" s="307">
        <f t="shared" ca="1" si="183"/>
        <v>-26.259370628518163</v>
      </c>
      <c r="F402" s="304">
        <f t="shared" ca="1" si="184"/>
        <v>27.057626958703</v>
      </c>
      <c r="G402" s="306">
        <f t="shared" ca="1" si="185"/>
        <v>87.347149182378118</v>
      </c>
      <c r="H402" s="307">
        <f t="shared" ca="1" si="186"/>
        <v>220.14078157407553</v>
      </c>
      <c r="I402" s="304">
        <f t="shared" ca="1" si="187"/>
        <v>236.83641650374094</v>
      </c>
      <c r="J402" s="306">
        <f t="shared" ca="1" si="188"/>
        <v>353.66371352997658</v>
      </c>
      <c r="K402" s="307">
        <f t="shared" ca="1" si="189"/>
        <v>1081.5113985688881</v>
      </c>
      <c r="L402" s="304">
        <f t="shared" ca="1" si="174"/>
        <v>1137.8685897335622</v>
      </c>
      <c r="M402" s="306">
        <f t="shared" ca="1" si="190"/>
        <v>1.1930701073488881</v>
      </c>
      <c r="N402" s="304">
        <f t="shared" ca="1" si="191"/>
        <v>68.357881814311355</v>
      </c>
      <c r="P402" s="310">
        <f t="shared" ca="1" si="192"/>
        <v>23</v>
      </c>
      <c r="Q402" s="304">
        <f t="shared" ca="1" si="193"/>
        <v>0</v>
      </c>
      <c r="R402" s="306">
        <f t="shared" ca="1" si="194"/>
        <v>0</v>
      </c>
      <c r="S402" s="307">
        <f t="shared" ca="1" si="195"/>
        <v>7.6519999999999806</v>
      </c>
      <c r="T402" s="304">
        <f t="shared" ca="1" si="175"/>
        <v>75.066119999999813</v>
      </c>
      <c r="U402" s="311">
        <f t="shared" ca="1" si="176"/>
        <v>0</v>
      </c>
      <c r="V402" s="306">
        <f t="shared" ca="1" si="177"/>
        <v>1.0993115293586755</v>
      </c>
      <c r="W402" s="304">
        <f t="shared" ca="1" si="178"/>
        <v>135.07255524088484</v>
      </c>
      <c r="Y402" s="314" t="str">
        <f t="shared" ca="1" si="196"/>
        <v/>
      </c>
      <c r="Z402" s="315" t="str">
        <f t="shared" ca="1" si="197"/>
        <v/>
      </c>
      <c r="AA402" s="316" t="str">
        <f t="shared" ca="1" si="198"/>
        <v/>
      </c>
      <c r="AC402" s="310" t="e">
        <f t="shared" ca="1" si="199"/>
        <v>#N/A</v>
      </c>
      <c r="AD402" s="323" t="e">
        <f t="shared" ca="1" si="200"/>
        <v>#N/A</v>
      </c>
      <c r="AE402" s="324">
        <f t="shared" ca="1" si="179"/>
        <v>1081.5113985688881</v>
      </c>
      <c r="AG402" s="306">
        <f t="shared" ca="1" si="201"/>
        <v>-26.814833293391523</v>
      </c>
      <c r="AH402" s="304">
        <f t="shared" ca="1" si="202"/>
        <v>-17.695830720958114</v>
      </c>
    </row>
    <row r="403" spans="1:34" x14ac:dyDescent="0.2">
      <c r="A403" s="347">
        <f t="shared" ca="1" si="180"/>
        <v>0.01</v>
      </c>
      <c r="B403" s="304">
        <f t="shared" ca="1" si="181"/>
        <v>7.6899999999999151</v>
      </c>
      <c r="D403" s="306">
        <f t="shared" ca="1" si="182"/>
        <v>-6.5101711809112111</v>
      </c>
      <c r="E403" s="307">
        <f t="shared" ca="1" si="183"/>
        <v>-26.217566650566184</v>
      </c>
      <c r="F403" s="304">
        <f t="shared" ca="1" si="184"/>
        <v>27.013758159161178</v>
      </c>
      <c r="G403" s="306">
        <f t="shared" ca="1" si="185"/>
        <v>87.282047470569012</v>
      </c>
      <c r="H403" s="307">
        <f t="shared" ca="1" si="186"/>
        <v>219.87860590756986</v>
      </c>
      <c r="I403" s="304">
        <f t="shared" ca="1" si="187"/>
        <v>236.56871548560912</v>
      </c>
      <c r="J403" s="306">
        <f t="shared" ca="1" si="188"/>
        <v>354.53685951324132</v>
      </c>
      <c r="K403" s="307">
        <f t="shared" ca="1" si="189"/>
        <v>1083.7114955062964</v>
      </c>
      <c r="L403" s="304">
        <f t="shared" ca="1" si="174"/>
        <v>1140.2311126460306</v>
      </c>
      <c r="M403" s="306">
        <f t="shared" ca="1" si="190"/>
        <v>1.1929171705657027</v>
      </c>
      <c r="N403" s="304">
        <f t="shared" ca="1" si="191"/>
        <v>68.349119182102513</v>
      </c>
      <c r="P403" s="310">
        <f t="shared" ca="1" si="192"/>
        <v>23</v>
      </c>
      <c r="Q403" s="304">
        <f t="shared" ca="1" si="193"/>
        <v>0</v>
      </c>
      <c r="R403" s="306">
        <f t="shared" ca="1" si="194"/>
        <v>0</v>
      </c>
      <c r="S403" s="307">
        <f t="shared" ca="1" si="195"/>
        <v>7.6519999999999806</v>
      </c>
      <c r="T403" s="304">
        <f t="shared" ca="1" si="175"/>
        <v>75.066119999999813</v>
      </c>
      <c r="U403" s="311">
        <f t="shared" ca="1" si="176"/>
        <v>0</v>
      </c>
      <c r="V403" s="306">
        <f t="shared" ca="1" si="177"/>
        <v>1.0990689861670551</v>
      </c>
      <c r="W403" s="304">
        <f t="shared" ca="1" si="178"/>
        <v>134.73764331795849</v>
      </c>
      <c r="Y403" s="314" t="str">
        <f t="shared" ca="1" si="196"/>
        <v/>
      </c>
      <c r="Z403" s="315" t="str">
        <f t="shared" ca="1" si="197"/>
        <v/>
      </c>
      <c r="AA403" s="316" t="str">
        <f t="shared" ca="1" si="198"/>
        <v/>
      </c>
      <c r="AC403" s="310" t="e">
        <f t="shared" ca="1" si="199"/>
        <v>#N/A</v>
      </c>
      <c r="AD403" s="323" t="e">
        <f t="shared" ca="1" si="200"/>
        <v>#N/A</v>
      </c>
      <c r="AE403" s="324">
        <f t="shared" ca="1" si="179"/>
        <v>1083.7114955062964</v>
      </c>
      <c r="AG403" s="306">
        <f t="shared" ca="1" si="201"/>
        <v>-26.770378476266895</v>
      </c>
      <c r="AH403" s="304">
        <f t="shared" ca="1" si="202"/>
        <v>-17.651928285531259</v>
      </c>
    </row>
    <row r="404" spans="1:34" x14ac:dyDescent="0.2">
      <c r="A404" s="347">
        <f t="shared" ca="1" si="180"/>
        <v>0.01</v>
      </c>
      <c r="B404" s="304">
        <f t="shared" ca="1" si="181"/>
        <v>7.6999999999999149</v>
      </c>
      <c r="D404" s="306">
        <f t="shared" ca="1" si="182"/>
        <v>-6.4965322571525315</v>
      </c>
      <c r="E404" s="307">
        <f t="shared" ca="1" si="183"/>
        <v>-26.175890779749658</v>
      </c>
      <c r="F404" s="304">
        <f t="shared" ca="1" si="184"/>
        <v>26.97002390584047</v>
      </c>
      <c r="G404" s="306">
        <f t="shared" ca="1" si="185"/>
        <v>87.217082147997488</v>
      </c>
      <c r="H404" s="307">
        <f t="shared" ca="1" si="186"/>
        <v>219.61684699977238</v>
      </c>
      <c r="I404" s="304">
        <f t="shared" ca="1" si="187"/>
        <v>236.30145768600747</v>
      </c>
      <c r="J404" s="306">
        <f t="shared" ca="1" si="188"/>
        <v>355.40935516133413</v>
      </c>
      <c r="K404" s="307">
        <f t="shared" ca="1" si="189"/>
        <v>1085.9089727708331</v>
      </c>
      <c r="L404" s="304">
        <f t="shared" ca="1" si="174"/>
        <v>1142.5909621909327</v>
      </c>
      <c r="M404" s="306">
        <f t="shared" ca="1" si="190"/>
        <v>1.192764001796687</v>
      </c>
      <c r="N404" s="304">
        <f t="shared" ca="1" si="191"/>
        <v>68.340343258084701</v>
      </c>
      <c r="P404" s="310">
        <f t="shared" ca="1" si="192"/>
        <v>23</v>
      </c>
      <c r="Q404" s="304">
        <f t="shared" ca="1" si="193"/>
        <v>0</v>
      </c>
      <c r="R404" s="306">
        <f t="shared" ca="1" si="194"/>
        <v>0</v>
      </c>
      <c r="S404" s="307">
        <f t="shared" ca="1" si="195"/>
        <v>7.6519999999999806</v>
      </c>
      <c r="T404" s="304">
        <f t="shared" ca="1" si="175"/>
        <v>75.066119999999813</v>
      </c>
      <c r="U404" s="311">
        <f t="shared" ca="1" si="176"/>
        <v>0</v>
      </c>
      <c r="V404" s="306">
        <f t="shared" ca="1" si="177"/>
        <v>1.0988267822969295</v>
      </c>
      <c r="W404" s="304">
        <f t="shared" ca="1" si="178"/>
        <v>134.4037567427915</v>
      </c>
      <c r="Y404" s="314" t="str">
        <f t="shared" ca="1" si="196"/>
        <v/>
      </c>
      <c r="Z404" s="315" t="str">
        <f t="shared" ca="1" si="197"/>
        <v/>
      </c>
      <c r="AA404" s="316" t="str">
        <f t="shared" ca="1" si="198"/>
        <v/>
      </c>
      <c r="AC404" s="310" t="e">
        <f t="shared" ca="1" si="199"/>
        <v>#N/A</v>
      </c>
      <c r="AD404" s="323" t="e">
        <f t="shared" ca="1" si="200"/>
        <v>#N/A</v>
      </c>
      <c r="AE404" s="324">
        <f t="shared" ca="1" si="179"/>
        <v>1085.9089727708331</v>
      </c>
      <c r="AG404" s="306">
        <f t="shared" ca="1" si="201"/>
        <v>-26.726057149714912</v>
      </c>
      <c r="AH404" s="304">
        <f t="shared" ca="1" si="202"/>
        <v>-17.608160391787614</v>
      </c>
    </row>
    <row r="405" spans="1:34" x14ac:dyDescent="0.2">
      <c r="A405" s="347">
        <f t="shared" ca="1" si="180"/>
        <v>0.1</v>
      </c>
      <c r="B405" s="304">
        <f t="shared" ca="1" si="181"/>
        <v>7.7999999999999146</v>
      </c>
      <c r="D405" s="306">
        <f t="shared" ca="1" si="182"/>
        <v>-6.4829339828934573</v>
      </c>
      <c r="E405" s="307">
        <f t="shared" ca="1" si="183"/>
        <v>-26.134342497663198</v>
      </c>
      <c r="F405" s="304">
        <f t="shared" ca="1" si="184"/>
        <v>26.92642365431621</v>
      </c>
      <c r="G405" s="306">
        <f t="shared" ca="1" si="185"/>
        <v>86.568788749708148</v>
      </c>
      <c r="H405" s="307">
        <f t="shared" ca="1" si="186"/>
        <v>217.00341275000605</v>
      </c>
      <c r="I405" s="304">
        <f t="shared" ca="1" si="187"/>
        <v>233.63355138066339</v>
      </c>
      <c r="J405" s="306">
        <f t="shared" ca="1" si="188"/>
        <v>364.09864870621942</v>
      </c>
      <c r="K405" s="307">
        <f t="shared" ca="1" si="189"/>
        <v>1107.7399857583221</v>
      </c>
      <c r="L405" s="304">
        <f t="shared" ca="1" si="174"/>
        <v>1166.0427530916447</v>
      </c>
      <c r="M405" s="306">
        <f t="shared" ca="1" si="190"/>
        <v>1.1912142251111646</v>
      </c>
      <c r="N405" s="304">
        <f t="shared" ca="1" si="191"/>
        <v>68.2515475948165</v>
      </c>
      <c r="P405" s="310">
        <f t="shared" ca="1" si="192"/>
        <v>23</v>
      </c>
      <c r="Q405" s="304">
        <f t="shared" ca="1" si="193"/>
        <v>0</v>
      </c>
      <c r="R405" s="306">
        <f t="shared" ca="1" si="194"/>
        <v>0</v>
      </c>
      <c r="S405" s="307">
        <f t="shared" ca="1" si="195"/>
        <v>7.6519999999999806</v>
      </c>
      <c r="T405" s="304">
        <f t="shared" ca="1" si="175"/>
        <v>75.066119999999813</v>
      </c>
      <c r="U405" s="311">
        <f t="shared" ca="1" si="176"/>
        <v>0</v>
      </c>
      <c r="V405" s="306">
        <f t="shared" ca="1" si="177"/>
        <v>1.0964233277963895</v>
      </c>
      <c r="W405" s="304">
        <f t="shared" ca="1" si="178"/>
        <v>131.09860144148377</v>
      </c>
      <c r="Y405" s="314" t="str">
        <f t="shared" ca="1" si="196"/>
        <v/>
      </c>
      <c r="Z405" s="315" t="str">
        <f t="shared" ca="1" si="197"/>
        <v/>
      </c>
      <c r="AA405" s="316" t="str">
        <f t="shared" ca="1" si="198"/>
        <v/>
      </c>
      <c r="AC405" s="310" t="e">
        <f t="shared" ca="1" si="199"/>
        <v>#N/A</v>
      </c>
      <c r="AD405" s="323" t="e">
        <f t="shared" ca="1" si="200"/>
        <v>#N/A</v>
      </c>
      <c r="AE405" s="324">
        <f t="shared" ca="1" si="179"/>
        <v>1107.7399857583221</v>
      </c>
      <c r="AG405" s="306">
        <f t="shared" ca="1" si="201"/>
        <v>-26.681868767279965</v>
      </c>
      <c r="AH405" s="304">
        <f t="shared" ca="1" si="202"/>
        <v>-17.56452649539883</v>
      </c>
    </row>
    <row r="406" spans="1:34" x14ac:dyDescent="0.2">
      <c r="A406" s="347">
        <f t="shared" ca="1" si="180"/>
        <v>0.1</v>
      </c>
      <c r="B406" s="304">
        <f t="shared" ca="1" si="181"/>
        <v>7.8999999999999142</v>
      </c>
      <c r="D406" s="306">
        <f t="shared" ca="1" si="182"/>
        <v>-6.3481799304356192</v>
      </c>
      <c r="E406" s="307">
        <f t="shared" ca="1" si="183"/>
        <v>-25.723087494368688</v>
      </c>
      <c r="F406" s="304">
        <f t="shared" ca="1" si="184"/>
        <v>26.494841359633241</v>
      </c>
      <c r="G406" s="306">
        <f t="shared" ca="1" si="185"/>
        <v>85.933970756664593</v>
      </c>
      <c r="H406" s="307">
        <f t="shared" ca="1" si="186"/>
        <v>214.43110400056918</v>
      </c>
      <c r="I406" s="304">
        <f t="shared" ca="1" si="187"/>
        <v>231.00940607020789</v>
      </c>
      <c r="J406" s="306">
        <f t="shared" ca="1" si="188"/>
        <v>372.72378668153806</v>
      </c>
      <c r="K406" s="307">
        <f t="shared" ca="1" si="189"/>
        <v>1129.3117115958507</v>
      </c>
      <c r="L406" s="304">
        <f t="shared" ca="1" si="174"/>
        <v>1189.2299874733123</v>
      </c>
      <c r="M406" s="306">
        <f t="shared" ca="1" si="190"/>
        <v>1.1896407290739996</v>
      </c>
      <c r="N406" s="304">
        <f t="shared" ca="1" si="191"/>
        <v>68.161392912806392</v>
      </c>
      <c r="P406" s="310">
        <f t="shared" ca="1" si="192"/>
        <v>23</v>
      </c>
      <c r="Q406" s="304">
        <f t="shared" ca="1" si="193"/>
        <v>0</v>
      </c>
      <c r="R406" s="306">
        <f t="shared" ca="1" si="194"/>
        <v>0</v>
      </c>
      <c r="S406" s="307">
        <f t="shared" ca="1" si="195"/>
        <v>7.6519999999999806</v>
      </c>
      <c r="T406" s="304">
        <f t="shared" ca="1" si="175"/>
        <v>75.066119999999813</v>
      </c>
      <c r="U406" s="311">
        <f t="shared" ca="1" si="176"/>
        <v>0</v>
      </c>
      <c r="V406" s="306">
        <f t="shared" ca="1" si="177"/>
        <v>1.0940532975623907</v>
      </c>
      <c r="W406" s="304">
        <f t="shared" ca="1" si="178"/>
        <v>127.89311841808947</v>
      </c>
      <c r="Y406" s="314" t="str">
        <f t="shared" ca="1" si="196"/>
        <v/>
      </c>
      <c r="Z406" s="315" t="str">
        <f t="shared" ca="1" si="197"/>
        <v/>
      </c>
      <c r="AA406" s="316" t="str">
        <f t="shared" ca="1" si="198"/>
        <v/>
      </c>
      <c r="AC406" s="310" t="e">
        <f t="shared" ca="1" si="199"/>
        <v>#N/A</v>
      </c>
      <c r="AD406" s="323" t="e">
        <f t="shared" ca="1" si="200"/>
        <v>#N/A</v>
      </c>
      <c r="AE406" s="324">
        <f t="shared" ca="1" si="179"/>
        <v>1129.3117115958507</v>
      </c>
      <c r="AG406" s="306">
        <f t="shared" ca="1" si="201"/>
        <v>-26.244312873101759</v>
      </c>
      <c r="AH406" s="304">
        <f t="shared" ca="1" si="202"/>
        <v>-17.13259297457973</v>
      </c>
    </row>
    <row r="407" spans="1:34" x14ac:dyDescent="0.2">
      <c r="A407" s="347">
        <f t="shared" ca="1" si="180"/>
        <v>0.1</v>
      </c>
      <c r="B407" s="304">
        <f t="shared" ca="1" si="181"/>
        <v>7.9999999999999138</v>
      </c>
      <c r="D407" s="306">
        <f t="shared" ca="1" si="182"/>
        <v>-6.2173802851661915</v>
      </c>
      <c r="E407" s="307">
        <f t="shared" ca="1" si="183"/>
        <v>-25.324233856535301</v>
      </c>
      <c r="F407" s="304">
        <f t="shared" ca="1" si="184"/>
        <v>26.076284973723961</v>
      </c>
      <c r="G407" s="306">
        <f t="shared" ca="1" si="185"/>
        <v>85.312232728147976</v>
      </c>
      <c r="H407" s="307">
        <f t="shared" ca="1" si="186"/>
        <v>211.89868061491563</v>
      </c>
      <c r="I407" s="304">
        <f t="shared" ca="1" si="187"/>
        <v>228.42773014545259</v>
      </c>
      <c r="J407" s="306">
        <f t="shared" ca="1" si="188"/>
        <v>381.28609685577868</v>
      </c>
      <c r="K407" s="307">
        <f t="shared" ca="1" si="189"/>
        <v>1150.6282008266251</v>
      </c>
      <c r="L407" s="304">
        <f t="shared" ca="1" si="174"/>
        <v>1212.1568975149341</v>
      </c>
      <c r="M407" s="306">
        <f t="shared" ca="1" si="190"/>
        <v>1.1880431749375615</v>
      </c>
      <c r="N407" s="304">
        <f t="shared" ca="1" si="191"/>
        <v>68.06985980324481</v>
      </c>
      <c r="P407" s="310">
        <f t="shared" ca="1" si="192"/>
        <v>23</v>
      </c>
      <c r="Q407" s="304">
        <f t="shared" ca="1" si="193"/>
        <v>0</v>
      </c>
      <c r="R407" s="306">
        <f t="shared" ca="1" si="194"/>
        <v>0</v>
      </c>
      <c r="S407" s="307">
        <f t="shared" ca="1" si="195"/>
        <v>7.6519999999999806</v>
      </c>
      <c r="T407" s="304">
        <f t="shared" ca="1" si="175"/>
        <v>75.066119999999813</v>
      </c>
      <c r="U407" s="311">
        <f t="shared" ca="1" si="176"/>
        <v>0</v>
      </c>
      <c r="V407" s="306">
        <f t="shared" ca="1" si="177"/>
        <v>1.091716058489693</v>
      </c>
      <c r="W407" s="304">
        <f t="shared" ca="1" si="178"/>
        <v>124.78337203631665</v>
      </c>
      <c r="Y407" s="314" t="str">
        <f t="shared" ca="1" si="196"/>
        <v/>
      </c>
      <c r="Z407" s="315" t="str">
        <f t="shared" ca="1" si="197"/>
        <v/>
      </c>
      <c r="AA407" s="316" t="str">
        <f t="shared" ca="1" si="198"/>
        <v/>
      </c>
      <c r="AC407" s="310">
        <f t="shared" ca="1" si="199"/>
        <v>7.9999999999999138</v>
      </c>
      <c r="AD407" s="323">
        <f t="shared" ca="1" si="200"/>
        <v>381.28609685577868</v>
      </c>
      <c r="AE407" s="324">
        <f t="shared" ca="1" si="179"/>
        <v>1150.6282008266251</v>
      </c>
      <c r="AG407" s="306">
        <f t="shared" ca="1" si="201"/>
        <v>-25.819674189462425</v>
      </c>
      <c r="AH407" s="304">
        <f t="shared" ca="1" si="202"/>
        <v>-16.713685104298197</v>
      </c>
    </row>
    <row r="408" spans="1:34" x14ac:dyDescent="0.2">
      <c r="A408" s="347">
        <f t="shared" ca="1" si="180"/>
        <v>0.1</v>
      </c>
      <c r="B408" s="304">
        <f t="shared" ca="1" si="181"/>
        <v>8.0999999999999144</v>
      </c>
      <c r="D408" s="306">
        <f t="shared" ca="1" si="182"/>
        <v>-6.0903778872792476</v>
      </c>
      <c r="E408" s="307">
        <f t="shared" ca="1" si="183"/>
        <v>-24.937291802022287</v>
      </c>
      <c r="F408" s="304">
        <f t="shared" ca="1" si="184"/>
        <v>25.670240069564365</v>
      </c>
      <c r="G408" s="306">
        <f t="shared" ca="1" si="185"/>
        <v>84.703194939420044</v>
      </c>
      <c r="H408" s="307">
        <f t="shared" ca="1" si="186"/>
        <v>209.40495143471341</v>
      </c>
      <c r="I408" s="304">
        <f t="shared" ca="1" si="187"/>
        <v>225.88728365784576</v>
      </c>
      <c r="J408" s="306">
        <f t="shared" ca="1" si="188"/>
        <v>389.78686823915706</v>
      </c>
      <c r="K408" s="307">
        <f t="shared" ca="1" si="189"/>
        <v>1171.6933824291066</v>
      </c>
      <c r="L408" s="304">
        <f t="shared" ca="1" si="174"/>
        <v>1234.8275932614442</v>
      </c>
      <c r="M408" s="306">
        <f t="shared" ca="1" si="190"/>
        <v>1.1864212158373801</v>
      </c>
      <c r="N408" s="304">
        <f t="shared" ca="1" si="191"/>
        <v>67.976928392261584</v>
      </c>
      <c r="P408" s="310">
        <f t="shared" ca="1" si="192"/>
        <v>23</v>
      </c>
      <c r="Q408" s="304">
        <f t="shared" ca="1" si="193"/>
        <v>0</v>
      </c>
      <c r="R408" s="306">
        <f t="shared" ca="1" si="194"/>
        <v>0</v>
      </c>
      <c r="S408" s="307">
        <f t="shared" ca="1" si="195"/>
        <v>7.6519999999999806</v>
      </c>
      <c r="T408" s="304">
        <f t="shared" ca="1" si="175"/>
        <v>75.066119999999813</v>
      </c>
      <c r="U408" s="311">
        <f t="shared" ca="1" si="176"/>
        <v>0</v>
      </c>
      <c r="V408" s="306">
        <f t="shared" ca="1" si="177"/>
        <v>1.0894109975003825</v>
      </c>
      <c r="W408" s="304">
        <f t="shared" ca="1" si="178"/>
        <v>121.76562196130958</v>
      </c>
      <c r="Y408" s="314" t="str">
        <f t="shared" ca="1" si="196"/>
        <v/>
      </c>
      <c r="Z408" s="315" t="str">
        <f t="shared" ca="1" si="197"/>
        <v/>
      </c>
      <c r="AA408" s="316" t="str">
        <f t="shared" ca="1" si="198"/>
        <v/>
      </c>
      <c r="AC408" s="310" t="e">
        <f t="shared" ca="1" si="199"/>
        <v>#N/A</v>
      </c>
      <c r="AD408" s="323" t="e">
        <f t="shared" ca="1" si="200"/>
        <v>#N/A</v>
      </c>
      <c r="AE408" s="324">
        <f t="shared" ca="1" si="179"/>
        <v>1171.6933824291066</v>
      </c>
      <c r="AG408" s="306">
        <f t="shared" ca="1" si="201"/>
        <v>-25.407436141768034</v>
      </c>
      <c r="AH408" s="304">
        <f t="shared" ca="1" si="202"/>
        <v>-16.307288556758621</v>
      </c>
    </row>
    <row r="409" spans="1:34" x14ac:dyDescent="0.2">
      <c r="A409" s="347">
        <f t="shared" ca="1" si="180"/>
        <v>0.1</v>
      </c>
      <c r="B409" s="304">
        <f t="shared" ca="1" si="181"/>
        <v>8.199999999999914</v>
      </c>
      <c r="D409" s="306">
        <f t="shared" ca="1" si="182"/>
        <v>-5.9670233729680238</v>
      </c>
      <c r="E409" s="307">
        <f t="shared" ca="1" si="183"/>
        <v>-24.5617958504379</v>
      </c>
      <c r="F409" s="304">
        <f t="shared" ca="1" si="184"/>
        <v>25.276217741824727</v>
      </c>
      <c r="G409" s="306">
        <f t="shared" ca="1" si="185"/>
        <v>84.10649260212324</v>
      </c>
      <c r="H409" s="307">
        <f t="shared" ca="1" si="186"/>
        <v>206.94877184966961</v>
      </c>
      <c r="I409" s="304">
        <f t="shared" ca="1" si="187"/>
        <v>223.38687577366227</v>
      </c>
      <c r="J409" s="306">
        <f t="shared" ca="1" si="188"/>
        <v>398.22735261623421</v>
      </c>
      <c r="K409" s="307">
        <f t="shared" ca="1" si="189"/>
        <v>1192.5110685933257</v>
      </c>
      <c r="L409" s="304">
        <f t="shared" ca="1" si="174"/>
        <v>1257.2460670407086</v>
      </c>
      <c r="M409" s="306">
        <f t="shared" ca="1" si="190"/>
        <v>1.184774496602762</v>
      </c>
      <c r="N409" s="304">
        <f t="shared" ca="1" si="191"/>
        <v>67.882578330074949</v>
      </c>
      <c r="P409" s="310">
        <f t="shared" ca="1" si="192"/>
        <v>23</v>
      </c>
      <c r="Q409" s="304">
        <f t="shared" ca="1" si="193"/>
        <v>0</v>
      </c>
      <c r="R409" s="306">
        <f t="shared" ca="1" si="194"/>
        <v>0</v>
      </c>
      <c r="S409" s="307">
        <f t="shared" ca="1" si="195"/>
        <v>7.6519999999999806</v>
      </c>
      <c r="T409" s="304">
        <f t="shared" ca="1" si="175"/>
        <v>75.066119999999813</v>
      </c>
      <c r="U409" s="311">
        <f t="shared" ca="1" si="176"/>
        <v>0</v>
      </c>
      <c r="V409" s="306">
        <f t="shared" ca="1" si="177"/>
        <v>1.0871375207214851</v>
      </c>
      <c r="W409" s="304">
        <f t="shared" ca="1" si="178"/>
        <v>118.83631158404728</v>
      </c>
      <c r="Y409" s="314" t="str">
        <f t="shared" ca="1" si="196"/>
        <v/>
      </c>
      <c r="Z409" s="315" t="str">
        <f t="shared" ca="1" si="197"/>
        <v/>
      </c>
      <c r="AA409" s="316" t="str">
        <f t="shared" ca="1" si="198"/>
        <v/>
      </c>
      <c r="AC409" s="310" t="e">
        <f t="shared" ca="1" si="199"/>
        <v>#N/A</v>
      </c>
      <c r="AD409" s="323" t="e">
        <f t="shared" ca="1" si="200"/>
        <v>#N/A</v>
      </c>
      <c r="AE409" s="324">
        <f t="shared" ca="1" si="179"/>
        <v>1192.5110685933257</v>
      </c>
      <c r="AG409" s="306">
        <f t="shared" ca="1" si="201"/>
        <v>-25.007107614500192</v>
      </c>
      <c r="AH409" s="304">
        <f t="shared" ca="1" si="202"/>
        <v>-15.912914527092248</v>
      </c>
    </row>
    <row r="410" spans="1:34" x14ac:dyDescent="0.2">
      <c r="A410" s="347">
        <f t="shared" ca="1" si="180"/>
        <v>0.1</v>
      </c>
      <c r="B410" s="304">
        <f t="shared" ca="1" si="181"/>
        <v>8.2999999999999137</v>
      </c>
      <c r="D410" s="306">
        <f t="shared" ca="1" si="182"/>
        <v>-5.8471747123799585</v>
      </c>
      <c r="E410" s="307">
        <f t="shared" ca="1" si="183"/>
        <v>-24.197303382651462</v>
      </c>
      <c r="F410" s="304">
        <f t="shared" ca="1" si="184"/>
        <v>24.893753094083095</v>
      </c>
      <c r="G410" s="306">
        <f t="shared" ca="1" si="185"/>
        <v>83.521775130885246</v>
      </c>
      <c r="H410" s="307">
        <f t="shared" ca="1" si="186"/>
        <v>204.52904151140447</v>
      </c>
      <c r="I410" s="304">
        <f t="shared" ca="1" si="187"/>
        <v>220.9253623796688</v>
      </c>
      <c r="J410" s="306">
        <f t="shared" ca="1" si="188"/>
        <v>406.60876600288464</v>
      </c>
      <c r="K410" s="307">
        <f t="shared" ca="1" si="189"/>
        <v>1213.0849592613795</v>
      </c>
      <c r="L410" s="304">
        <f t="shared" ca="1" si="174"/>
        <v>1279.4161977154156</v>
      </c>
      <c r="M410" s="306">
        <f t="shared" ca="1" si="190"/>
        <v>1.1831026535614471</v>
      </c>
      <c r="N410" s="304">
        <f t="shared" ca="1" si="191"/>
        <v>67.786788779799295</v>
      </c>
      <c r="P410" s="310">
        <f t="shared" ca="1" si="192"/>
        <v>23</v>
      </c>
      <c r="Q410" s="304">
        <f t="shared" ca="1" si="193"/>
        <v>0</v>
      </c>
      <c r="R410" s="306">
        <f t="shared" ca="1" si="194"/>
        <v>0</v>
      </c>
      <c r="S410" s="307">
        <f t="shared" ca="1" si="195"/>
        <v>7.6519999999999806</v>
      </c>
      <c r="T410" s="304">
        <f t="shared" ca="1" si="175"/>
        <v>75.066119999999813</v>
      </c>
      <c r="U410" s="311">
        <f t="shared" ca="1" si="176"/>
        <v>0</v>
      </c>
      <c r="V410" s="306">
        <f t="shared" ca="1" si="177"/>
        <v>1.0848950527045895</v>
      </c>
      <c r="W410" s="304">
        <f t="shared" ca="1" si="178"/>
        <v>115.99205724227238</v>
      </c>
      <c r="Y410" s="314" t="str">
        <f t="shared" ca="1" si="196"/>
        <v/>
      </c>
      <c r="Z410" s="315" t="str">
        <f t="shared" ca="1" si="197"/>
        <v/>
      </c>
      <c r="AA410" s="316" t="str">
        <f t="shared" ca="1" si="198"/>
        <v/>
      </c>
      <c r="AC410" s="310" t="e">
        <f t="shared" ca="1" si="199"/>
        <v>#N/A</v>
      </c>
      <c r="AD410" s="323" t="e">
        <f t="shared" ca="1" si="200"/>
        <v>#N/A</v>
      </c>
      <c r="AE410" s="324">
        <f t="shared" ca="1" si="179"/>
        <v>1213.0849592613795</v>
      </c>
      <c r="AG410" s="306">
        <f t="shared" ca="1" si="201"/>
        <v>-24.618221436498875</v>
      </c>
      <c r="AH410" s="304">
        <f t="shared" ca="1" si="202"/>
        <v>-15.530098220602142</v>
      </c>
    </row>
    <row r="411" spans="1:34" x14ac:dyDescent="0.2">
      <c r="A411" s="347">
        <f t="shared" ca="1" si="180"/>
        <v>0.1</v>
      </c>
      <c r="B411" s="304">
        <f t="shared" ca="1" si="181"/>
        <v>8.3999999999999133</v>
      </c>
      <c r="D411" s="306">
        <f t="shared" ca="1" si="182"/>
        <v>-5.7306967793727166</v>
      </c>
      <c r="E411" s="307">
        <f t="shared" ca="1" si="183"/>
        <v>-23.843393299421983</v>
      </c>
      <c r="F411" s="304">
        <f t="shared" ca="1" si="184"/>
        <v>24.522403830131211</v>
      </c>
      <c r="G411" s="306">
        <f t="shared" ca="1" si="185"/>
        <v>82.948705452947976</v>
      </c>
      <c r="H411" s="307">
        <f t="shared" ca="1" si="186"/>
        <v>202.14470218146226</v>
      </c>
      <c r="I411" s="304">
        <f t="shared" ca="1" si="187"/>
        <v>218.50164382986227</v>
      </c>
      <c r="J411" s="306">
        <f t="shared" ca="1" si="188"/>
        <v>414.93229003207631</v>
      </c>
      <c r="K411" s="307">
        <f t="shared" ca="1" si="189"/>
        <v>1233.4186464460229</v>
      </c>
      <c r="L411" s="304">
        <f t="shared" ca="1" si="174"/>
        <v>1301.3417547715906</v>
      </c>
      <c r="M411" s="306">
        <f t="shared" ca="1" si="190"/>
        <v>1.1814053143381427</v>
      </c>
      <c r="N411" s="304">
        <f t="shared" ca="1" si="191"/>
        <v>67.689538405901942</v>
      </c>
      <c r="P411" s="310">
        <f t="shared" ca="1" si="192"/>
        <v>23</v>
      </c>
      <c r="Q411" s="304">
        <f t="shared" ca="1" si="193"/>
        <v>0</v>
      </c>
      <c r="R411" s="306">
        <f t="shared" ca="1" si="194"/>
        <v>0</v>
      </c>
      <c r="S411" s="307">
        <f t="shared" ca="1" si="195"/>
        <v>7.6519999999999806</v>
      </c>
      <c r="T411" s="304">
        <f t="shared" ca="1" si="175"/>
        <v>75.066119999999813</v>
      </c>
      <c r="U411" s="311">
        <f t="shared" ca="1" si="176"/>
        <v>0</v>
      </c>
      <c r="V411" s="306">
        <f t="shared" ca="1" si="177"/>
        <v>1.0826830356849511</v>
      </c>
      <c r="W411" s="304">
        <f t="shared" ca="1" si="178"/>
        <v>113.22963817570806</v>
      </c>
      <c r="Y411" s="314" t="str">
        <f t="shared" ca="1" si="196"/>
        <v/>
      </c>
      <c r="Z411" s="315" t="str">
        <f t="shared" ca="1" si="197"/>
        <v/>
      </c>
      <c r="AA411" s="316" t="str">
        <f t="shared" ca="1" si="198"/>
        <v/>
      </c>
      <c r="AC411" s="310" t="e">
        <f t="shared" ca="1" si="199"/>
        <v>#N/A</v>
      </c>
      <c r="AD411" s="323" t="e">
        <f t="shared" ca="1" si="200"/>
        <v>#N/A</v>
      </c>
      <c r="AE411" s="324">
        <f t="shared" ca="1" si="179"/>
        <v>1233.4186464460229</v>
      </c>
      <c r="AG411" s="306">
        <f t="shared" ca="1" si="201"/>
        <v>-24.240332970267943</v>
      </c>
      <c r="AH411" s="304">
        <f t="shared" ca="1" si="202"/>
        <v>-15.158397444102546</v>
      </c>
    </row>
    <row r="412" spans="1:34" x14ac:dyDescent="0.2">
      <c r="A412" s="347">
        <f t="shared" ca="1" si="180"/>
        <v>0.1</v>
      </c>
      <c r="B412" s="304">
        <f t="shared" ca="1" si="181"/>
        <v>8.499999999999913</v>
      </c>
      <c r="D412" s="306">
        <f t="shared" ca="1" si="182"/>
        <v>-5.6174609505864623</v>
      </c>
      <c r="E412" s="307">
        <f t="shared" ca="1" si="183"/>
        <v>-23.499664771398038</v>
      </c>
      <c r="F412" s="304">
        <f t="shared" ca="1" si="184"/>
        <v>24.161748941238709</v>
      </c>
      <c r="G412" s="306">
        <f t="shared" ca="1" si="185"/>
        <v>82.386959357889324</v>
      </c>
      <c r="H412" s="307">
        <f t="shared" ca="1" si="186"/>
        <v>199.79473570432245</v>
      </c>
      <c r="I412" s="304">
        <f t="shared" ca="1" si="187"/>
        <v>216.11466282369312</v>
      </c>
      <c r="J412" s="306">
        <f t="shared" ca="1" si="188"/>
        <v>423.19907327261819</v>
      </c>
      <c r="K412" s="307">
        <f t="shared" ca="1" si="189"/>
        <v>1253.5156183403121</v>
      </c>
      <c r="L412" s="304">
        <f t="shared" ca="1" si="174"/>
        <v>1323.0264022467193</v>
      </c>
      <c r="M412" s="306">
        <f t="shared" ca="1" si="190"/>
        <v>1.1796820976467648</v>
      </c>
      <c r="N412" s="304">
        <f t="shared" ca="1" si="191"/>
        <v>67.590805362299491</v>
      </c>
      <c r="P412" s="310">
        <f t="shared" ca="1" si="192"/>
        <v>23</v>
      </c>
      <c r="Q412" s="304">
        <f t="shared" ca="1" si="193"/>
        <v>0</v>
      </c>
      <c r="R412" s="306">
        <f t="shared" ca="1" si="194"/>
        <v>0</v>
      </c>
      <c r="S412" s="307">
        <f t="shared" ca="1" si="195"/>
        <v>7.6519999999999806</v>
      </c>
      <c r="T412" s="304">
        <f t="shared" ca="1" si="175"/>
        <v>75.066119999999813</v>
      </c>
      <c r="U412" s="311">
        <f t="shared" ca="1" si="176"/>
        <v>0</v>
      </c>
      <c r="V412" s="306">
        <f t="shared" ca="1" si="177"/>
        <v>1.0805009288776863</v>
      </c>
      <c r="W412" s="304">
        <f t="shared" ca="1" si="178"/>
        <v>110.54598715875004</v>
      </c>
      <c r="Y412" s="314" t="str">
        <f t="shared" ca="1" si="196"/>
        <v/>
      </c>
      <c r="Z412" s="315" t="str">
        <f t="shared" ca="1" si="197"/>
        <v/>
      </c>
      <c r="AA412" s="316" t="str">
        <f t="shared" ca="1" si="198"/>
        <v/>
      </c>
      <c r="AC412" s="310" t="e">
        <f t="shared" ca="1" si="199"/>
        <v>#N/A</v>
      </c>
      <c r="AD412" s="323" t="e">
        <f t="shared" ca="1" si="200"/>
        <v>#N/A</v>
      </c>
      <c r="AE412" s="324">
        <f t="shared" ca="1" si="179"/>
        <v>1253.5156183403121</v>
      </c>
      <c r="AG412" s="306">
        <f t="shared" ca="1" si="201"/>
        <v>-23.873018797166537</v>
      </c>
      <c r="AH412" s="304">
        <f t="shared" ca="1" si="202"/>
        <v>-14.797391293218551</v>
      </c>
    </row>
    <row r="413" spans="1:34" x14ac:dyDescent="0.2">
      <c r="A413" s="347">
        <f t="shared" ca="1" si="180"/>
        <v>0.1</v>
      </c>
      <c r="B413" s="304">
        <f t="shared" ca="1" si="181"/>
        <v>8.5999999999999126</v>
      </c>
      <c r="D413" s="306">
        <f t="shared" ca="1" si="182"/>
        <v>-5.5073447315642658</v>
      </c>
      <c r="E413" s="307">
        <f t="shared" ca="1" si="183"/>
        <v>-23.165736073419097</v>
      </c>
      <c r="F413" s="304">
        <f t="shared" ca="1" si="184"/>
        <v>23.811387481950725</v>
      </c>
      <c r="G413" s="306">
        <f t="shared" ca="1" si="185"/>
        <v>81.8362248847329</v>
      </c>
      <c r="H413" s="307">
        <f t="shared" ca="1" si="186"/>
        <v>197.47816209698053</v>
      </c>
      <c r="I413" s="304">
        <f t="shared" ca="1" si="187"/>
        <v>213.76340240692721</v>
      </c>
      <c r="J413" s="306">
        <f t="shared" ca="1" si="188"/>
        <v>431.41023248474932</v>
      </c>
      <c r="K413" s="307">
        <f t="shared" ca="1" si="189"/>
        <v>1273.3792632303773</v>
      </c>
      <c r="L413" s="304">
        <f t="shared" ca="1" si="174"/>
        <v>1344.4737025013483</v>
      </c>
      <c r="M413" s="306">
        <f t="shared" ca="1" si="190"/>
        <v>1.1779326130762093</v>
      </c>
      <c r="N413" s="304">
        <f t="shared" ca="1" si="191"/>
        <v>67.490567280083397</v>
      </c>
      <c r="P413" s="310">
        <f t="shared" ca="1" si="192"/>
        <v>23</v>
      </c>
      <c r="Q413" s="304">
        <f t="shared" ca="1" si="193"/>
        <v>0</v>
      </c>
      <c r="R413" s="306">
        <f t="shared" ca="1" si="194"/>
        <v>0</v>
      </c>
      <c r="S413" s="307">
        <f t="shared" ca="1" si="195"/>
        <v>7.6519999999999806</v>
      </c>
      <c r="T413" s="304">
        <f t="shared" ca="1" si="175"/>
        <v>75.066119999999813</v>
      </c>
      <c r="U413" s="311">
        <f t="shared" ca="1" si="176"/>
        <v>0</v>
      </c>
      <c r="V413" s="306">
        <f t="shared" ca="1" si="177"/>
        <v>1.0783482078088669</v>
      </c>
      <c r="W413" s="304">
        <f t="shared" ca="1" si="178"/>
        <v>107.93818175873486</v>
      </c>
      <c r="Y413" s="314" t="str">
        <f t="shared" ca="1" si="196"/>
        <v/>
      </c>
      <c r="Z413" s="315" t="str">
        <f t="shared" ca="1" si="197"/>
        <v/>
      </c>
      <c r="AA413" s="316" t="str">
        <f t="shared" ca="1" si="198"/>
        <v/>
      </c>
      <c r="AC413" s="310" t="e">
        <f t="shared" ca="1" si="199"/>
        <v>#N/A</v>
      </c>
      <c r="AD413" s="323" t="e">
        <f t="shared" ca="1" si="200"/>
        <v>#N/A</v>
      </c>
      <c r="AE413" s="324">
        <f t="shared" ca="1" si="179"/>
        <v>1273.3792632303773</v>
      </c>
      <c r="AG413" s="306">
        <f t="shared" ca="1" si="201"/>
        <v>-23.515875491058832</v>
      </c>
      <c r="AH413" s="304">
        <f t="shared" ca="1" si="202"/>
        <v>-14.446678928221422</v>
      </c>
    </row>
    <row r="414" spans="1:34" x14ac:dyDescent="0.2">
      <c r="A414" s="347">
        <f t="shared" ca="1" si="180"/>
        <v>0.1</v>
      </c>
      <c r="B414" s="304">
        <f t="shared" ca="1" si="181"/>
        <v>8.6999999999999122</v>
      </c>
      <c r="D414" s="306">
        <f t="shared" ca="1" si="182"/>
        <v>-5.400231407848902</v>
      </c>
      <c r="E414" s="307">
        <f t="shared" ca="1" si="183"/>
        <v>-22.841243496660123</v>
      </c>
      <c r="F414" s="304">
        <f t="shared" ca="1" si="184"/>
        <v>23.470937427636677</v>
      </c>
      <c r="G414" s="306">
        <f t="shared" ca="1" si="185"/>
        <v>81.296201743948004</v>
      </c>
      <c r="H414" s="307">
        <f t="shared" ca="1" si="186"/>
        <v>195.19403774731452</v>
      </c>
      <c r="I414" s="304">
        <f t="shared" ca="1" si="187"/>
        <v>211.44688408697996</v>
      </c>
      <c r="J414" s="306">
        <f t="shared" ca="1" si="188"/>
        <v>439.56685381618337</v>
      </c>
      <c r="K414" s="307">
        <f t="shared" ca="1" si="189"/>
        <v>1293.0128732225921</v>
      </c>
      <c r="L414" s="304">
        <f t="shared" ca="1" si="174"/>
        <v>1365.687119838655</v>
      </c>
      <c r="M414" s="306">
        <f t="shared" ca="1" si="190"/>
        <v>1.1761564608694766</v>
      </c>
      <c r="N414" s="304">
        <f t="shared" ca="1" si="191"/>
        <v>67.388801254864759</v>
      </c>
      <c r="P414" s="310">
        <f t="shared" ca="1" si="192"/>
        <v>23</v>
      </c>
      <c r="Q414" s="304">
        <f t="shared" ca="1" si="193"/>
        <v>0</v>
      </c>
      <c r="R414" s="306">
        <f t="shared" ca="1" si="194"/>
        <v>0</v>
      </c>
      <c r="S414" s="307">
        <f t="shared" ca="1" si="195"/>
        <v>7.6519999999999806</v>
      </c>
      <c r="T414" s="304">
        <f t="shared" ca="1" si="175"/>
        <v>75.066119999999813</v>
      </c>
      <c r="U414" s="311">
        <f t="shared" ca="1" si="176"/>
        <v>0</v>
      </c>
      <c r="V414" s="306">
        <f t="shared" ca="1" si="177"/>
        <v>1.0762243636794502</v>
      </c>
      <c r="W414" s="304">
        <f t="shared" ca="1" si="178"/>
        <v>105.40343617232739</v>
      </c>
      <c r="Y414" s="314" t="str">
        <f t="shared" ca="1" si="196"/>
        <v/>
      </c>
      <c r="Z414" s="315" t="str">
        <f t="shared" ca="1" si="197"/>
        <v/>
      </c>
      <c r="AA414" s="316" t="str">
        <f t="shared" ca="1" si="198"/>
        <v/>
      </c>
      <c r="AC414" s="310" t="e">
        <f t="shared" ca="1" si="199"/>
        <v>#N/A</v>
      </c>
      <c r="AD414" s="323" t="e">
        <f t="shared" ca="1" si="200"/>
        <v>#N/A</v>
      </c>
      <c r="AE414" s="324">
        <f t="shared" ca="1" si="179"/>
        <v>1293.0128732225921</v>
      </c>
      <c r="AG414" s="306">
        <f t="shared" ca="1" si="201"/>
        <v>-23.168518473636894</v>
      </c>
      <c r="AH414" s="304">
        <f t="shared" ca="1" si="202"/>
        <v>-14.105878431617242</v>
      </c>
    </row>
    <row r="415" spans="1:34" x14ac:dyDescent="0.2">
      <c r="A415" s="347">
        <f t="shared" ca="1" si="180"/>
        <v>0.1</v>
      </c>
      <c r="B415" s="304">
        <f t="shared" ca="1" si="181"/>
        <v>8.7999999999999119</v>
      </c>
      <c r="D415" s="306">
        <f t="shared" ca="1" si="182"/>
        <v>-5.2960097191614128</v>
      </c>
      <c r="E415" s="307">
        <f t="shared" ca="1" si="183"/>
        <v>-22.525840332713862</v>
      </c>
      <c r="F415" s="304">
        <f t="shared" ca="1" si="184"/>
        <v>23.14003460758801</v>
      </c>
      <c r="G415" s="306">
        <f t="shared" ca="1" si="185"/>
        <v>80.766600772031865</v>
      </c>
      <c r="H415" s="307">
        <f t="shared" ca="1" si="186"/>
        <v>192.94145371404315</v>
      </c>
      <c r="I415" s="304">
        <f t="shared" ca="1" si="187"/>
        <v>209.16416605517551</v>
      </c>
      <c r="J415" s="306">
        <f t="shared" ca="1" si="188"/>
        <v>447.66999394198234</v>
      </c>
      <c r="K415" s="307">
        <f t="shared" ca="1" si="189"/>
        <v>1312.41964779566</v>
      </c>
      <c r="L415" s="304">
        <f t="shared" ca="1" si="174"/>
        <v>1386.6700239769009</v>
      </c>
      <c r="M415" s="306">
        <f t="shared" ca="1" si="190"/>
        <v>1.174353231695956</v>
      </c>
      <c r="N415" s="304">
        <f t="shared" ca="1" si="191"/>
        <v>67.28548383372717</v>
      </c>
      <c r="P415" s="310">
        <f t="shared" ca="1" si="192"/>
        <v>23</v>
      </c>
      <c r="Q415" s="304">
        <f t="shared" ca="1" si="193"/>
        <v>0</v>
      </c>
      <c r="R415" s="306">
        <f t="shared" ca="1" si="194"/>
        <v>0</v>
      </c>
      <c r="S415" s="307">
        <f t="shared" ca="1" si="195"/>
        <v>7.6519999999999806</v>
      </c>
      <c r="T415" s="304">
        <f t="shared" ca="1" si="175"/>
        <v>75.066119999999813</v>
      </c>
      <c r="U415" s="311">
        <f t="shared" ca="1" si="176"/>
        <v>0</v>
      </c>
      <c r="V415" s="306">
        <f t="shared" ca="1" si="177"/>
        <v>1.074128902760136</v>
      </c>
      <c r="W415" s="304">
        <f t="shared" ca="1" si="178"/>
        <v>102.93909359659453</v>
      </c>
      <c r="Y415" s="314" t="str">
        <f t="shared" ca="1" si="196"/>
        <v/>
      </c>
      <c r="Z415" s="315" t="str">
        <f t="shared" ca="1" si="197"/>
        <v/>
      </c>
      <c r="AA415" s="316" t="str">
        <f t="shared" ca="1" si="198"/>
        <v/>
      </c>
      <c r="AC415" s="310" t="e">
        <f t="shared" ca="1" si="199"/>
        <v>#N/A</v>
      </c>
      <c r="AD415" s="323" t="e">
        <f t="shared" ca="1" si="200"/>
        <v>#N/A</v>
      </c>
      <c r="AE415" s="324">
        <f t="shared" ca="1" si="179"/>
        <v>1312.41964779566</v>
      </c>
      <c r="AG415" s="306">
        <f t="shared" ca="1" si="201"/>
        <v>-22.830580945211672</v>
      </c>
      <c r="AH415" s="304">
        <f t="shared" ca="1" si="202"/>
        <v>-13.77462574128694</v>
      </c>
    </row>
    <row r="416" spans="1:34" x14ac:dyDescent="0.2">
      <c r="A416" s="347">
        <f t="shared" ca="1" si="180"/>
        <v>0.1</v>
      </c>
      <c r="B416" s="304">
        <f t="shared" ca="1" si="181"/>
        <v>8.8999999999999115</v>
      </c>
      <c r="D416" s="306">
        <f t="shared" ca="1" si="182"/>
        <v>-5.1945735549277137</v>
      </c>
      <c r="E416" s="307">
        <f t="shared" ca="1" si="183"/>
        <v>-22.219195924206087</v>
      </c>
      <c r="F416" s="304">
        <f t="shared" ca="1" si="184"/>
        <v>22.818331707988882</v>
      </c>
      <c r="G416" s="306">
        <f t="shared" ca="1" si="185"/>
        <v>80.247143416539089</v>
      </c>
      <c r="H416" s="307">
        <f t="shared" ca="1" si="186"/>
        <v>190.71953412162253</v>
      </c>
      <c r="I416" s="304">
        <f t="shared" ca="1" si="187"/>
        <v>206.91434150895228</v>
      </c>
      <c r="J416" s="306">
        <f t="shared" ca="1" si="188"/>
        <v>455.72068115141087</v>
      </c>
      <c r="K416" s="307">
        <f t="shared" ca="1" si="189"/>
        <v>1331.6026971874433</v>
      </c>
      <c r="L416" s="304">
        <f t="shared" ca="1" si="174"/>
        <v>1407.4256933799311</v>
      </c>
      <c r="M416" s="306">
        <f t="shared" ca="1" si="190"/>
        <v>1.1725225064166813</v>
      </c>
      <c r="N416" s="304">
        <f t="shared" ca="1" si="191"/>
        <v>67.180591001776833</v>
      </c>
      <c r="P416" s="310">
        <f t="shared" ca="1" si="192"/>
        <v>23</v>
      </c>
      <c r="Q416" s="304">
        <f t="shared" ca="1" si="193"/>
        <v>0</v>
      </c>
      <c r="R416" s="306">
        <f t="shared" ca="1" si="194"/>
        <v>0</v>
      </c>
      <c r="S416" s="307">
        <f t="shared" ca="1" si="195"/>
        <v>7.6519999999999806</v>
      </c>
      <c r="T416" s="304">
        <f t="shared" ca="1" si="175"/>
        <v>75.066119999999813</v>
      </c>
      <c r="U416" s="311">
        <f t="shared" ca="1" si="176"/>
        <v>0</v>
      </c>
      <c r="V416" s="306">
        <f t="shared" ca="1" si="177"/>
        <v>1.0720613458153625</v>
      </c>
      <c r="W416" s="304">
        <f t="shared" ca="1" si="178"/>
        <v>100.54261909497735</v>
      </c>
      <c r="Y416" s="314" t="str">
        <f t="shared" ca="1" si="196"/>
        <v/>
      </c>
      <c r="Z416" s="315" t="str">
        <f t="shared" ca="1" si="197"/>
        <v/>
      </c>
      <c r="AA416" s="316" t="str">
        <f t="shared" ca="1" si="198"/>
        <v/>
      </c>
      <c r="AC416" s="310" t="e">
        <f t="shared" ca="1" si="199"/>
        <v>#N/A</v>
      </c>
      <c r="AD416" s="323" t="e">
        <f t="shared" ca="1" si="200"/>
        <v>#N/A</v>
      </c>
      <c r="AE416" s="324">
        <f t="shared" ca="1" si="179"/>
        <v>1331.6026971874433</v>
      </c>
      <c r="AG416" s="306">
        <f t="shared" ca="1" si="201"/>
        <v>-22.501712885292804</v>
      </c>
      <c r="AH416" s="304">
        <f t="shared" ca="1" si="202"/>
        <v>-13.452573653501672</v>
      </c>
    </row>
    <row r="417" spans="1:34" x14ac:dyDescent="0.2">
      <c r="A417" s="347">
        <f t="shared" ca="1" si="180"/>
        <v>0.1</v>
      </c>
      <c r="B417" s="304">
        <f t="shared" ca="1" si="181"/>
        <v>8.9999999999999112</v>
      </c>
      <c r="D417" s="306">
        <f t="shared" ca="1" si="182"/>
        <v>-5.0958216695648533</v>
      </c>
      <c r="E417" s="307">
        <f t="shared" ca="1" si="183"/>
        <v>-21.920994776992558</v>
      </c>
      <c r="F417" s="304">
        <f t="shared" ca="1" si="184"/>
        <v>22.505497339559987</v>
      </c>
      <c r="G417" s="306">
        <f t="shared" ca="1" si="185"/>
        <v>79.737561249582598</v>
      </c>
      <c r="H417" s="307">
        <f t="shared" ca="1" si="186"/>
        <v>188.52743464392327</v>
      </c>
      <c r="I417" s="304">
        <f t="shared" ca="1" si="187"/>
        <v>204.6965370675569</v>
      </c>
      <c r="J417" s="306">
        <f t="shared" ca="1" si="188"/>
        <v>463.71991638471695</v>
      </c>
      <c r="K417" s="307">
        <f t="shared" ca="1" si="189"/>
        <v>1350.5650456257206</v>
      </c>
      <c r="L417" s="304">
        <f t="shared" ca="1" si="174"/>
        <v>1427.9573184510291</v>
      </c>
      <c r="M417" s="306">
        <f t="shared" ca="1" si="190"/>
        <v>1.1706638558423577</v>
      </c>
      <c r="N417" s="304">
        <f t="shared" ca="1" si="191"/>
        <v>67.07409816827851</v>
      </c>
      <c r="P417" s="310">
        <f t="shared" ca="1" si="192"/>
        <v>23</v>
      </c>
      <c r="Q417" s="304">
        <f t="shared" ca="1" si="193"/>
        <v>0</v>
      </c>
      <c r="R417" s="306">
        <f t="shared" ca="1" si="194"/>
        <v>0</v>
      </c>
      <c r="S417" s="307">
        <f t="shared" ca="1" si="195"/>
        <v>7.6519999999999806</v>
      </c>
      <c r="T417" s="304">
        <f t="shared" ca="1" si="175"/>
        <v>75.066119999999813</v>
      </c>
      <c r="U417" s="311">
        <f t="shared" ca="1" si="176"/>
        <v>0</v>
      </c>
      <c r="V417" s="306">
        <f t="shared" ca="1" si="177"/>
        <v>1.0700212275547745</v>
      </c>
      <c r="W417" s="304">
        <f t="shared" ca="1" si="178"/>
        <v>98.211592921685764</v>
      </c>
      <c r="Y417" s="314" t="str">
        <f t="shared" ca="1" si="196"/>
        <v/>
      </c>
      <c r="Z417" s="315" t="str">
        <f t="shared" ca="1" si="197"/>
        <v/>
      </c>
      <c r="AA417" s="316" t="str">
        <f t="shared" ca="1" si="198"/>
        <v/>
      </c>
      <c r="AC417" s="310">
        <f t="shared" ca="1" si="199"/>
        <v>8.9999999999999112</v>
      </c>
      <c r="AD417" s="323">
        <f t="shared" ca="1" si="200"/>
        <v>463.71991638471695</v>
      </c>
      <c r="AE417" s="324">
        <f t="shared" ca="1" si="179"/>
        <v>1350.5650456257206</v>
      </c>
      <c r="AG417" s="306">
        <f t="shared" ca="1" si="201"/>
        <v>-22.1815801177544</v>
      </c>
      <c r="AH417" s="304">
        <f t="shared" ca="1" si="202"/>
        <v>-13.139390890613907</v>
      </c>
    </row>
    <row r="418" spans="1:34" x14ac:dyDescent="0.2">
      <c r="A418" s="347">
        <f t="shared" ca="1" si="180"/>
        <v>0.1</v>
      </c>
      <c r="B418" s="304">
        <f t="shared" ca="1" si="181"/>
        <v>9.0999999999999108</v>
      </c>
      <c r="D418" s="306">
        <f t="shared" ca="1" si="182"/>
        <v>-4.9996574160708542</v>
      </c>
      <c r="E418" s="307">
        <f t="shared" ca="1" si="183"/>
        <v>-21.630935729398647</v>
      </c>
      <c r="F418" s="304">
        <f t="shared" ca="1" si="184"/>
        <v>22.201215165108582</v>
      </c>
      <c r="G418" s="306">
        <f t="shared" ca="1" si="185"/>
        <v>79.237595507975513</v>
      </c>
      <c r="H418" s="307">
        <f t="shared" ca="1" si="186"/>
        <v>186.36434107098341</v>
      </c>
      <c r="I418" s="304">
        <f t="shared" ca="1" si="187"/>
        <v>202.50991127524443</v>
      </c>
      <c r="J418" s="306">
        <f t="shared" ca="1" si="188"/>
        <v>471.66867422259486</v>
      </c>
      <c r="K418" s="307">
        <f t="shared" ca="1" si="189"/>
        <v>1369.3096344114658</v>
      </c>
      <c r="L418" s="304">
        <f t="shared" ca="1" si="174"/>
        <v>1448.2680045954762</v>
      </c>
      <c r="M418" s="306">
        <f t="shared" ca="1" si="190"/>
        <v>1.1687768404839529</v>
      </c>
      <c r="N418" s="304">
        <f t="shared" ca="1" si="191"/>
        <v>66.96598015236556</v>
      </c>
      <c r="P418" s="310">
        <f t="shared" ca="1" si="192"/>
        <v>23</v>
      </c>
      <c r="Q418" s="304">
        <f t="shared" ca="1" si="193"/>
        <v>0</v>
      </c>
      <c r="R418" s="306">
        <f t="shared" ca="1" si="194"/>
        <v>0</v>
      </c>
      <c r="S418" s="307">
        <f t="shared" ca="1" si="195"/>
        <v>7.6519999999999806</v>
      </c>
      <c r="T418" s="304">
        <f t="shared" ca="1" si="175"/>
        <v>75.066119999999813</v>
      </c>
      <c r="U418" s="311">
        <f t="shared" ca="1" si="176"/>
        <v>0</v>
      </c>
      <c r="V418" s="306">
        <f t="shared" ca="1" si="177"/>
        <v>1.0680080961106122</v>
      </c>
      <c r="W418" s="304">
        <f t="shared" ca="1" si="178"/>
        <v>95.943704271042364</v>
      </c>
      <c r="Y418" s="314" t="str">
        <f t="shared" ca="1" si="196"/>
        <v/>
      </c>
      <c r="Z418" s="315" t="str">
        <f t="shared" ca="1" si="197"/>
        <v/>
      </c>
      <c r="AA418" s="316" t="str">
        <f t="shared" ca="1" si="198"/>
        <v/>
      </c>
      <c r="AC418" s="310" t="e">
        <f t="shared" ca="1" si="199"/>
        <v>#N/A</v>
      </c>
      <c r="AD418" s="323" t="e">
        <f t="shared" ca="1" si="200"/>
        <v>#N/A</v>
      </c>
      <c r="AE418" s="324">
        <f t="shared" ca="1" si="179"/>
        <v>1369.3096344114658</v>
      </c>
      <c r="AG418" s="306">
        <f t="shared" ca="1" si="201"/>
        <v>-21.869863435816345</v>
      </c>
      <c r="AH418" s="304">
        <f t="shared" ca="1" si="202"/>
        <v>-12.834761228657346</v>
      </c>
    </row>
    <row r="419" spans="1:34" x14ac:dyDescent="0.2">
      <c r="A419" s="347">
        <f t="shared" ca="1" si="180"/>
        <v>0.1</v>
      </c>
      <c r="B419" s="304">
        <f t="shared" ca="1" si="181"/>
        <v>9.1999999999999105</v>
      </c>
      <c r="D419" s="306">
        <f t="shared" ca="1" si="182"/>
        <v>-4.905988496581946</v>
      </c>
      <c r="E419" s="307">
        <f t="shared" ca="1" si="183"/>
        <v>-21.348731174336201</v>
      </c>
      <c r="F419" s="304">
        <f t="shared" ca="1" si="184"/>
        <v>21.905183082610122</v>
      </c>
      <c r="G419" s="306">
        <f t="shared" ca="1" si="185"/>
        <v>78.746996658317315</v>
      </c>
      <c r="H419" s="307">
        <f t="shared" ca="1" si="186"/>
        <v>184.2294679535498</v>
      </c>
      <c r="I419" s="304">
        <f t="shared" ca="1" si="187"/>
        <v>200.35365318644196</v>
      </c>
      <c r="J419" s="306">
        <f t="shared" ca="1" si="188"/>
        <v>479.56790383090947</v>
      </c>
      <c r="K419" s="307">
        <f t="shared" ca="1" si="189"/>
        <v>1387.8393248626926</v>
      </c>
      <c r="L419" s="304">
        <f t="shared" ca="1" si="174"/>
        <v>1468.3607751571501</v>
      </c>
      <c r="M419" s="306">
        <f t="shared" ca="1" si="190"/>
        <v>1.166861010295642</v>
      </c>
      <c r="N419" s="304">
        <f t="shared" ca="1" si="191"/>
        <v>66.856211168311589</v>
      </c>
      <c r="P419" s="310">
        <f t="shared" ca="1" si="192"/>
        <v>23</v>
      </c>
      <c r="Q419" s="304">
        <f t="shared" ca="1" si="193"/>
        <v>0</v>
      </c>
      <c r="R419" s="306">
        <f t="shared" ca="1" si="194"/>
        <v>0</v>
      </c>
      <c r="S419" s="307">
        <f t="shared" ca="1" si="195"/>
        <v>7.6519999999999806</v>
      </c>
      <c r="T419" s="304">
        <f t="shared" ca="1" si="175"/>
        <v>75.066119999999813</v>
      </c>
      <c r="U419" s="311">
        <f t="shared" ca="1" si="176"/>
        <v>0</v>
      </c>
      <c r="V419" s="306">
        <f t="shared" ca="1" si="177"/>
        <v>1.0660215125395596</v>
      </c>
      <c r="W419" s="304">
        <f t="shared" ca="1" si="178"/>
        <v>93.736745421036503</v>
      </c>
      <c r="Y419" s="314" t="str">
        <f t="shared" ca="1" si="196"/>
        <v/>
      </c>
      <c r="Z419" s="315" t="str">
        <f t="shared" ca="1" si="197"/>
        <v/>
      </c>
      <c r="AA419" s="316" t="str">
        <f t="shared" ca="1" si="198"/>
        <v/>
      </c>
      <c r="AC419" s="310" t="e">
        <f t="shared" ca="1" si="199"/>
        <v>#N/A</v>
      </c>
      <c r="AD419" s="323" t="e">
        <f t="shared" ca="1" si="200"/>
        <v>#N/A</v>
      </c>
      <c r="AE419" s="324">
        <f t="shared" ca="1" si="179"/>
        <v>1387.8393248626926</v>
      </c>
      <c r="AG419" s="306">
        <f t="shared" ca="1" si="201"/>
        <v>-21.566257782463182</v>
      </c>
      <c r="AH419" s="304">
        <f t="shared" ca="1" si="202"/>
        <v>-12.538382680481261</v>
      </c>
    </row>
    <row r="420" spans="1:34" x14ac:dyDescent="0.2">
      <c r="A420" s="347">
        <f t="shared" ca="1" si="180"/>
        <v>0.1</v>
      </c>
      <c r="B420" s="304">
        <f t="shared" ca="1" si="181"/>
        <v>9.2999999999999101</v>
      </c>
      <c r="D420" s="306">
        <f t="shared" ca="1" si="182"/>
        <v>-4.8147267286701467</v>
      </c>
      <c r="E420" s="307">
        <f t="shared" ca="1" si="183"/>
        <v>-21.074106330472347</v>
      </c>
      <c r="F420" s="304">
        <f t="shared" ca="1" si="184"/>
        <v>21.617112459804279</v>
      </c>
      <c r="G420" s="306">
        <f t="shared" ca="1" si="185"/>
        <v>78.265523985450301</v>
      </c>
      <c r="H420" s="307">
        <f t="shared" ca="1" si="186"/>
        <v>182.12205732050256</v>
      </c>
      <c r="I420" s="304">
        <f t="shared" ca="1" si="187"/>
        <v>198.22698102773376</v>
      </c>
      <c r="J420" s="306">
        <f t="shared" ca="1" si="188"/>
        <v>487.41852986309783</v>
      </c>
      <c r="K420" s="307">
        <f t="shared" ca="1" si="189"/>
        <v>1406.1569011263953</v>
      </c>
      <c r="L420" s="304">
        <f t="shared" ca="1" si="174"/>
        <v>1488.238574234417</v>
      </c>
      <c r="M420" s="306">
        <f t="shared" ca="1" si="190"/>
        <v>1.1649159044098907</v>
      </c>
      <c r="N420" s="304">
        <f t="shared" ca="1" si="191"/>
        <v>66.744764810351981</v>
      </c>
      <c r="P420" s="310">
        <f t="shared" ca="1" si="192"/>
        <v>23</v>
      </c>
      <c r="Q420" s="304">
        <f t="shared" ca="1" si="193"/>
        <v>0</v>
      </c>
      <c r="R420" s="306">
        <f t="shared" ca="1" si="194"/>
        <v>0</v>
      </c>
      <c r="S420" s="307">
        <f t="shared" ca="1" si="195"/>
        <v>7.6519999999999806</v>
      </c>
      <c r="T420" s="304">
        <f t="shared" ca="1" si="175"/>
        <v>75.066119999999813</v>
      </c>
      <c r="U420" s="311">
        <f t="shared" ca="1" si="176"/>
        <v>0</v>
      </c>
      <c r="V420" s="306">
        <f t="shared" ca="1" si="177"/>
        <v>1.0640610503476975</v>
      </c>
      <c r="W420" s="304">
        <f t="shared" ca="1" si="178"/>
        <v>91.588606242834302</v>
      </c>
      <c r="Y420" s="314" t="str">
        <f t="shared" ca="1" si="196"/>
        <v/>
      </c>
      <c r="Z420" s="315" t="str">
        <f t="shared" ca="1" si="197"/>
        <v/>
      </c>
      <c r="AA420" s="316" t="str">
        <f t="shared" ca="1" si="198"/>
        <v/>
      </c>
      <c r="AC420" s="310" t="e">
        <f t="shared" ca="1" si="199"/>
        <v>#N/A</v>
      </c>
      <c r="AD420" s="323" t="e">
        <f t="shared" ca="1" si="200"/>
        <v>#N/A</v>
      </c>
      <c r="AE420" s="324">
        <f t="shared" ca="1" si="179"/>
        <v>1406.1569011263953</v>
      </c>
      <c r="AG420" s="306">
        <f t="shared" ca="1" si="201"/>
        <v>-21.270471482279618</v>
      </c>
      <c r="AH420" s="304">
        <f t="shared" ca="1" si="202"/>
        <v>-12.249966730402083</v>
      </c>
    </row>
    <row r="421" spans="1:34" x14ac:dyDescent="0.2">
      <c r="A421" s="347">
        <f t="shared" ca="1" si="180"/>
        <v>0.1</v>
      </c>
      <c r="B421" s="304">
        <f t="shared" ca="1" si="181"/>
        <v>9.3999999999999098</v>
      </c>
      <c r="D421" s="306">
        <f t="shared" ca="1" si="182"/>
        <v>-4.725787826253331</v>
      </c>
      <c r="E421" s="307">
        <f t="shared" ca="1" si="183"/>
        <v>-20.806798558934361</v>
      </c>
      <c r="F421" s="304">
        <f t="shared" ca="1" si="184"/>
        <v>21.33672741661282</v>
      </c>
      <c r="G421" s="306">
        <f t="shared" ca="1" si="185"/>
        <v>77.792945202824967</v>
      </c>
      <c r="H421" s="307">
        <f t="shared" ca="1" si="186"/>
        <v>180.04137746460913</v>
      </c>
      <c r="I421" s="304">
        <f t="shared" ca="1" si="187"/>
        <v>196.12914093189619</v>
      </c>
      <c r="J421" s="306">
        <f t="shared" ca="1" si="188"/>
        <v>495.22145332251159</v>
      </c>
      <c r="K421" s="307">
        <f t="shared" ca="1" si="189"/>
        <v>1424.2650728656508</v>
      </c>
      <c r="L421" s="304">
        <f t="shared" ca="1" si="174"/>
        <v>1507.9042693804731</v>
      </c>
      <c r="M421" s="306">
        <f t="shared" ca="1" si="190"/>
        <v>1.16294105086445</v>
      </c>
      <c r="N421" s="304">
        <f t="shared" ca="1" si="191"/>
        <v>66.631614037041786</v>
      </c>
      <c r="P421" s="310">
        <f t="shared" ca="1" si="192"/>
        <v>23</v>
      </c>
      <c r="Q421" s="304">
        <f t="shared" ca="1" si="193"/>
        <v>0</v>
      </c>
      <c r="R421" s="306">
        <f t="shared" ca="1" si="194"/>
        <v>0</v>
      </c>
      <c r="S421" s="307">
        <f t="shared" ca="1" si="195"/>
        <v>7.6519999999999806</v>
      </c>
      <c r="T421" s="304">
        <f t="shared" ca="1" si="175"/>
        <v>75.066119999999813</v>
      </c>
      <c r="U421" s="311">
        <f t="shared" ca="1" si="176"/>
        <v>0</v>
      </c>
      <c r="V421" s="306">
        <f t="shared" ca="1" si="177"/>
        <v>1.0621262950372885</v>
      </c>
      <c r="W421" s="304">
        <f t="shared" ca="1" si="178"/>
        <v>89.497269050255255</v>
      </c>
      <c r="Y421" s="314" t="str">
        <f t="shared" ca="1" si="196"/>
        <v/>
      </c>
      <c r="Z421" s="315" t="str">
        <f t="shared" ca="1" si="197"/>
        <v/>
      </c>
      <c r="AA421" s="316" t="str">
        <f t="shared" ca="1" si="198"/>
        <v/>
      </c>
      <c r="AC421" s="310" t="e">
        <f t="shared" ca="1" si="199"/>
        <v>#N/A</v>
      </c>
      <c r="AD421" s="323" t="e">
        <f t="shared" ca="1" si="200"/>
        <v>#N/A</v>
      </c>
      <c r="AE421" s="324">
        <f t="shared" ca="1" si="179"/>
        <v>1424.2650728656508</v>
      </c>
      <c r="AG421" s="306">
        <f t="shared" ca="1" si="201"/>
        <v>-20.982225521006427</v>
      </c>
      <c r="AH421" s="304">
        <f t="shared" ca="1" si="202"/>
        <v>-11.969237616679893</v>
      </c>
    </row>
    <row r="422" spans="1:34" x14ac:dyDescent="0.2">
      <c r="A422" s="347">
        <f t="shared" ca="1" si="180"/>
        <v>0.1</v>
      </c>
      <c r="B422" s="304">
        <f t="shared" ca="1" si="181"/>
        <v>9.4999999999999094</v>
      </c>
      <c r="D422" s="306">
        <f t="shared" ca="1" si="182"/>
        <v>-4.6390911940803994</v>
      </c>
      <c r="E422" s="307">
        <f t="shared" ca="1" si="183"/>
        <v>-20.546556722316296</v>
      </c>
      <c r="F422" s="304">
        <f t="shared" ca="1" si="184"/>
        <v>21.063764151982792</v>
      </c>
      <c r="G422" s="306">
        <f t="shared" ca="1" si="185"/>
        <v>77.329036083416923</v>
      </c>
      <c r="H422" s="307">
        <f t="shared" ca="1" si="186"/>
        <v>177.98672179237749</v>
      </c>
      <c r="I422" s="304">
        <f t="shared" ca="1" si="187"/>
        <v>194.05940573955075</v>
      </c>
      <c r="J422" s="306">
        <f t="shared" ca="1" si="188"/>
        <v>502.97755238682367</v>
      </c>
      <c r="K422" s="307">
        <f t="shared" ca="1" si="189"/>
        <v>1442.1664778285001</v>
      </c>
      <c r="L422" s="304">
        <f t="shared" ca="1" si="174"/>
        <v>1527.3606541931417</v>
      </c>
      <c r="M422" s="306">
        <f t="shared" ca="1" si="190"/>
        <v>1.1609359663210332</v>
      </c>
      <c r="N422" s="304">
        <f t="shared" ca="1" si="191"/>
        <v>66.51673115513708</v>
      </c>
      <c r="P422" s="310">
        <f t="shared" ca="1" si="192"/>
        <v>23</v>
      </c>
      <c r="Q422" s="304">
        <f t="shared" ca="1" si="193"/>
        <v>0</v>
      </c>
      <c r="R422" s="306">
        <f t="shared" ca="1" si="194"/>
        <v>0</v>
      </c>
      <c r="S422" s="307">
        <f t="shared" ca="1" si="195"/>
        <v>7.6519999999999806</v>
      </c>
      <c r="T422" s="304">
        <f t="shared" ca="1" si="175"/>
        <v>75.066119999999813</v>
      </c>
      <c r="U422" s="311">
        <f t="shared" ca="1" si="176"/>
        <v>0</v>
      </c>
      <c r="V422" s="306">
        <f t="shared" ca="1" si="177"/>
        <v>1.0602168436742008</v>
      </c>
      <c r="W422" s="304">
        <f t="shared" ca="1" si="178"/>
        <v>87.460803765289924</v>
      </c>
      <c r="Y422" s="314" t="str">
        <f t="shared" ca="1" si="196"/>
        <v/>
      </c>
      <c r="Z422" s="315" t="str">
        <f t="shared" ca="1" si="197"/>
        <v/>
      </c>
      <c r="AA422" s="316" t="str">
        <f t="shared" ca="1" si="198"/>
        <v/>
      </c>
      <c r="AC422" s="310" t="e">
        <f t="shared" ca="1" si="199"/>
        <v>#N/A</v>
      </c>
      <c r="AD422" s="323" t="e">
        <f t="shared" ca="1" si="200"/>
        <v>#N/A</v>
      </c>
      <c r="AE422" s="324">
        <f t="shared" ca="1" si="179"/>
        <v>1442.1664778285001</v>
      </c>
      <c r="AG422" s="306">
        <f t="shared" ca="1" si="201"/>
        <v>-20.701252869416226</v>
      </c>
      <c r="AH422" s="304">
        <f t="shared" ca="1" si="202"/>
        <v>-11.695931658423351</v>
      </c>
    </row>
    <row r="423" spans="1:34" x14ac:dyDescent="0.2">
      <c r="A423" s="347">
        <f t="shared" ca="1" si="180"/>
        <v>0.1</v>
      </c>
      <c r="B423" s="304">
        <f t="shared" ca="1" si="181"/>
        <v>9.5999999999999091</v>
      </c>
      <c r="D423" s="306">
        <f t="shared" ca="1" si="182"/>
        <v>-4.5545597348365643</v>
      </c>
      <c r="E423" s="307">
        <f t="shared" ca="1" si="183"/>
        <v>-20.2931405830101</v>
      </c>
      <c r="F423" s="304">
        <f t="shared" ca="1" si="184"/>
        <v>20.797970312028191</v>
      </c>
      <c r="G423" s="306">
        <f t="shared" ca="1" si="185"/>
        <v>76.873580109933272</v>
      </c>
      <c r="H423" s="307">
        <f t="shared" ca="1" si="186"/>
        <v>175.9574077340765</v>
      </c>
      <c r="I423" s="304">
        <f t="shared" ca="1" si="187"/>
        <v>192.01707386431647</v>
      </c>
      <c r="J423" s="306">
        <f t="shared" ca="1" si="188"/>
        <v>510.68768319649121</v>
      </c>
      <c r="K423" s="307">
        <f t="shared" ca="1" si="189"/>
        <v>1459.8636843048228</v>
      </c>
      <c r="L423" s="304">
        <f t="shared" ca="1" si="174"/>
        <v>1546.6104507989885</v>
      </c>
      <c r="M423" s="306">
        <f t="shared" ca="1" si="190"/>
        <v>1.1589001557754424</v>
      </c>
      <c r="N423" s="304">
        <f t="shared" ca="1" si="191"/>
        <v>66.400087802986505</v>
      </c>
      <c r="P423" s="310">
        <f t="shared" ca="1" si="192"/>
        <v>23</v>
      </c>
      <c r="Q423" s="304">
        <f t="shared" ca="1" si="193"/>
        <v>0</v>
      </c>
      <c r="R423" s="306">
        <f t="shared" ca="1" si="194"/>
        <v>0</v>
      </c>
      <c r="S423" s="307">
        <f t="shared" ca="1" si="195"/>
        <v>7.6519999999999806</v>
      </c>
      <c r="T423" s="304">
        <f t="shared" ca="1" si="175"/>
        <v>75.066119999999813</v>
      </c>
      <c r="U423" s="311">
        <f t="shared" ca="1" si="176"/>
        <v>0</v>
      </c>
      <c r="V423" s="306">
        <f t="shared" ca="1" si="177"/>
        <v>1.058332304474856</v>
      </c>
      <c r="W423" s="304">
        <f t="shared" ca="1" si="178"/>
        <v>85.477363377615518</v>
      </c>
      <c r="Y423" s="314" t="str">
        <f t="shared" ca="1" si="196"/>
        <v/>
      </c>
      <c r="Z423" s="315" t="str">
        <f t="shared" ca="1" si="197"/>
        <v/>
      </c>
      <c r="AA423" s="316" t="str">
        <f t="shared" ca="1" si="198"/>
        <v/>
      </c>
      <c r="AC423" s="310" t="e">
        <f t="shared" ca="1" si="199"/>
        <v>#N/A</v>
      </c>
      <c r="AD423" s="323" t="e">
        <f t="shared" ca="1" si="200"/>
        <v>#N/A</v>
      </c>
      <c r="AE423" s="324">
        <f t="shared" ca="1" si="179"/>
        <v>1459.8636843048228</v>
      </c>
      <c r="AG423" s="306">
        <f t="shared" ca="1" si="201"/>
        <v>-20.427297848378206</v>
      </c>
      <c r="AH423" s="304">
        <f t="shared" ca="1" si="202"/>
        <v>-11.429796623796411</v>
      </c>
    </row>
    <row r="424" spans="1:34" x14ac:dyDescent="0.2">
      <c r="A424" s="347">
        <f t="shared" ca="1" si="180"/>
        <v>0.1</v>
      </c>
      <c r="B424" s="304">
        <f t="shared" ca="1" si="181"/>
        <v>9.6999999999999087</v>
      </c>
      <c r="D424" s="306">
        <f t="shared" ca="1" si="182"/>
        <v>-4.4721196679888218</v>
      </c>
      <c r="E424" s="307">
        <f t="shared" ca="1" si="183"/>
        <v>-20.046320238117957</v>
      </c>
      <c r="F424" s="304">
        <f t="shared" ca="1" si="184"/>
        <v>20.539104396589206</v>
      </c>
      <c r="G424" s="306">
        <f t="shared" ca="1" si="185"/>
        <v>76.426368143134383</v>
      </c>
      <c r="H424" s="307">
        <f t="shared" ca="1" si="186"/>
        <v>173.95277571026469</v>
      </c>
      <c r="I424" s="304">
        <f t="shared" ca="1" si="187"/>
        <v>190.0014682176313</v>
      </c>
      <c r="J424" s="306">
        <f t="shared" ca="1" si="188"/>
        <v>518.35268060914461</v>
      </c>
      <c r="K424" s="307">
        <f t="shared" ca="1" si="189"/>
        <v>1477.3591934770398</v>
      </c>
      <c r="L424" s="304">
        <f t="shared" ca="1" si="174"/>
        <v>1565.6563122364421</v>
      </c>
      <c r="M424" s="306">
        <f t="shared" ca="1" si="190"/>
        <v>1.156833112258896</v>
      </c>
      <c r="N424" s="304">
        <f t="shared" ca="1" si="191"/>
        <v>66.281654933418508</v>
      </c>
      <c r="P424" s="310">
        <f t="shared" ca="1" si="192"/>
        <v>23</v>
      </c>
      <c r="Q424" s="304">
        <f t="shared" ca="1" si="193"/>
        <v>0</v>
      </c>
      <c r="R424" s="306">
        <f t="shared" ca="1" si="194"/>
        <v>0</v>
      </c>
      <c r="S424" s="307">
        <f t="shared" ca="1" si="195"/>
        <v>7.6519999999999806</v>
      </c>
      <c r="T424" s="304">
        <f t="shared" ca="1" si="175"/>
        <v>75.066119999999813</v>
      </c>
      <c r="U424" s="311">
        <f t="shared" ca="1" si="176"/>
        <v>0</v>
      </c>
      <c r="V424" s="306">
        <f t="shared" ca="1" si="177"/>
        <v>1.0564722964116533</v>
      </c>
      <c r="W424" s="304">
        <f t="shared" ca="1" si="178"/>
        <v>83.545179677786464</v>
      </c>
      <c r="Y424" s="314" t="str">
        <f t="shared" ca="1" si="196"/>
        <v/>
      </c>
      <c r="Z424" s="315" t="str">
        <f t="shared" ca="1" si="197"/>
        <v/>
      </c>
      <c r="AA424" s="316" t="str">
        <f t="shared" ca="1" si="198"/>
        <v/>
      </c>
      <c r="AC424" s="310" t="e">
        <f t="shared" ca="1" si="199"/>
        <v>#N/A</v>
      </c>
      <c r="AD424" s="323" t="e">
        <f t="shared" ca="1" si="200"/>
        <v>#N/A</v>
      </c>
      <c r="AE424" s="324">
        <f t="shared" ca="1" si="179"/>
        <v>1477.3591934770398</v>
      </c>
      <c r="AG424" s="306">
        <f t="shared" ca="1" si="201"/>
        <v>-20.160115532226754</v>
      </c>
      <c r="AH424" s="304">
        <f t="shared" ca="1" si="202"/>
        <v>-11.17059113664607</v>
      </c>
    </row>
    <row r="425" spans="1:34" x14ac:dyDescent="0.2">
      <c r="A425" s="347">
        <f t="shared" ca="1" si="180"/>
        <v>0.1</v>
      </c>
      <c r="B425" s="304">
        <f t="shared" ca="1" si="181"/>
        <v>9.7999999999999083</v>
      </c>
      <c r="D425" s="306">
        <f t="shared" ca="1" si="182"/>
        <v>-4.3917003595605273</v>
      </c>
      <c r="E425" s="307">
        <f t="shared" ca="1" si="183"/>
        <v>-19.805875588416917</v>
      </c>
      <c r="F425" s="304">
        <f t="shared" ca="1" si="184"/>
        <v>20.286935201553074</v>
      </c>
      <c r="G425" s="306">
        <f t="shared" ca="1" si="185"/>
        <v>75.98719810717833</v>
      </c>
      <c r="H425" s="307">
        <f t="shared" ca="1" si="186"/>
        <v>171.97218815142298</v>
      </c>
      <c r="I425" s="304">
        <f t="shared" ca="1" si="187"/>
        <v>188.01193518967884</v>
      </c>
      <c r="J425" s="306">
        <f t="shared" ca="1" si="188"/>
        <v>525.97335892166029</v>
      </c>
      <c r="K425" s="307">
        <f t="shared" ca="1" si="189"/>
        <v>1494.6554416701242</v>
      </c>
      <c r="L425" s="304">
        <f t="shared" ca="1" si="174"/>
        <v>1584.5008247424321</v>
      </c>
      <c r="M425" s="306">
        <f t="shared" ca="1" si="190"/>
        <v>1.1547343165303157</v>
      </c>
      <c r="N425" s="304">
        <f t="shared" ca="1" si="191"/>
        <v>66.161402796110778</v>
      </c>
      <c r="P425" s="310">
        <f t="shared" ca="1" si="192"/>
        <v>23</v>
      </c>
      <c r="Q425" s="304">
        <f t="shared" ca="1" si="193"/>
        <v>0</v>
      </c>
      <c r="R425" s="306">
        <f t="shared" ca="1" si="194"/>
        <v>0</v>
      </c>
      <c r="S425" s="307">
        <f t="shared" ca="1" si="195"/>
        <v>7.6519999999999806</v>
      </c>
      <c r="T425" s="304">
        <f t="shared" ca="1" si="175"/>
        <v>75.066119999999813</v>
      </c>
      <c r="U425" s="311">
        <f t="shared" ca="1" si="176"/>
        <v>0</v>
      </c>
      <c r="V425" s="306">
        <f t="shared" ca="1" si="177"/>
        <v>1.0546364488358937</v>
      </c>
      <c r="W425" s="304">
        <f t="shared" ca="1" si="178"/>
        <v>81.662559245347737</v>
      </c>
      <c r="Y425" s="314" t="str">
        <f t="shared" ca="1" si="196"/>
        <v/>
      </c>
      <c r="Z425" s="315" t="str">
        <f t="shared" ca="1" si="197"/>
        <v/>
      </c>
      <c r="AA425" s="316" t="str">
        <f t="shared" ca="1" si="198"/>
        <v/>
      </c>
      <c r="AC425" s="310" t="e">
        <f t="shared" ca="1" si="199"/>
        <v>#N/A</v>
      </c>
      <c r="AD425" s="323" t="e">
        <f t="shared" ca="1" si="200"/>
        <v>#N/A</v>
      </c>
      <c r="AE425" s="324">
        <f t="shared" ca="1" si="179"/>
        <v>1494.6554416701242</v>
      </c>
      <c r="AG425" s="306">
        <f t="shared" ca="1" si="201"/>
        <v>-19.899471187773429</v>
      </c>
      <c r="AH425" s="304">
        <f t="shared" ca="1" si="202"/>
        <v>-10.91808411889528</v>
      </c>
    </row>
    <row r="426" spans="1:34" x14ac:dyDescent="0.2">
      <c r="A426" s="347">
        <f t="shared" ca="1" si="180"/>
        <v>0.1</v>
      </c>
      <c r="B426" s="304">
        <f t="shared" ca="1" si="181"/>
        <v>9.899999999999908</v>
      </c>
      <c r="D426" s="306">
        <f t="shared" ca="1" si="182"/>
        <v>-4.3132341620865526</v>
      </c>
      <c r="E426" s="307">
        <f t="shared" ca="1" si="183"/>
        <v>-19.571595839042025</v>
      </c>
      <c r="F426" s="304">
        <f t="shared" ca="1" si="184"/>
        <v>20.041241294485669</v>
      </c>
      <c r="G426" s="306">
        <f t="shared" ca="1" si="185"/>
        <v>75.555874690969674</v>
      </c>
      <c r="H426" s="307">
        <f t="shared" ca="1" si="186"/>
        <v>170.01502856751878</v>
      </c>
      <c r="I426" s="304">
        <f t="shared" ca="1" si="187"/>
        <v>186.04784368310141</v>
      </c>
      <c r="J426" s="306">
        <f t="shared" ca="1" si="188"/>
        <v>533.55051256156764</v>
      </c>
      <c r="K426" s="307">
        <f t="shared" ca="1" si="189"/>
        <v>1511.7548025060712</v>
      </c>
      <c r="L426" s="304">
        <f t="shared" ca="1" si="174"/>
        <v>1603.1465099468862</v>
      </c>
      <c r="M426" s="306">
        <f t="shared" ca="1" si="190"/>
        <v>1.1526032367593135</v>
      </c>
      <c r="N426" s="304">
        <f t="shared" ca="1" si="191"/>
        <v>66.039300919426651</v>
      </c>
      <c r="P426" s="310">
        <f t="shared" ca="1" si="192"/>
        <v>23</v>
      </c>
      <c r="Q426" s="304">
        <f t="shared" ca="1" si="193"/>
        <v>0</v>
      </c>
      <c r="R426" s="306">
        <f t="shared" ca="1" si="194"/>
        <v>0</v>
      </c>
      <c r="S426" s="307">
        <f t="shared" ca="1" si="195"/>
        <v>7.6519999999999806</v>
      </c>
      <c r="T426" s="304">
        <f t="shared" ca="1" si="175"/>
        <v>75.066119999999813</v>
      </c>
      <c r="U426" s="311">
        <f t="shared" ca="1" si="176"/>
        <v>0</v>
      </c>
      <c r="V426" s="306">
        <f t="shared" ca="1" si="177"/>
        <v>1.0528244011172723</v>
      </c>
      <c r="W426" s="304">
        <f t="shared" ca="1" si="178"/>
        <v>79.827879674556172</v>
      </c>
      <c r="Y426" s="314" t="str">
        <f t="shared" ca="1" si="196"/>
        <v/>
      </c>
      <c r="Z426" s="315" t="str">
        <f t="shared" ca="1" si="197"/>
        <v/>
      </c>
      <c r="AA426" s="316" t="str">
        <f t="shared" ca="1" si="198"/>
        <v/>
      </c>
      <c r="AC426" s="310" t="e">
        <f t="shared" ca="1" si="199"/>
        <v>#N/A</v>
      </c>
      <c r="AD426" s="323" t="e">
        <f t="shared" ca="1" si="200"/>
        <v>#N/A</v>
      </c>
      <c r="AE426" s="324">
        <f t="shared" ca="1" si="179"/>
        <v>1511.7548025060712</v>
      </c>
      <c r="AG426" s="306">
        <f t="shared" ca="1" si="201"/>
        <v>-19.645139746507027</v>
      </c>
      <c r="AH426" s="304">
        <f t="shared" ca="1" si="202"/>
        <v>-10.672054266250385</v>
      </c>
    </row>
    <row r="427" spans="1:34" x14ac:dyDescent="0.2">
      <c r="A427" s="347">
        <f t="shared" ca="1" si="180"/>
        <v>0.1</v>
      </c>
      <c r="B427" s="304">
        <f t="shared" ca="1" si="181"/>
        <v>9.9999999999999076</v>
      </c>
      <c r="D427" s="306">
        <f t="shared" ca="1" si="182"/>
        <v>-4.2366562640579932</v>
      </c>
      <c r="E427" s="307">
        <f t="shared" ca="1" si="183"/>
        <v>-19.343279029733282</v>
      </c>
      <c r="F427" s="304">
        <f t="shared" ca="1" si="184"/>
        <v>19.801810521310951</v>
      </c>
      <c r="G427" s="306">
        <f t="shared" ca="1" si="185"/>
        <v>75.132209064563881</v>
      </c>
      <c r="H427" s="307">
        <f t="shared" ca="1" si="186"/>
        <v>168.08070066454545</v>
      </c>
      <c r="I427" s="304">
        <f t="shared" ca="1" si="187"/>
        <v>184.10858419640803</v>
      </c>
      <c r="J427" s="306">
        <f t="shared" ca="1" si="188"/>
        <v>541.0849167493443</v>
      </c>
      <c r="K427" s="307">
        <f t="shared" ca="1" si="189"/>
        <v>1528.6595889676744</v>
      </c>
      <c r="L427" s="304">
        <f t="shared" ca="1" si="174"/>
        <v>1621.5958269792334</v>
      </c>
      <c r="M427" s="306">
        <f t="shared" ca="1" si="190"/>
        <v>1.1504393281996199</v>
      </c>
      <c r="N427" s="304">
        <f t="shared" ca="1" si="191"/>
        <v>65.915318091703966</v>
      </c>
      <c r="P427" s="310">
        <f t="shared" ca="1" si="192"/>
        <v>23</v>
      </c>
      <c r="Q427" s="304">
        <f t="shared" ca="1" si="193"/>
        <v>0</v>
      </c>
      <c r="R427" s="306">
        <f t="shared" ca="1" si="194"/>
        <v>0</v>
      </c>
      <c r="S427" s="307">
        <f t="shared" ca="1" si="195"/>
        <v>7.6519999999999806</v>
      </c>
      <c r="T427" s="304">
        <f t="shared" ca="1" si="175"/>
        <v>75.066119999999813</v>
      </c>
      <c r="U427" s="311">
        <f t="shared" ca="1" si="176"/>
        <v>0</v>
      </c>
      <c r="V427" s="306">
        <f t="shared" ca="1" si="177"/>
        <v>1.0510358022990882</v>
      </c>
      <c r="W427" s="304">
        <f t="shared" ca="1" si="178"/>
        <v>78.039586021710477</v>
      </c>
      <c r="Y427" s="314" t="str">
        <f t="shared" ca="1" si="196"/>
        <v/>
      </c>
      <c r="Z427" s="315" t="str">
        <f t="shared" ca="1" si="197"/>
        <v/>
      </c>
      <c r="AA427" s="316" t="str">
        <f t="shared" ca="1" si="198"/>
        <v/>
      </c>
      <c r="AC427" s="310">
        <f t="shared" ca="1" si="199"/>
        <v>9.9999999999999076</v>
      </c>
      <c r="AD427" s="323">
        <f t="shared" ca="1" si="200"/>
        <v>541.0849167493443</v>
      </c>
      <c r="AE427" s="324">
        <f t="shared" ca="1" si="179"/>
        <v>1528.6595889676744</v>
      </c>
      <c r="AG427" s="306">
        <f t="shared" ca="1" si="201"/>
        <v>-19.396905307713862</v>
      </c>
      <c r="AH427" s="304">
        <f t="shared" ca="1" si="202"/>
        <v>-10.43228955496032</v>
      </c>
    </row>
    <row r="428" spans="1:34" x14ac:dyDescent="0.2">
      <c r="A428" s="347">
        <f t="shared" ca="1" si="180"/>
        <v>0.1</v>
      </c>
      <c r="B428" s="304">
        <f t="shared" ca="1" si="181"/>
        <v>10.099999999999907</v>
      </c>
      <c r="D428" s="306">
        <f t="shared" ca="1" si="182"/>
        <v>-4.1619045482178665</v>
      </c>
      <c r="E428" s="307">
        <f t="shared" ca="1" si="183"/>
        <v>-19.120731592655297</v>
      </c>
      <c r="F428" s="304">
        <f t="shared" ca="1" si="184"/>
        <v>19.568439541947203</v>
      </c>
      <c r="G428" s="306">
        <f t="shared" ca="1" si="185"/>
        <v>74.716018609742093</v>
      </c>
      <c r="H428" s="307">
        <f t="shared" ca="1" si="186"/>
        <v>166.16862750527991</v>
      </c>
      <c r="I428" s="304">
        <f t="shared" ca="1" si="187"/>
        <v>182.1935679541948</v>
      </c>
      <c r="J428" s="306">
        <f t="shared" ca="1" si="188"/>
        <v>548.57732813305961</v>
      </c>
      <c r="K428" s="307">
        <f t="shared" ca="1" si="189"/>
        <v>1545.3720553761657</v>
      </c>
      <c r="L428" s="304">
        <f t="shared" ca="1" si="174"/>
        <v>1639.8511744908931</v>
      </c>
      <c r="M428" s="306">
        <f t="shared" ca="1" si="190"/>
        <v>1.1482420328526857</v>
      </c>
      <c r="N428" s="304">
        <f t="shared" ca="1" si="191"/>
        <v>65.789422341980909</v>
      </c>
      <c r="P428" s="310">
        <f t="shared" ca="1" si="192"/>
        <v>23</v>
      </c>
      <c r="Q428" s="304">
        <f t="shared" ca="1" si="193"/>
        <v>0</v>
      </c>
      <c r="R428" s="306">
        <f t="shared" ca="1" si="194"/>
        <v>0</v>
      </c>
      <c r="S428" s="307">
        <f t="shared" ca="1" si="195"/>
        <v>7.6519999999999806</v>
      </c>
      <c r="T428" s="304">
        <f t="shared" ca="1" si="175"/>
        <v>75.066119999999813</v>
      </c>
      <c r="U428" s="311">
        <f t="shared" ca="1" si="176"/>
        <v>0</v>
      </c>
      <c r="V428" s="306">
        <f t="shared" ca="1" si="177"/>
        <v>1.0492703107683463</v>
      </c>
      <c r="W428" s="304">
        <f t="shared" ca="1" si="178"/>
        <v>76.296187459295894</v>
      </c>
      <c r="Y428" s="314" t="str">
        <f t="shared" ca="1" si="196"/>
        <v/>
      </c>
      <c r="Z428" s="315" t="str">
        <f t="shared" ca="1" si="197"/>
        <v/>
      </c>
      <c r="AA428" s="316" t="str">
        <f t="shared" ca="1" si="198"/>
        <v/>
      </c>
      <c r="AC428" s="310" t="e">
        <f t="shared" ca="1" si="199"/>
        <v>#N/A</v>
      </c>
      <c r="AD428" s="323" t="e">
        <f t="shared" ca="1" si="200"/>
        <v>#N/A</v>
      </c>
      <c r="AE428" s="324">
        <f t="shared" ca="1" si="179"/>
        <v>1545.3720553761657</v>
      </c>
      <c r="AG428" s="306">
        <f t="shared" ca="1" si="201"/>
        <v>-19.154560670422441</v>
      </c>
      <c r="AH428" s="304">
        <f t="shared" ca="1" si="202"/>
        <v>-10.198586777536679</v>
      </c>
    </row>
    <row r="429" spans="1:34" x14ac:dyDescent="0.2">
      <c r="A429" s="347">
        <f t="shared" ca="1" si="180"/>
        <v>0.1</v>
      </c>
      <c r="B429" s="304">
        <f t="shared" ca="1" si="181"/>
        <v>10.199999999999907</v>
      </c>
      <c r="D429" s="306">
        <f t="shared" ca="1" si="182"/>
        <v>-4.0889194581174069</v>
      </c>
      <c r="E429" s="307">
        <f t="shared" ca="1" si="183"/>
        <v>-18.903767935948476</v>
      </c>
      <c r="F429" s="304">
        <f t="shared" ca="1" si="184"/>
        <v>19.340933392966452</v>
      </c>
      <c r="G429" s="306">
        <f t="shared" ca="1" si="185"/>
        <v>74.307126663930347</v>
      </c>
      <c r="H429" s="307">
        <f t="shared" ca="1" si="186"/>
        <v>164.27825071168508</v>
      </c>
      <c r="I429" s="304">
        <f t="shared" ca="1" si="187"/>
        <v>180.30222608148975</v>
      </c>
      <c r="J429" s="306">
        <f t="shared" ca="1" si="188"/>
        <v>556.02848539674324</v>
      </c>
      <c r="K429" s="307">
        <f t="shared" ca="1" si="189"/>
        <v>1561.894399287014</v>
      </c>
      <c r="L429" s="304">
        <f t="shared" ca="1" si="174"/>
        <v>1657.9148925975478</v>
      </c>
      <c r="M429" s="306">
        <f t="shared" ca="1" si="190"/>
        <v>1.146010779121188</v>
      </c>
      <c r="N429" s="304">
        <f t="shared" ca="1" si="191"/>
        <v>65.66158092014328</v>
      </c>
      <c r="P429" s="310">
        <f t="shared" ca="1" si="192"/>
        <v>23</v>
      </c>
      <c r="Q429" s="304">
        <f t="shared" ca="1" si="193"/>
        <v>0</v>
      </c>
      <c r="R429" s="306">
        <f t="shared" ca="1" si="194"/>
        <v>0</v>
      </c>
      <c r="S429" s="307">
        <f t="shared" ca="1" si="195"/>
        <v>7.6519999999999806</v>
      </c>
      <c r="T429" s="304">
        <f t="shared" ca="1" si="175"/>
        <v>75.066119999999813</v>
      </c>
      <c r="U429" s="311">
        <f t="shared" ca="1" si="176"/>
        <v>0</v>
      </c>
      <c r="V429" s="306">
        <f t="shared" ca="1" si="177"/>
        <v>1.0475275939399962</v>
      </c>
      <c r="W429" s="304">
        <f t="shared" ca="1" si="178"/>
        <v>74.596254123254539</v>
      </c>
      <c r="Y429" s="314" t="str">
        <f t="shared" ca="1" si="196"/>
        <v/>
      </c>
      <c r="Z429" s="315" t="str">
        <f t="shared" ca="1" si="197"/>
        <v/>
      </c>
      <c r="AA429" s="316" t="str">
        <f t="shared" ca="1" si="198"/>
        <v/>
      </c>
      <c r="AC429" s="310" t="e">
        <f t="shared" ca="1" si="199"/>
        <v>#N/A</v>
      </c>
      <c r="AD429" s="323" t="e">
        <f t="shared" ca="1" si="200"/>
        <v>#N/A</v>
      </c>
      <c r="AE429" s="324">
        <f t="shared" ca="1" si="179"/>
        <v>1561.894399287014</v>
      </c>
      <c r="AG429" s="306">
        <f t="shared" ca="1" si="201"/>
        <v>-18.917906892233717</v>
      </c>
      <c r="AH429" s="304">
        <f t="shared" ca="1" si="202"/>
        <v>-9.9707511055013178</v>
      </c>
    </row>
    <row r="430" spans="1:34" x14ac:dyDescent="0.2">
      <c r="A430" s="347">
        <f t="shared" ca="1" si="180"/>
        <v>0.1</v>
      </c>
      <c r="B430" s="304">
        <f t="shared" ca="1" si="181"/>
        <v>10.299999999999907</v>
      </c>
      <c r="D430" s="306">
        <f t="shared" ca="1" si="182"/>
        <v>-4.0176438723866283</v>
      </c>
      <c r="E430" s="307">
        <f t="shared" ca="1" si="183"/>
        <v>-18.69221005130823</v>
      </c>
      <c r="F430" s="304">
        <f t="shared" ca="1" si="184"/>
        <v>19.119105075488086</v>
      </c>
      <c r="G430" s="306">
        <f t="shared" ca="1" si="185"/>
        <v>73.90536227669169</v>
      </c>
      <c r="H430" s="307">
        <f t="shared" ca="1" si="186"/>
        <v>162.40902970655426</v>
      </c>
      <c r="I430" s="304">
        <f t="shared" ca="1" si="187"/>
        <v>178.43400881971314</v>
      </c>
      <c r="J430" s="306">
        <f t="shared" ca="1" si="188"/>
        <v>563.4391098437743</v>
      </c>
      <c r="K430" s="307">
        <f t="shared" ca="1" si="189"/>
        <v>1578.2287633079261</v>
      </c>
      <c r="L430" s="304">
        <f t="shared" ca="1" si="174"/>
        <v>1675.7892647448277</v>
      </c>
      <c r="M430" s="306">
        <f t="shared" ca="1" si="190"/>
        <v>1.1437449814521585</v>
      </c>
      <c r="N430" s="304">
        <f t="shared" ca="1" si="191"/>
        <v>65.5317602764773</v>
      </c>
      <c r="P430" s="310">
        <f t="shared" ca="1" si="192"/>
        <v>23</v>
      </c>
      <c r="Q430" s="304">
        <f t="shared" ca="1" si="193"/>
        <v>0</v>
      </c>
      <c r="R430" s="306">
        <f t="shared" ca="1" si="194"/>
        <v>0</v>
      </c>
      <c r="S430" s="307">
        <f t="shared" ca="1" si="195"/>
        <v>7.6519999999999806</v>
      </c>
      <c r="T430" s="304">
        <f t="shared" ca="1" si="175"/>
        <v>75.066119999999813</v>
      </c>
      <c r="U430" s="311">
        <f t="shared" ca="1" si="176"/>
        <v>0</v>
      </c>
      <c r="V430" s="306">
        <f t="shared" ca="1" si="177"/>
        <v>1.0458073279545834</v>
      </c>
      <c r="W430" s="304">
        <f t="shared" ca="1" si="178"/>
        <v>72.938414140705689</v>
      </c>
      <c r="Y430" s="314" t="str">
        <f t="shared" ca="1" si="196"/>
        <v/>
      </c>
      <c r="Z430" s="315" t="str">
        <f t="shared" ca="1" si="197"/>
        <v/>
      </c>
      <c r="AA430" s="316" t="str">
        <f t="shared" ca="1" si="198"/>
        <v/>
      </c>
      <c r="AC430" s="310" t="e">
        <f t="shared" ca="1" si="199"/>
        <v>#N/A</v>
      </c>
      <c r="AD430" s="323" t="e">
        <f t="shared" ca="1" si="200"/>
        <v>#N/A</v>
      </c>
      <c r="AE430" s="324">
        <f t="shared" ca="1" si="179"/>
        <v>1578.2287633079261</v>
      </c>
      <c r="AG430" s="306">
        <f t="shared" ca="1" si="201"/>
        <v>-18.686752873242455</v>
      </c>
      <c r="AH430" s="304">
        <f t="shared" ca="1" si="202"/>
        <v>-9.7485956773725473</v>
      </c>
    </row>
    <row r="431" spans="1:34" x14ac:dyDescent="0.2">
      <c r="A431" s="347">
        <f t="shared" ca="1" si="180"/>
        <v>0.1</v>
      </c>
      <c r="B431" s="304">
        <f t="shared" ca="1" si="181"/>
        <v>10.399999999999906</v>
      </c>
      <c r="D431" s="306">
        <f t="shared" ca="1" si="182"/>
        <v>-3.9480229862133633</v>
      </c>
      <c r="E431" s="307">
        <f t="shared" ca="1" si="183"/>
        <v>-18.485887144014519</v>
      </c>
      <c r="F431" s="304">
        <f t="shared" ca="1" si="184"/>
        <v>18.902775166649747</v>
      </c>
      <c r="G431" s="306">
        <f t="shared" ca="1" si="185"/>
        <v>73.510559978070347</v>
      </c>
      <c r="H431" s="307">
        <f t="shared" ca="1" si="186"/>
        <v>160.56044099215282</v>
      </c>
      <c r="I431" s="304">
        <f t="shared" ca="1" si="187"/>
        <v>176.58838478191046</v>
      </c>
      <c r="J431" s="306">
        <f t="shared" ca="1" si="188"/>
        <v>570.80990595651235</v>
      </c>
      <c r="K431" s="307">
        <f t="shared" ca="1" si="189"/>
        <v>1594.3772368428615</v>
      </c>
      <c r="L431" s="304">
        <f t="shared" ca="1" si="174"/>
        <v>1693.476519500864</v>
      </c>
      <c r="M431" s="306">
        <f t="shared" ca="1" si="190"/>
        <v>1.1414440399694534</v>
      </c>
      <c r="N431" s="304">
        <f t="shared" ca="1" si="191"/>
        <v>65.399926040611732</v>
      </c>
      <c r="P431" s="310">
        <f t="shared" ca="1" si="192"/>
        <v>23</v>
      </c>
      <c r="Q431" s="304">
        <f t="shared" ca="1" si="193"/>
        <v>0</v>
      </c>
      <c r="R431" s="306">
        <f t="shared" ca="1" si="194"/>
        <v>0</v>
      </c>
      <c r="S431" s="307">
        <f t="shared" ca="1" si="195"/>
        <v>7.6519999999999806</v>
      </c>
      <c r="T431" s="304">
        <f t="shared" ca="1" si="175"/>
        <v>75.066119999999813</v>
      </c>
      <c r="U431" s="311">
        <f t="shared" ca="1" si="176"/>
        <v>0</v>
      </c>
      <c r="V431" s="306">
        <f t="shared" ca="1" si="177"/>
        <v>1.0441091973886392</v>
      </c>
      <c r="W431" s="304">
        <f t="shared" ca="1" si="178"/>
        <v>71.32135082637167</v>
      </c>
      <c r="Y431" s="314" t="str">
        <f t="shared" ca="1" si="196"/>
        <v/>
      </c>
      <c r="Z431" s="315" t="str">
        <f t="shared" ca="1" si="197"/>
        <v/>
      </c>
      <c r="AA431" s="316" t="str">
        <f t="shared" ca="1" si="198"/>
        <v/>
      </c>
      <c r="AC431" s="310" t="e">
        <f t="shared" ca="1" si="199"/>
        <v>#N/A</v>
      </c>
      <c r="AD431" s="323" t="e">
        <f t="shared" ca="1" si="200"/>
        <v>#N/A</v>
      </c>
      <c r="AE431" s="324">
        <f t="shared" ca="1" si="179"/>
        <v>1594.3772368428615</v>
      </c>
      <c r="AG431" s="306">
        <f t="shared" ca="1" si="201"/>
        <v>-18.460914963387552</v>
      </c>
      <c r="AH431" s="304">
        <f t="shared" ca="1" si="202"/>
        <v>-9.531941210233386</v>
      </c>
    </row>
    <row r="432" spans="1:34" x14ac:dyDescent="0.2">
      <c r="A432" s="347">
        <f t="shared" ca="1" si="180"/>
        <v>0.1</v>
      </c>
      <c r="B432" s="304">
        <f t="shared" ca="1" si="181"/>
        <v>10.499999999999906</v>
      </c>
      <c r="D432" s="306">
        <f t="shared" ca="1" si="182"/>
        <v>-3.8800041995621006</v>
      </c>
      <c r="E432" s="307">
        <f t="shared" ca="1" si="183"/>
        <v>-18.284635283950244</v>
      </c>
      <c r="F432" s="304">
        <f t="shared" ca="1" si="184"/>
        <v>18.691771453120698</v>
      </c>
      <c r="G432" s="306">
        <f t="shared" ca="1" si="185"/>
        <v>73.122559558114133</v>
      </c>
      <c r="H432" s="307">
        <f t="shared" ca="1" si="186"/>
        <v>158.7319774637578</v>
      </c>
      <c r="I432" s="304">
        <f t="shared" ca="1" si="187"/>
        <v>174.76484024507008</v>
      </c>
      <c r="J432" s="306">
        <f t="shared" ca="1" si="188"/>
        <v>578.14156193332155</v>
      </c>
      <c r="K432" s="307">
        <f t="shared" ca="1" si="189"/>
        <v>1610.3418577656571</v>
      </c>
      <c r="L432" s="304">
        <f t="shared" ca="1" si="174"/>
        <v>1710.9788322790112</v>
      </c>
      <c r="M432" s="306">
        <f t="shared" ca="1" si="190"/>
        <v>1.1391073400952745</v>
      </c>
      <c r="N432" s="304">
        <f t="shared" ca="1" si="191"/>
        <v>65.266042999832521</v>
      </c>
      <c r="P432" s="310">
        <f t="shared" ca="1" si="192"/>
        <v>23</v>
      </c>
      <c r="Q432" s="304">
        <f t="shared" ca="1" si="193"/>
        <v>0</v>
      </c>
      <c r="R432" s="306">
        <f t="shared" ca="1" si="194"/>
        <v>0</v>
      </c>
      <c r="S432" s="307">
        <f t="shared" ca="1" si="195"/>
        <v>7.6519999999999806</v>
      </c>
      <c r="T432" s="304">
        <f t="shared" ca="1" si="175"/>
        <v>75.066119999999813</v>
      </c>
      <c r="U432" s="311">
        <f t="shared" ca="1" si="176"/>
        <v>0</v>
      </c>
      <c r="V432" s="306">
        <f t="shared" ca="1" si="177"/>
        <v>1.0424328949771751</v>
      </c>
      <c r="W432" s="304">
        <f t="shared" ca="1" si="178"/>
        <v>69.743800036820829</v>
      </c>
      <c r="Y432" s="314" t="str">
        <f t="shared" ca="1" si="196"/>
        <v/>
      </c>
      <c r="Z432" s="315" t="str">
        <f t="shared" ca="1" si="197"/>
        <v/>
      </c>
      <c r="AA432" s="316" t="str">
        <f t="shared" ca="1" si="198"/>
        <v/>
      </c>
      <c r="AC432" s="310" t="e">
        <f t="shared" ca="1" si="199"/>
        <v>#N/A</v>
      </c>
      <c r="AD432" s="323" t="e">
        <f t="shared" ca="1" si="200"/>
        <v>#N/A</v>
      </c>
      <c r="AE432" s="324">
        <f t="shared" ca="1" si="179"/>
        <v>1610.3418577656571</v>
      </c>
      <c r="AG432" s="306">
        <f t="shared" ca="1" si="201"/>
        <v>-18.240216591690356</v>
      </c>
      <c r="AH432" s="304">
        <f t="shared" ca="1" si="202"/>
        <v>-9.3206156333470798</v>
      </c>
    </row>
    <row r="433" spans="1:34" x14ac:dyDescent="0.2">
      <c r="A433" s="347">
        <f t="shared" ca="1" si="180"/>
        <v>0.1</v>
      </c>
      <c r="B433" s="304">
        <f t="shared" ca="1" si="181"/>
        <v>10.599999999999905</v>
      </c>
      <c r="D433" s="306">
        <f t="shared" ca="1" si="182"/>
        <v>-3.8135370116981711</v>
      </c>
      <c r="E433" s="307">
        <f t="shared" ca="1" si="183"/>
        <v>-18.088297076253113</v>
      </c>
      <c r="F433" s="304">
        <f t="shared" ca="1" si="184"/>
        <v>18.485928585234195</v>
      </c>
      <c r="G433" s="306">
        <f t="shared" ca="1" si="185"/>
        <v>72.741205856944319</v>
      </c>
      <c r="H433" s="307">
        <f t="shared" ca="1" si="186"/>
        <v>156.92314775613249</v>
      </c>
      <c r="I433" s="304">
        <f t="shared" ca="1" si="187"/>
        <v>172.96287847747951</v>
      </c>
      <c r="J433" s="306">
        <f t="shared" ca="1" si="188"/>
        <v>585.43475020407448</v>
      </c>
      <c r="K433" s="307">
        <f t="shared" ca="1" si="189"/>
        <v>1626.1246140266517</v>
      </c>
      <c r="L433" s="304">
        <f t="shared" ca="1" si="174"/>
        <v>1728.2983269938768</v>
      </c>
      <c r="M433" s="306">
        <f t="shared" ca="1" si="190"/>
        <v>1.1367342521604489</v>
      </c>
      <c r="N433" s="304">
        <f t="shared" ca="1" si="191"/>
        <v>65.130075076753599</v>
      </c>
      <c r="P433" s="310">
        <f t="shared" ca="1" si="192"/>
        <v>23</v>
      </c>
      <c r="Q433" s="304">
        <f t="shared" ca="1" si="193"/>
        <v>0</v>
      </c>
      <c r="R433" s="306">
        <f t="shared" ca="1" si="194"/>
        <v>0</v>
      </c>
      <c r="S433" s="307">
        <f t="shared" ca="1" si="195"/>
        <v>7.6519999999999806</v>
      </c>
      <c r="T433" s="304">
        <f t="shared" ca="1" si="175"/>
        <v>75.066119999999813</v>
      </c>
      <c r="U433" s="311">
        <f t="shared" ca="1" si="176"/>
        <v>0</v>
      </c>
      <c r="V433" s="306">
        <f t="shared" ca="1" si="177"/>
        <v>1.0407781213476741</v>
      </c>
      <c r="W433" s="304">
        <f t="shared" ca="1" si="178"/>
        <v>68.204547672423928</v>
      </c>
      <c r="Y433" s="314" t="str">
        <f t="shared" ca="1" si="196"/>
        <v/>
      </c>
      <c r="Z433" s="315" t="str">
        <f t="shared" ca="1" si="197"/>
        <v/>
      </c>
      <c r="AA433" s="316" t="str">
        <f t="shared" ca="1" si="198"/>
        <v/>
      </c>
      <c r="AC433" s="310" t="e">
        <f t="shared" ca="1" si="199"/>
        <v>#N/A</v>
      </c>
      <c r="AD433" s="323" t="e">
        <f t="shared" ca="1" si="200"/>
        <v>#N/A</v>
      </c>
      <c r="AE433" s="324">
        <f t="shared" ca="1" si="179"/>
        <v>1626.1246140266517</v>
      </c>
      <c r="AG433" s="306">
        <f t="shared" ca="1" si="201"/>
        <v>-18.024487915951944</v>
      </c>
      <c r="AH433" s="304">
        <f t="shared" ca="1" si="202"/>
        <v>-9.1144537423968899</v>
      </c>
    </row>
    <row r="434" spans="1:34" x14ac:dyDescent="0.2">
      <c r="A434" s="347">
        <f t="shared" ca="1" si="180"/>
        <v>0.1</v>
      </c>
      <c r="B434" s="304">
        <f t="shared" ca="1" si="181"/>
        <v>10.699999999999905</v>
      </c>
      <c r="D434" s="306">
        <f t="shared" ca="1" si="182"/>
        <v>-3.7485729216141546</v>
      </c>
      <c r="E434" s="307">
        <f t="shared" ca="1" si="183"/>
        <v>-17.896721350343668</v>
      </c>
      <c r="F434" s="304">
        <f t="shared" ca="1" si="184"/>
        <v>18.28508775041853</v>
      </c>
      <c r="G434" s="306">
        <f t="shared" ca="1" si="185"/>
        <v>72.366348564782896</v>
      </c>
      <c r="H434" s="307">
        <f t="shared" ca="1" si="186"/>
        <v>155.13347562109811</v>
      </c>
      <c r="I434" s="304">
        <f t="shared" ca="1" si="187"/>
        <v>171.18201909920768</v>
      </c>
      <c r="J434" s="306">
        <f t="shared" ca="1" si="188"/>
        <v>592.69012792516082</v>
      </c>
      <c r="K434" s="307">
        <f t="shared" ca="1" si="189"/>
        <v>1641.7274451955132</v>
      </c>
      <c r="L434" s="304">
        <f t="shared" ca="1" si="174"/>
        <v>1745.4370776536546</v>
      </c>
      <c r="M434" s="306">
        <f t="shared" ca="1" si="190"/>
        <v>1.13432413100317</v>
      </c>
      <c r="N434" s="304">
        <f t="shared" ca="1" si="191"/>
        <v>64.991985306326342</v>
      </c>
      <c r="P434" s="310">
        <f t="shared" ca="1" si="192"/>
        <v>23</v>
      </c>
      <c r="Q434" s="304">
        <f t="shared" ca="1" si="193"/>
        <v>0</v>
      </c>
      <c r="R434" s="306">
        <f t="shared" ca="1" si="194"/>
        <v>0</v>
      </c>
      <c r="S434" s="307">
        <f t="shared" ca="1" si="195"/>
        <v>7.6519999999999806</v>
      </c>
      <c r="T434" s="304">
        <f t="shared" ca="1" si="175"/>
        <v>75.066119999999813</v>
      </c>
      <c r="U434" s="311">
        <f t="shared" ca="1" si="176"/>
        <v>0</v>
      </c>
      <c r="V434" s="306">
        <f t="shared" ca="1" si="177"/>
        <v>1.0391445847650231</v>
      </c>
      <c r="W434" s="304">
        <f t="shared" ca="1" si="178"/>
        <v>66.702427317646126</v>
      </c>
      <c r="Y434" s="314" t="str">
        <f t="shared" ca="1" si="196"/>
        <v/>
      </c>
      <c r="Z434" s="315" t="str">
        <f t="shared" ca="1" si="197"/>
        <v/>
      </c>
      <c r="AA434" s="316" t="str">
        <f t="shared" ca="1" si="198"/>
        <v/>
      </c>
      <c r="AC434" s="310" t="e">
        <f t="shared" ca="1" si="199"/>
        <v>#N/A</v>
      </c>
      <c r="AD434" s="323" t="e">
        <f t="shared" ca="1" si="200"/>
        <v>#N/A</v>
      </c>
      <c r="AE434" s="324">
        <f t="shared" ca="1" si="179"/>
        <v>1641.7274451955132</v>
      </c>
      <c r="AG434" s="306">
        <f t="shared" ca="1" si="201"/>
        <v>-17.813565491582537</v>
      </c>
      <c r="AH434" s="304">
        <f t="shared" ca="1" si="202"/>
        <v>-8.9132968730298092</v>
      </c>
    </row>
    <row r="435" spans="1:34" x14ac:dyDescent="0.2">
      <c r="A435" s="347">
        <f t="shared" ca="1" si="180"/>
        <v>0.1</v>
      </c>
      <c r="B435" s="304">
        <f t="shared" ca="1" si="181"/>
        <v>10.799999999999905</v>
      </c>
      <c r="D435" s="306">
        <f t="shared" ca="1" si="182"/>
        <v>-3.6850653339843511</v>
      </c>
      <c r="E435" s="307">
        <f t="shared" ca="1" si="183"/>
        <v>-17.709762866162105</v>
      </c>
      <c r="F435" s="304">
        <f t="shared" ca="1" si="184"/>
        <v>18.089096364700683</v>
      </c>
      <c r="G435" s="306">
        <f t="shared" ca="1" si="185"/>
        <v>71.997842031384465</v>
      </c>
      <c r="H435" s="307">
        <f t="shared" ca="1" si="186"/>
        <v>153.3624993344819</v>
      </c>
      <c r="I435" s="304">
        <f t="shared" ca="1" si="187"/>
        <v>169.4217974739235</v>
      </c>
      <c r="J435" s="306">
        <f t="shared" ca="1" si="188"/>
        <v>599.90833745496923</v>
      </c>
      <c r="K435" s="307">
        <f t="shared" ca="1" si="189"/>
        <v>1657.1522439432922</v>
      </c>
      <c r="L435" s="304">
        <f t="shared" ca="1" si="174"/>
        <v>1762.3971098916027</v>
      </c>
      <c r="M435" s="306">
        <f t="shared" ca="1" si="190"/>
        <v>1.1318763155558951</v>
      </c>
      <c r="N435" s="304">
        <f t="shared" ca="1" si="191"/>
        <v>64.85173581217056</v>
      </c>
      <c r="P435" s="310">
        <f t="shared" ca="1" si="192"/>
        <v>23</v>
      </c>
      <c r="Q435" s="304">
        <f t="shared" ca="1" si="193"/>
        <v>0</v>
      </c>
      <c r="R435" s="306">
        <f t="shared" ca="1" si="194"/>
        <v>0</v>
      </c>
      <c r="S435" s="307">
        <f t="shared" ca="1" si="195"/>
        <v>7.6519999999999806</v>
      </c>
      <c r="T435" s="304">
        <f t="shared" ca="1" si="175"/>
        <v>75.066119999999813</v>
      </c>
      <c r="U435" s="311">
        <f t="shared" ca="1" si="176"/>
        <v>0</v>
      </c>
      <c r="V435" s="306">
        <f t="shared" ca="1" si="177"/>
        <v>1.0375320008868432</v>
      </c>
      <c r="W435" s="304">
        <f t="shared" ca="1" si="178"/>
        <v>65.236318010961881</v>
      </c>
      <c r="Y435" s="314" t="str">
        <f t="shared" ca="1" si="196"/>
        <v/>
      </c>
      <c r="Z435" s="315" t="str">
        <f t="shared" ca="1" si="197"/>
        <v/>
      </c>
      <c r="AA435" s="316" t="str">
        <f t="shared" ca="1" si="198"/>
        <v/>
      </c>
      <c r="AC435" s="310" t="e">
        <f t="shared" ca="1" si="199"/>
        <v>#N/A</v>
      </c>
      <c r="AD435" s="323" t="e">
        <f t="shared" ca="1" si="200"/>
        <v>#N/A</v>
      </c>
      <c r="AE435" s="324">
        <f t="shared" ca="1" si="179"/>
        <v>1657.1522439432922</v>
      </c>
      <c r="AG435" s="306">
        <f t="shared" ca="1" si="201"/>
        <v>-17.607291958330734</v>
      </c>
      <c r="AH435" s="304">
        <f t="shared" ca="1" si="202"/>
        <v>-8.716992592478606</v>
      </c>
    </row>
    <row r="436" spans="1:34" x14ac:dyDescent="0.2">
      <c r="A436" s="347">
        <f t="shared" ca="1" si="180"/>
        <v>0.1</v>
      </c>
      <c r="B436" s="304">
        <f t="shared" ca="1" si="181"/>
        <v>10.899999999999904</v>
      </c>
      <c r="D436" s="306">
        <f t="shared" ca="1" si="182"/>
        <v>-3.6229694702997595</v>
      </c>
      <c r="E436" s="307">
        <f t="shared" ca="1" si="183"/>
        <v>-17.527282036529545</v>
      </c>
      <c r="F436" s="304">
        <f t="shared" ca="1" si="184"/>
        <v>17.897807781143907</v>
      </c>
      <c r="G436" s="306">
        <f t="shared" ca="1" si="185"/>
        <v>71.63554508435449</v>
      </c>
      <c r="H436" s="307">
        <f t="shared" ca="1" si="186"/>
        <v>151.60977113082893</v>
      </c>
      <c r="I436" s="304">
        <f t="shared" ca="1" si="187"/>
        <v>167.6817641303756</v>
      </c>
      <c r="J436" s="306">
        <f t="shared" ca="1" si="188"/>
        <v>607.09000681075622</v>
      </c>
      <c r="K436" s="307">
        <f t="shared" ca="1" si="189"/>
        <v>1672.4008574665577</v>
      </c>
      <c r="L436" s="304">
        <f t="shared" ca="1" si="174"/>
        <v>1779.1804024393821</v>
      </c>
      <c r="M436" s="306">
        <f t="shared" ca="1" si="190"/>
        <v>1.1293901284200949</v>
      </c>
      <c r="N436" s="304">
        <f t="shared" ca="1" si="191"/>
        <v>64.709287782209486</v>
      </c>
      <c r="P436" s="310">
        <f t="shared" ca="1" si="192"/>
        <v>23</v>
      </c>
      <c r="Q436" s="304">
        <f t="shared" ca="1" si="193"/>
        <v>0</v>
      </c>
      <c r="R436" s="306">
        <f t="shared" ca="1" si="194"/>
        <v>0</v>
      </c>
      <c r="S436" s="307">
        <f t="shared" ca="1" si="195"/>
        <v>7.6519999999999806</v>
      </c>
      <c r="T436" s="304">
        <f t="shared" ca="1" si="175"/>
        <v>75.066119999999813</v>
      </c>
      <c r="U436" s="311">
        <f t="shared" ca="1" si="176"/>
        <v>0</v>
      </c>
      <c r="V436" s="306">
        <f t="shared" ca="1" si="177"/>
        <v>1.0359400925287225</v>
      </c>
      <c r="W436" s="304">
        <f t="shared" ca="1" si="178"/>
        <v>63.805142136294542</v>
      </c>
      <c r="Y436" s="314" t="str">
        <f t="shared" ca="1" si="196"/>
        <v/>
      </c>
      <c r="Z436" s="315" t="str">
        <f t="shared" ca="1" si="197"/>
        <v/>
      </c>
      <c r="AA436" s="316" t="str">
        <f t="shared" ca="1" si="198"/>
        <v/>
      </c>
      <c r="AC436" s="310" t="e">
        <f t="shared" ca="1" si="199"/>
        <v>#N/A</v>
      </c>
      <c r="AD436" s="323" t="e">
        <f t="shared" ca="1" si="200"/>
        <v>#N/A</v>
      </c>
      <c r="AE436" s="324">
        <f t="shared" ca="1" si="179"/>
        <v>1672.4008574665577</v>
      </c>
      <c r="AG436" s="306">
        <f t="shared" ca="1" si="201"/>
        <v>-17.405515743767175</v>
      </c>
      <c r="AH436" s="304">
        <f t="shared" ca="1" si="202"/>
        <v>-8.525394408123633</v>
      </c>
    </row>
    <row r="437" spans="1:34" x14ac:dyDescent="0.2">
      <c r="A437" s="347">
        <f t="shared" ca="1" si="180"/>
        <v>0.1</v>
      </c>
      <c r="B437" s="304">
        <f t="shared" ca="1" si="181"/>
        <v>10.999999999999904</v>
      </c>
      <c r="D437" s="306">
        <f t="shared" ca="1" si="182"/>
        <v>-3.5622422848605129</v>
      </c>
      <c r="E437" s="307">
        <f t="shared" ca="1" si="183"/>
        <v>-17.34914466462568</v>
      </c>
      <c r="F437" s="304">
        <f t="shared" ca="1" si="184"/>
        <v>17.711081014160541</v>
      </c>
      <c r="G437" s="306">
        <f t="shared" ca="1" si="185"/>
        <v>71.279320855868434</v>
      </c>
      <c r="H437" s="307">
        <f t="shared" ca="1" si="186"/>
        <v>149.87485666436638</v>
      </c>
      <c r="I437" s="304">
        <f t="shared" ca="1" si="187"/>
        <v>165.96148421196469</v>
      </c>
      <c r="J437" s="306">
        <f t="shared" ca="1" si="188"/>
        <v>614.23575010776733</v>
      </c>
      <c r="K437" s="307">
        <f t="shared" ca="1" si="189"/>
        <v>1687.4750888563174</v>
      </c>
      <c r="L437" s="304">
        <f t="shared" ca="1" si="174"/>
        <v>1795.7888885448333</v>
      </c>
      <c r="M437" s="306">
        <f t="shared" ca="1" si="190"/>
        <v>1.1268648754285464</v>
      </c>
      <c r="N437" s="304">
        <f t="shared" ca="1" si="191"/>
        <v>64.564601443590973</v>
      </c>
      <c r="P437" s="310">
        <f t="shared" ca="1" si="192"/>
        <v>23</v>
      </c>
      <c r="Q437" s="304">
        <f t="shared" ca="1" si="193"/>
        <v>0</v>
      </c>
      <c r="R437" s="306">
        <f t="shared" ca="1" si="194"/>
        <v>0</v>
      </c>
      <c r="S437" s="307">
        <f t="shared" ca="1" si="195"/>
        <v>7.6519999999999806</v>
      </c>
      <c r="T437" s="304">
        <f t="shared" ca="1" si="175"/>
        <v>75.066119999999813</v>
      </c>
      <c r="U437" s="311">
        <f t="shared" ca="1" si="176"/>
        <v>0</v>
      </c>
      <c r="V437" s="306">
        <f t="shared" ca="1" si="177"/>
        <v>1.0343685894388732</v>
      </c>
      <c r="W437" s="304">
        <f t="shared" ca="1" si="178"/>
        <v>62.407863428449176</v>
      </c>
      <c r="Y437" s="314" t="str">
        <f t="shared" ca="1" si="196"/>
        <v/>
      </c>
      <c r="Z437" s="315" t="str">
        <f t="shared" ca="1" si="197"/>
        <v/>
      </c>
      <c r="AA437" s="316" t="str">
        <f t="shared" ca="1" si="198"/>
        <v/>
      </c>
      <c r="AC437" s="310">
        <f t="shared" ca="1" si="199"/>
        <v>10.999999999999904</v>
      </c>
      <c r="AD437" s="323">
        <f t="shared" ca="1" si="200"/>
        <v>614.23575010776733</v>
      </c>
      <c r="AE437" s="324">
        <f t="shared" ca="1" si="179"/>
        <v>1687.4750888563174</v>
      </c>
      <c r="AG437" s="306">
        <f t="shared" ca="1" si="201"/>
        <v>-17.208090782457091</v>
      </c>
      <c r="AH437" s="304">
        <f t="shared" ca="1" si="202"/>
        <v>-8.3383614919360571</v>
      </c>
    </row>
    <row r="438" spans="1:34" x14ac:dyDescent="0.2">
      <c r="A438" s="347">
        <f t="shared" ca="1" si="180"/>
        <v>0.1</v>
      </c>
      <c r="B438" s="304">
        <f t="shared" ca="1" si="181"/>
        <v>11.099999999999904</v>
      </c>
      <c r="D438" s="306">
        <f t="shared" ca="1" si="182"/>
        <v>-3.5028423853253643</v>
      </c>
      <c r="E438" s="307">
        <f t="shared" ca="1" si="183"/>
        <v>-17.175221695645323</v>
      </c>
      <c r="F438" s="304">
        <f t="shared" ca="1" si="184"/>
        <v>17.528780478715504</v>
      </c>
      <c r="G438" s="306">
        <f t="shared" ca="1" si="185"/>
        <v>70.929036617335896</v>
      </c>
      <c r="H438" s="307">
        <f t="shared" ca="1" si="186"/>
        <v>148.15733449480183</v>
      </c>
      <c r="I438" s="304">
        <f t="shared" ca="1" si="187"/>
        <v>164.26053695293942</v>
      </c>
      <c r="J438" s="306">
        <f t="shared" ca="1" si="188"/>
        <v>621.34616798142758</v>
      </c>
      <c r="K438" s="307">
        <f t="shared" ca="1" si="189"/>
        <v>1702.3766984142758</v>
      </c>
      <c r="L438" s="304">
        <f t="shared" ca="1" si="174"/>
        <v>1812.2244573366443</v>
      </c>
      <c r="M438" s="306">
        <f t="shared" ca="1" si="190"/>
        <v>1.1242998451948556</v>
      </c>
      <c r="N438" s="304">
        <f t="shared" ca="1" si="191"/>
        <v>64.417636036877028</v>
      </c>
      <c r="P438" s="310">
        <f t="shared" ca="1" si="192"/>
        <v>23</v>
      </c>
      <c r="Q438" s="304">
        <f t="shared" ca="1" si="193"/>
        <v>0</v>
      </c>
      <c r="R438" s="306">
        <f t="shared" ca="1" si="194"/>
        <v>0</v>
      </c>
      <c r="S438" s="307">
        <f t="shared" ca="1" si="195"/>
        <v>7.6519999999999806</v>
      </c>
      <c r="T438" s="304">
        <f t="shared" ca="1" si="175"/>
        <v>75.066119999999813</v>
      </c>
      <c r="U438" s="311">
        <f t="shared" ca="1" si="176"/>
        <v>0</v>
      </c>
      <c r="V438" s="306">
        <f t="shared" ca="1" si="177"/>
        <v>1.0328172280817649</v>
      </c>
      <c r="W438" s="304">
        <f t="shared" ca="1" si="178"/>
        <v>61.043485085529319</v>
      </c>
      <c r="Y438" s="314" t="str">
        <f t="shared" ca="1" si="196"/>
        <v/>
      </c>
      <c r="Z438" s="315" t="str">
        <f t="shared" ca="1" si="197"/>
        <v/>
      </c>
      <c r="AA438" s="316" t="str">
        <f t="shared" ca="1" si="198"/>
        <v/>
      </c>
      <c r="AC438" s="310" t="e">
        <f t="shared" ca="1" si="199"/>
        <v>#N/A</v>
      </c>
      <c r="AD438" s="323" t="e">
        <f t="shared" ca="1" si="200"/>
        <v>#N/A</v>
      </c>
      <c r="AE438" s="324">
        <f t="shared" ca="1" si="179"/>
        <v>1702.3766984142758</v>
      </c>
      <c r="AG438" s="306">
        <f t="shared" ca="1" si="201"/>
        <v>-17.014876249830035</v>
      </c>
      <c r="AH438" s="304">
        <f t="shared" ca="1" si="202"/>
        <v>-8.1557584198182607</v>
      </c>
    </row>
    <row r="439" spans="1:34" x14ac:dyDescent="0.2">
      <c r="A439" s="347">
        <f t="shared" ca="1" si="180"/>
        <v>0.1</v>
      </c>
      <c r="B439" s="304">
        <f t="shared" ca="1" si="181"/>
        <v>11.199999999999903</v>
      </c>
      <c r="D439" s="306">
        <f t="shared" ca="1" si="182"/>
        <v>-3.4447299575387</v>
      </c>
      <c r="E439" s="307">
        <f t="shared" ca="1" si="183"/>
        <v>-17.005388981761349</v>
      </c>
      <c r="F439" s="304">
        <f t="shared" ca="1" si="184"/>
        <v>17.350775743504233</v>
      </c>
      <c r="G439" s="306">
        <f t="shared" ca="1" si="185"/>
        <v>70.584563621582021</v>
      </c>
      <c r="H439" s="307">
        <f t="shared" ca="1" si="186"/>
        <v>146.45679559662568</v>
      </c>
      <c r="I439" s="304">
        <f t="shared" ca="1" si="187"/>
        <v>162.57851517983843</v>
      </c>
      <c r="J439" s="306">
        <f t="shared" ca="1" si="188"/>
        <v>628.42184799337349</v>
      </c>
      <c r="K439" s="307">
        <f t="shared" ca="1" si="189"/>
        <v>1717.1074049188471</v>
      </c>
      <c r="L439" s="304">
        <f t="shared" ca="1" si="174"/>
        <v>1828.4889551382432</v>
      </c>
      <c r="M439" s="306">
        <f t="shared" ca="1" si="190"/>
        <v>1.1216943086498981</v>
      </c>
      <c r="N439" s="304">
        <f t="shared" ca="1" si="191"/>
        <v>64.268349789483864</v>
      </c>
      <c r="P439" s="310">
        <f t="shared" ca="1" si="192"/>
        <v>23</v>
      </c>
      <c r="Q439" s="304">
        <f t="shared" ca="1" si="193"/>
        <v>0</v>
      </c>
      <c r="R439" s="306">
        <f t="shared" ca="1" si="194"/>
        <v>0</v>
      </c>
      <c r="S439" s="307">
        <f t="shared" ca="1" si="195"/>
        <v>7.6519999999999806</v>
      </c>
      <c r="T439" s="304">
        <f t="shared" ca="1" si="175"/>
        <v>75.066119999999813</v>
      </c>
      <c r="U439" s="311">
        <f t="shared" ca="1" si="176"/>
        <v>0</v>
      </c>
      <c r="V439" s="306">
        <f t="shared" ca="1" si="177"/>
        <v>1.0312857514303069</v>
      </c>
      <c r="W439" s="304">
        <f t="shared" ca="1" si="178"/>
        <v>59.71104798181053</v>
      </c>
      <c r="Y439" s="314" t="str">
        <f t="shared" ca="1" si="196"/>
        <v/>
      </c>
      <c r="Z439" s="315" t="str">
        <f t="shared" ca="1" si="197"/>
        <v/>
      </c>
      <c r="AA439" s="316" t="str">
        <f t="shared" ca="1" si="198"/>
        <v/>
      </c>
      <c r="AC439" s="310" t="e">
        <f t="shared" ca="1" si="199"/>
        <v>#N/A</v>
      </c>
      <c r="AD439" s="323" t="e">
        <f t="shared" ca="1" si="200"/>
        <v>#N/A</v>
      </c>
      <c r="AE439" s="324">
        <f t="shared" ca="1" si="179"/>
        <v>1717.1074049188471</v>
      </c>
      <c r="AG439" s="306">
        <f t="shared" ca="1" si="201"/>
        <v>-16.825736309823213</v>
      </c>
      <c r="AH439" s="304">
        <f t="shared" ca="1" si="202"/>
        <v>-7.9774549249254409</v>
      </c>
    </row>
    <row r="440" spans="1:34" x14ac:dyDescent="0.2">
      <c r="A440" s="347">
        <f t="shared" ca="1" si="180"/>
        <v>0.1</v>
      </c>
      <c r="B440" s="304">
        <f t="shared" ca="1" si="181"/>
        <v>11.299999999999903</v>
      </c>
      <c r="D440" s="306">
        <f t="shared" ca="1" si="182"/>
        <v>-3.3878666943747469</v>
      </c>
      <c r="E440" s="307">
        <f t="shared" ca="1" si="183"/>
        <v>-16.839527059581439</v>
      </c>
      <c r="F440" s="304">
        <f t="shared" ca="1" si="184"/>
        <v>17.176941297251648</v>
      </c>
      <c r="G440" s="306">
        <f t="shared" ca="1" si="185"/>
        <v>70.245776952144553</v>
      </c>
      <c r="H440" s="307">
        <f t="shared" ca="1" si="186"/>
        <v>144.77284289066753</v>
      </c>
      <c r="I440" s="304">
        <f t="shared" ca="1" si="187"/>
        <v>160.91502483688819</v>
      </c>
      <c r="J440" s="306">
        <f t="shared" ca="1" si="188"/>
        <v>635.46336502205986</v>
      </c>
      <c r="K440" s="307">
        <f t="shared" ca="1" si="189"/>
        <v>1731.6688868432118</v>
      </c>
      <c r="L440" s="304">
        <f t="shared" ca="1" si="174"/>
        <v>1844.5841867331424</v>
      </c>
      <c r="M440" s="306">
        <f t="shared" ca="1" si="190"/>
        <v>1.1190475185648612</v>
      </c>
      <c r="N440" s="304">
        <f t="shared" ca="1" si="191"/>
        <v>64.116699888354177</v>
      </c>
      <c r="P440" s="310">
        <f t="shared" ca="1" si="192"/>
        <v>23</v>
      </c>
      <c r="Q440" s="304">
        <f t="shared" ca="1" si="193"/>
        <v>0</v>
      </c>
      <c r="R440" s="306">
        <f t="shared" ca="1" si="194"/>
        <v>0</v>
      </c>
      <c r="S440" s="307">
        <f t="shared" ca="1" si="195"/>
        <v>7.6519999999999806</v>
      </c>
      <c r="T440" s="304">
        <f t="shared" ca="1" si="175"/>
        <v>75.066119999999813</v>
      </c>
      <c r="U440" s="311">
        <f t="shared" ca="1" si="176"/>
        <v>0</v>
      </c>
      <c r="V440" s="306">
        <f t="shared" ca="1" si="177"/>
        <v>1.0297739087661872</v>
      </c>
      <c r="W440" s="304">
        <f t="shared" ca="1" si="178"/>
        <v>58.409628974990866</v>
      </c>
      <c r="Y440" s="314" t="str">
        <f t="shared" ca="1" si="196"/>
        <v/>
      </c>
      <c r="Z440" s="315" t="str">
        <f t="shared" ca="1" si="197"/>
        <v/>
      </c>
      <c r="AA440" s="316" t="str">
        <f t="shared" ca="1" si="198"/>
        <v/>
      </c>
      <c r="AC440" s="310" t="e">
        <f t="shared" ca="1" si="199"/>
        <v>#N/A</v>
      </c>
      <c r="AD440" s="323" t="e">
        <f t="shared" ca="1" si="200"/>
        <v>#N/A</v>
      </c>
      <c r="AE440" s="324">
        <f t="shared" ca="1" si="179"/>
        <v>1731.6688868432118</v>
      </c>
      <c r="AG440" s="306">
        <f t="shared" ca="1" si="201"/>
        <v>-16.640539875437355</v>
      </c>
      <c r="AH440" s="304">
        <f t="shared" ca="1" si="202"/>
        <v>-7.803325664115353</v>
      </c>
    </row>
    <row r="441" spans="1:34" x14ac:dyDescent="0.2">
      <c r="A441" s="347">
        <f t="shared" ca="1" si="180"/>
        <v>0.1</v>
      </c>
      <c r="B441" s="304">
        <f t="shared" ca="1" si="181"/>
        <v>11.399999999999903</v>
      </c>
      <c r="D441" s="306">
        <f t="shared" ca="1" si="182"/>
        <v>-3.3322157283566107</v>
      </c>
      <c r="E441" s="307">
        <f t="shared" ca="1" si="183"/>
        <v>-16.677520939341754</v>
      </c>
      <c r="F441" s="304">
        <f t="shared" ca="1" si="184"/>
        <v>17.00715632733732</v>
      </c>
      <c r="G441" s="306">
        <f t="shared" ca="1" si="185"/>
        <v>69.912555379308898</v>
      </c>
      <c r="H441" s="307">
        <f t="shared" ca="1" si="186"/>
        <v>143.10509079673335</v>
      </c>
      <c r="I441" s="304">
        <f t="shared" ca="1" si="187"/>
        <v>159.26968453414551</v>
      </c>
      <c r="J441" s="306">
        <f t="shared" ca="1" si="188"/>
        <v>642.47128163863249</v>
      </c>
      <c r="K441" s="307">
        <f t="shared" ca="1" si="189"/>
        <v>1746.0627835275818</v>
      </c>
      <c r="L441" s="304">
        <f t="shared" ca="1" si="174"/>
        <v>1860.51191658384</v>
      </c>
      <c r="M441" s="306">
        <f t="shared" ca="1" si="190"/>
        <v>1.1163587090605738</v>
      </c>
      <c r="N441" s="304">
        <f t="shared" ca="1" si="191"/>
        <v>63.962642451843855</v>
      </c>
      <c r="P441" s="310">
        <f t="shared" ca="1" si="192"/>
        <v>23</v>
      </c>
      <c r="Q441" s="304">
        <f t="shared" ca="1" si="193"/>
        <v>0</v>
      </c>
      <c r="R441" s="306">
        <f t="shared" ca="1" si="194"/>
        <v>0</v>
      </c>
      <c r="S441" s="307">
        <f t="shared" ca="1" si="195"/>
        <v>7.6519999999999806</v>
      </c>
      <c r="T441" s="304">
        <f t="shared" ca="1" si="175"/>
        <v>75.066119999999813</v>
      </c>
      <c r="U441" s="311">
        <f t="shared" ca="1" si="176"/>
        <v>0</v>
      </c>
      <c r="V441" s="306">
        <f t="shared" ca="1" si="177"/>
        <v>1.0282814554879791</v>
      </c>
      <c r="W441" s="304">
        <f t="shared" ca="1" si="178"/>
        <v>57.138339302148133</v>
      </c>
      <c r="Y441" s="314" t="str">
        <f t="shared" ca="1" si="196"/>
        <v/>
      </c>
      <c r="Z441" s="315" t="str">
        <f t="shared" ca="1" si="197"/>
        <v/>
      </c>
      <c r="AA441" s="316" t="str">
        <f t="shared" ca="1" si="198"/>
        <v/>
      </c>
      <c r="AC441" s="310" t="e">
        <f t="shared" ca="1" si="199"/>
        <v>#N/A</v>
      </c>
      <c r="AD441" s="323" t="e">
        <f t="shared" ca="1" si="200"/>
        <v>#N/A</v>
      </c>
      <c r="AE441" s="324">
        <f t="shared" ca="1" si="179"/>
        <v>1746.0627835275818</v>
      </c>
      <c r="AG441" s="306">
        <f t="shared" ca="1" si="201"/>
        <v>-16.459160381402491</v>
      </c>
      <c r="AH441" s="304">
        <f t="shared" ca="1" si="202"/>
        <v>-7.6332499967317062</v>
      </c>
    </row>
    <row r="442" spans="1:34" x14ac:dyDescent="0.2">
      <c r="A442" s="347">
        <f t="shared" ca="1" si="180"/>
        <v>0.1</v>
      </c>
      <c r="B442" s="304">
        <f t="shared" ca="1" si="181"/>
        <v>11.499999999999902</v>
      </c>
      <c r="D442" s="306">
        <f t="shared" ca="1" si="182"/>
        <v>-3.277741567824044</v>
      </c>
      <c r="E442" s="307">
        <f t="shared" ca="1" si="183"/>
        <v>-16.519259905131559</v>
      </c>
      <c r="F442" s="304">
        <f t="shared" ca="1" si="184"/>
        <v>16.841304510005415</v>
      </c>
      <c r="G442" s="306">
        <f t="shared" ca="1" si="185"/>
        <v>69.584781222526487</v>
      </c>
      <c r="H442" s="307">
        <f t="shared" ca="1" si="186"/>
        <v>141.4531648062202</v>
      </c>
      <c r="I442" s="304">
        <f t="shared" ca="1" si="187"/>
        <v>157.64212511724958</v>
      </c>
      <c r="J442" s="306">
        <f t="shared" ca="1" si="188"/>
        <v>649.44614846872423</v>
      </c>
      <c r="K442" s="307">
        <f t="shared" ca="1" si="189"/>
        <v>1760.2906963077294</v>
      </c>
      <c r="L442" s="304">
        <f t="shared" ca="1" si="174"/>
        <v>1876.2738700062982</v>
      </c>
      <c r="M442" s="306">
        <f t="shared" ca="1" si="190"/>
        <v>1.1136270951028095</v>
      </c>
      <c r="N442" s="304">
        <f t="shared" ca="1" si="191"/>
        <v>63.806132500804935</v>
      </c>
      <c r="P442" s="310">
        <f t="shared" ca="1" si="192"/>
        <v>23</v>
      </c>
      <c r="Q442" s="304">
        <f t="shared" ca="1" si="193"/>
        <v>0</v>
      </c>
      <c r="R442" s="306">
        <f t="shared" ca="1" si="194"/>
        <v>0</v>
      </c>
      <c r="S442" s="307">
        <f t="shared" ca="1" si="195"/>
        <v>7.6519999999999806</v>
      </c>
      <c r="T442" s="304">
        <f t="shared" ca="1" si="175"/>
        <v>75.066119999999813</v>
      </c>
      <c r="U442" s="311">
        <f t="shared" ca="1" si="176"/>
        <v>0</v>
      </c>
      <c r="V442" s="306">
        <f t="shared" ca="1" si="177"/>
        <v>1.0268081529266651</v>
      </c>
      <c r="W442" s="304">
        <f t="shared" ca="1" si="178"/>
        <v>55.896323059117691</v>
      </c>
      <c r="Y442" s="314" t="str">
        <f t="shared" ca="1" si="196"/>
        <v/>
      </c>
      <c r="Z442" s="315" t="str">
        <f t="shared" ca="1" si="197"/>
        <v/>
      </c>
      <c r="AA442" s="316" t="str">
        <f t="shared" ca="1" si="198"/>
        <v/>
      </c>
      <c r="AC442" s="310" t="e">
        <f t="shared" ca="1" si="199"/>
        <v>#N/A</v>
      </c>
      <c r="AD442" s="323" t="e">
        <f t="shared" ca="1" si="200"/>
        <v>#N/A</v>
      </c>
      <c r="AE442" s="324">
        <f t="shared" ca="1" si="179"/>
        <v>1760.2906963077294</v>
      </c>
      <c r="AG442" s="306">
        <f t="shared" ca="1" si="201"/>
        <v>-16.281475568204005</v>
      </c>
      <c r="AH442" s="304">
        <f t="shared" ca="1" si="202"/>
        <v>-7.4671117749801725</v>
      </c>
    </row>
    <row r="443" spans="1:34" x14ac:dyDescent="0.2">
      <c r="A443" s="347">
        <f t="shared" ca="1" si="180"/>
        <v>0.1</v>
      </c>
      <c r="B443" s="304">
        <f t="shared" ca="1" si="181"/>
        <v>11.599999999999902</v>
      </c>
      <c r="D443" s="306">
        <f t="shared" ca="1" si="182"/>
        <v>-3.2244100364392523</v>
      </c>
      <c r="E443" s="307">
        <f t="shared" ca="1" si="183"/>
        <v>-16.364637325490637</v>
      </c>
      <c r="F443" s="304">
        <f t="shared" ca="1" si="184"/>
        <v>16.679273811468278</v>
      </c>
      <c r="G443" s="306">
        <f t="shared" ca="1" si="185"/>
        <v>69.262340218882557</v>
      </c>
      <c r="H443" s="307">
        <f t="shared" ca="1" si="186"/>
        <v>139.81670107367114</v>
      </c>
      <c r="I443" s="304">
        <f t="shared" ca="1" si="187"/>
        <v>156.03198925771775</v>
      </c>
      <c r="J443" s="306">
        <f t="shared" ca="1" si="188"/>
        <v>656.38850454079466</v>
      </c>
      <c r="K443" s="307">
        <f t="shared" ca="1" si="189"/>
        <v>1774.3541896017239</v>
      </c>
      <c r="L443" s="304">
        <f t="shared" ca="1" si="174"/>
        <v>1891.8717343019032</v>
      </c>
      <c r="M443" s="306">
        <f t="shared" ca="1" si="190"/>
        <v>1.1108518719832492</v>
      </c>
      <c r="N443" s="304">
        <f t="shared" ca="1" si="191"/>
        <v>63.647123928846995</v>
      </c>
      <c r="P443" s="310">
        <f t="shared" ca="1" si="192"/>
        <v>23</v>
      </c>
      <c r="Q443" s="304">
        <f t="shared" ca="1" si="193"/>
        <v>0</v>
      </c>
      <c r="R443" s="306">
        <f t="shared" ca="1" si="194"/>
        <v>0</v>
      </c>
      <c r="S443" s="307">
        <f t="shared" ca="1" si="195"/>
        <v>7.6519999999999806</v>
      </c>
      <c r="T443" s="304">
        <f t="shared" ca="1" si="175"/>
        <v>75.066119999999813</v>
      </c>
      <c r="U443" s="311">
        <f t="shared" ca="1" si="176"/>
        <v>0</v>
      </c>
      <c r="V443" s="306">
        <f t="shared" ca="1" si="177"/>
        <v>1.0253537681682336</v>
      </c>
      <c r="W443" s="304">
        <f t="shared" ca="1" si="178"/>
        <v>54.682755758355555</v>
      </c>
      <c r="Y443" s="314" t="str">
        <f t="shared" ca="1" si="196"/>
        <v/>
      </c>
      <c r="Z443" s="315" t="str">
        <f t="shared" ca="1" si="197"/>
        <v/>
      </c>
      <c r="AA443" s="316" t="str">
        <f t="shared" ca="1" si="198"/>
        <v/>
      </c>
      <c r="AC443" s="310" t="e">
        <f t="shared" ca="1" si="199"/>
        <v>#N/A</v>
      </c>
      <c r="AD443" s="323" t="e">
        <f t="shared" ca="1" si="200"/>
        <v>#N/A</v>
      </c>
      <c r="AE443" s="324">
        <f t="shared" ca="1" si="179"/>
        <v>1774.3541896017239</v>
      </c>
      <c r="AG443" s="306">
        <f t="shared" ca="1" si="201"/>
        <v>-16.10736727676953</v>
      </c>
      <c r="AH443" s="304">
        <f t="shared" ca="1" si="202"/>
        <v>-7.3047991452061991</v>
      </c>
    </row>
    <row r="444" spans="1:34" x14ac:dyDescent="0.2">
      <c r="A444" s="347">
        <f t="shared" ca="1" si="180"/>
        <v>0.1</v>
      </c>
      <c r="B444" s="304">
        <f t="shared" ca="1" si="181"/>
        <v>11.699999999999902</v>
      </c>
      <c r="D444" s="306">
        <f t="shared" ca="1" si="182"/>
        <v>-3.1721882158340562</v>
      </c>
      <c r="E444" s="307">
        <f t="shared" ca="1" si="183"/>
        <v>-16.213550473764919</v>
      </c>
      <c r="F444" s="304">
        <f t="shared" ca="1" si="184"/>
        <v>16.520956299258195</v>
      </c>
      <c r="G444" s="306">
        <f t="shared" ca="1" si="185"/>
        <v>68.945121397299147</v>
      </c>
      <c r="H444" s="307">
        <f t="shared" ca="1" si="186"/>
        <v>138.19534602629466</v>
      </c>
      <c r="I444" s="304">
        <f t="shared" ca="1" si="187"/>
        <v>154.43893106278492</v>
      </c>
      <c r="J444" s="306">
        <f t="shared" ca="1" si="188"/>
        <v>663.29887762160376</v>
      </c>
      <c r="K444" s="307">
        <f t="shared" ca="1" si="189"/>
        <v>1788.2547919567221</v>
      </c>
      <c r="L444" s="304">
        <f t="shared" ca="1" si="174"/>
        <v>1907.3071598487377</v>
      </c>
      <c r="M444" s="306">
        <f t="shared" ca="1" si="190"/>
        <v>1.1080322147857982</v>
      </c>
      <c r="N444" s="304">
        <f t="shared" ca="1" si="191"/>
        <v>63.485569471759369</v>
      </c>
      <c r="P444" s="310">
        <f t="shared" ca="1" si="192"/>
        <v>23</v>
      </c>
      <c r="Q444" s="304">
        <f t="shared" ca="1" si="193"/>
        <v>0</v>
      </c>
      <c r="R444" s="306">
        <f t="shared" ca="1" si="194"/>
        <v>0</v>
      </c>
      <c r="S444" s="307">
        <f t="shared" ca="1" si="195"/>
        <v>7.6519999999999806</v>
      </c>
      <c r="T444" s="304">
        <f t="shared" ca="1" si="175"/>
        <v>75.066119999999813</v>
      </c>
      <c r="U444" s="311">
        <f t="shared" ca="1" si="176"/>
        <v>0</v>
      </c>
      <c r="V444" s="306">
        <f t="shared" ca="1" si="177"/>
        <v>1.0239180738830296</v>
      </c>
      <c r="W444" s="304">
        <f t="shared" ca="1" si="178"/>
        <v>53.49684296067926</v>
      </c>
      <c r="Y444" s="314" t="str">
        <f t="shared" ca="1" si="196"/>
        <v/>
      </c>
      <c r="Z444" s="315" t="str">
        <f t="shared" ca="1" si="197"/>
        <v/>
      </c>
      <c r="AA444" s="316" t="str">
        <f t="shared" ca="1" si="198"/>
        <v/>
      </c>
      <c r="AC444" s="310" t="e">
        <f t="shared" ca="1" si="199"/>
        <v>#N/A</v>
      </c>
      <c r="AD444" s="323" t="e">
        <f t="shared" ca="1" si="200"/>
        <v>#N/A</v>
      </c>
      <c r="AE444" s="324">
        <f t="shared" ca="1" si="179"/>
        <v>1788.2547919567221</v>
      </c>
      <c r="AG444" s="306">
        <f t="shared" ca="1" si="201"/>
        <v>-15.936721253162524</v>
      </c>
      <c r="AH444" s="304">
        <f t="shared" ca="1" si="202"/>
        <v>-7.1462043594296514</v>
      </c>
    </row>
    <row r="445" spans="1:34" x14ac:dyDescent="0.2">
      <c r="A445" s="347">
        <f t="shared" ca="1" si="180"/>
        <v>0.1</v>
      </c>
      <c r="B445" s="304">
        <f t="shared" ca="1" si="181"/>
        <v>11.799999999999901</v>
      </c>
      <c r="D445" s="306">
        <f t="shared" ca="1" si="182"/>
        <v>-3.1210443912147738</v>
      </c>
      <c r="E445" s="307">
        <f t="shared" ca="1" si="183"/>
        <v>-16.065900357646598</v>
      </c>
      <c r="F445" s="304">
        <f t="shared" ca="1" si="184"/>
        <v>16.366247963224872</v>
      </c>
      <c r="G445" s="306">
        <f t="shared" ca="1" si="185"/>
        <v>68.633016958177663</v>
      </c>
      <c r="H445" s="307">
        <f t="shared" ca="1" si="186"/>
        <v>136.58875599052999</v>
      </c>
      <c r="I445" s="304">
        <f t="shared" ca="1" si="187"/>
        <v>152.8626157038471</v>
      </c>
      <c r="J445" s="306">
        <f t="shared" ca="1" si="188"/>
        <v>670.17778453937763</v>
      </c>
      <c r="K445" s="307">
        <f t="shared" ca="1" si="189"/>
        <v>1801.9939970575633</v>
      </c>
      <c r="L445" s="304">
        <f t="shared" ca="1" si="174"/>
        <v>1922.5817611538923</v>
      </c>
      <c r="M445" s="306">
        <f t="shared" ca="1" si="190"/>
        <v>1.1051672778379478</v>
      </c>
      <c r="N445" s="304">
        <f t="shared" ca="1" si="191"/>
        <v>63.32142067607645</v>
      </c>
      <c r="P445" s="310">
        <f t="shared" ca="1" si="192"/>
        <v>23</v>
      </c>
      <c r="Q445" s="304">
        <f t="shared" ca="1" si="193"/>
        <v>0</v>
      </c>
      <c r="R445" s="306">
        <f t="shared" ca="1" si="194"/>
        <v>0</v>
      </c>
      <c r="S445" s="307">
        <f t="shared" ca="1" si="195"/>
        <v>7.6519999999999806</v>
      </c>
      <c r="T445" s="304">
        <f t="shared" ca="1" si="175"/>
        <v>75.066119999999813</v>
      </c>
      <c r="U445" s="311">
        <f t="shared" ca="1" si="176"/>
        <v>0</v>
      </c>
      <c r="V445" s="306">
        <f t="shared" ca="1" si="177"/>
        <v>1.0225008481615547</v>
      </c>
      <c r="W445" s="304">
        <f t="shared" ca="1" si="178"/>
        <v>52.337818976582028</v>
      </c>
      <c r="Y445" s="314" t="str">
        <f t="shared" ca="1" si="196"/>
        <v/>
      </c>
      <c r="Z445" s="315" t="str">
        <f t="shared" ca="1" si="197"/>
        <v/>
      </c>
      <c r="AA445" s="316" t="str">
        <f t="shared" ca="1" si="198"/>
        <v/>
      </c>
      <c r="AC445" s="310" t="e">
        <f t="shared" ca="1" si="199"/>
        <v>#N/A</v>
      </c>
      <c r="AD445" s="323" t="e">
        <f t="shared" ca="1" si="200"/>
        <v>#N/A</v>
      </c>
      <c r="AE445" s="324">
        <f t="shared" ca="1" si="179"/>
        <v>1801.9939970575633</v>
      </c>
      <c r="AG445" s="306">
        <f t="shared" ca="1" si="201"/>
        <v>-15.76942696267124</v>
      </c>
      <c r="AH445" s="304">
        <f t="shared" ca="1" si="202"/>
        <v>-6.9912235965341605</v>
      </c>
    </row>
    <row r="446" spans="1:34" x14ac:dyDescent="0.2">
      <c r="A446" s="347">
        <f t="shared" ca="1" si="180"/>
        <v>0.1</v>
      </c>
      <c r="B446" s="304">
        <f t="shared" ca="1" si="181"/>
        <v>11.899999999999901</v>
      </c>
      <c r="D446" s="306">
        <f t="shared" ca="1" si="182"/>
        <v>-3.0709479997533959</v>
      </c>
      <c r="E446" s="307">
        <f t="shared" ca="1" si="183"/>
        <v>-15.921591557362602</v>
      </c>
      <c r="F446" s="304">
        <f t="shared" ca="1" si="184"/>
        <v>16.215048545615566</v>
      </c>
      <c r="G446" s="306">
        <f t="shared" ca="1" si="185"/>
        <v>68.325922158202317</v>
      </c>
      <c r="H446" s="307">
        <f t="shared" ca="1" si="186"/>
        <v>134.99659683479373</v>
      </c>
      <c r="I446" s="304">
        <f t="shared" ca="1" si="187"/>
        <v>151.30271906262809</v>
      </c>
      <c r="J446" s="306">
        <f t="shared" ca="1" si="188"/>
        <v>677.02573149519662</v>
      </c>
      <c r="K446" s="307">
        <f t="shared" ca="1" si="189"/>
        <v>1815.5732646988295</v>
      </c>
      <c r="L446" s="304">
        <f t="shared" ca="1" si="174"/>
        <v>1937.6971178684691</v>
      </c>
      <c r="M446" s="306">
        <f t="shared" ca="1" si="190"/>
        <v>1.1022561941468902</v>
      </c>
      <c r="N446" s="304">
        <f t="shared" ca="1" si="191"/>
        <v>63.154627866769488</v>
      </c>
      <c r="P446" s="310">
        <f t="shared" ca="1" si="192"/>
        <v>23</v>
      </c>
      <c r="Q446" s="304">
        <f t="shared" ca="1" si="193"/>
        <v>0</v>
      </c>
      <c r="R446" s="306">
        <f t="shared" ca="1" si="194"/>
        <v>0</v>
      </c>
      <c r="S446" s="307">
        <f t="shared" ca="1" si="195"/>
        <v>7.6519999999999806</v>
      </c>
      <c r="T446" s="304">
        <f t="shared" ca="1" si="175"/>
        <v>75.066119999999813</v>
      </c>
      <c r="U446" s="311">
        <f t="shared" ca="1" si="176"/>
        <v>0</v>
      </c>
      <c r="V446" s="306">
        <f t="shared" ca="1" si="177"/>
        <v>1.0211018743564271</v>
      </c>
      <c r="W446" s="304">
        <f t="shared" ca="1" si="178"/>
        <v>51.204945633096081</v>
      </c>
      <c r="Y446" s="314" t="str">
        <f t="shared" ca="1" si="196"/>
        <v/>
      </c>
      <c r="Z446" s="315" t="str">
        <f t="shared" ca="1" si="197"/>
        <v/>
      </c>
      <c r="AA446" s="316" t="str">
        <f t="shared" ca="1" si="198"/>
        <v/>
      </c>
      <c r="AC446" s="310" t="e">
        <f t="shared" ca="1" si="199"/>
        <v>#N/A</v>
      </c>
      <c r="AD446" s="323" t="e">
        <f t="shared" ca="1" si="200"/>
        <v>#N/A</v>
      </c>
      <c r="AE446" s="324">
        <f t="shared" ca="1" si="179"/>
        <v>1815.5732646988295</v>
      </c>
      <c r="AG446" s="306">
        <f t="shared" ca="1" si="201"/>
        <v>-15.605377412720825</v>
      </c>
      <c r="AH446" s="304">
        <f t="shared" ca="1" si="202"/>
        <v>-6.839756792548636</v>
      </c>
    </row>
    <row r="447" spans="1:34" x14ac:dyDescent="0.2">
      <c r="A447" s="347">
        <f t="shared" ca="1" si="180"/>
        <v>0.1</v>
      </c>
      <c r="B447" s="304">
        <f t="shared" ca="1" si="181"/>
        <v>11.999999999999901</v>
      </c>
      <c r="D447" s="306">
        <f t="shared" ca="1" si="182"/>
        <v>-3.0218695816047156</v>
      </c>
      <c r="E447" s="307">
        <f t="shared" ca="1" si="183"/>
        <v>-15.780532072010189</v>
      </c>
      <c r="F447" s="304">
        <f t="shared" ca="1" si="184"/>
        <v>16.067261379711542</v>
      </c>
      <c r="G447" s="306">
        <f t="shared" ca="1" si="185"/>
        <v>68.023735200041841</v>
      </c>
      <c r="H447" s="307">
        <f t="shared" ca="1" si="186"/>
        <v>133.41854362759273</v>
      </c>
      <c r="I447" s="304">
        <f t="shared" ca="1" si="187"/>
        <v>149.75892739424009</v>
      </c>
      <c r="J447" s="306">
        <f t="shared" ca="1" si="188"/>
        <v>683.84321436310881</v>
      </c>
      <c r="K447" s="307">
        <f t="shared" ca="1" si="189"/>
        <v>1828.9940217219487</v>
      </c>
      <c r="L447" s="304">
        <f t="shared" ca="1" si="174"/>
        <v>1952.6547757668525</v>
      </c>
      <c r="M447" s="306">
        <f t="shared" ca="1" si="190"/>
        <v>1.0992980748200907</v>
      </c>
      <c r="N447" s="304">
        <f t="shared" ca="1" si="191"/>
        <v>62.985140114047788</v>
      </c>
      <c r="P447" s="310">
        <f t="shared" ca="1" si="192"/>
        <v>23</v>
      </c>
      <c r="Q447" s="304">
        <f t="shared" ca="1" si="193"/>
        <v>0</v>
      </c>
      <c r="R447" s="306">
        <f t="shared" ca="1" si="194"/>
        <v>0</v>
      </c>
      <c r="S447" s="307">
        <f t="shared" ca="1" si="195"/>
        <v>7.6519999999999806</v>
      </c>
      <c r="T447" s="304">
        <f t="shared" ca="1" si="175"/>
        <v>75.066119999999813</v>
      </c>
      <c r="U447" s="311">
        <f t="shared" ca="1" si="176"/>
        <v>0</v>
      </c>
      <c r="V447" s="306">
        <f t="shared" ca="1" si="177"/>
        <v>1.0197209409302275</v>
      </c>
      <c r="W447" s="304">
        <f t="shared" ca="1" si="178"/>
        <v>50.097511102442148</v>
      </c>
      <c r="Y447" s="314" t="str">
        <f t="shared" ca="1" si="196"/>
        <v/>
      </c>
      <c r="Z447" s="315" t="str">
        <f t="shared" ca="1" si="197"/>
        <v/>
      </c>
      <c r="AA447" s="316" t="str">
        <f t="shared" ca="1" si="198"/>
        <v/>
      </c>
      <c r="AC447" s="310">
        <f t="shared" ca="1" si="199"/>
        <v>11.999999999999901</v>
      </c>
      <c r="AD447" s="323">
        <f t="shared" ca="1" si="200"/>
        <v>683.84321436310881</v>
      </c>
      <c r="AE447" s="324">
        <f t="shared" ca="1" si="179"/>
        <v>1828.9940217219487</v>
      </c>
      <c r="AG447" s="306">
        <f t="shared" ca="1" si="201"/>
        <v>-15.4444689840729</v>
      </c>
      <c r="AH447" s="304">
        <f t="shared" ca="1" si="202"/>
        <v>-6.6917074794950615</v>
      </c>
    </row>
    <row r="448" spans="1:34" x14ac:dyDescent="0.2">
      <c r="A448" s="347">
        <f t="shared" ca="1" si="180"/>
        <v>0.1</v>
      </c>
      <c r="B448" s="304">
        <f t="shared" ca="1" si="181"/>
        <v>12.0999999999999</v>
      </c>
      <c r="D448" s="306">
        <f t="shared" ca="1" si="182"/>
        <v>-2.9737807333996154</v>
      </c>
      <c r="E448" s="307">
        <f t="shared" ca="1" si="183"/>
        <v>-15.642633173570969</v>
      </c>
      <c r="F448" s="304">
        <f t="shared" ca="1" si="184"/>
        <v>15.922793236528625</v>
      </c>
      <c r="G448" s="306">
        <f t="shared" ca="1" si="185"/>
        <v>67.726357126701885</v>
      </c>
      <c r="H448" s="307">
        <f t="shared" ca="1" si="186"/>
        <v>131.85428031023562</v>
      </c>
      <c r="I448" s="304">
        <f t="shared" ca="1" si="187"/>
        <v>148.23093700636096</v>
      </c>
      <c r="J448" s="306">
        <f t="shared" ca="1" si="188"/>
        <v>690.63071897944599</v>
      </c>
      <c r="K448" s="307">
        <f t="shared" ca="1" si="189"/>
        <v>1842.2576629188402</v>
      </c>
      <c r="L448" s="304">
        <f t="shared" ca="1" si="174"/>
        <v>1967.4562476917379</v>
      </c>
      <c r="M448" s="306">
        <f t="shared" ca="1" si="190"/>
        <v>1.0962920084700396</v>
      </c>
      <c r="N448" s="304">
        <f t="shared" ca="1" si="191"/>
        <v>62.812905199253571</v>
      </c>
      <c r="P448" s="310">
        <f t="shared" ca="1" si="192"/>
        <v>23</v>
      </c>
      <c r="Q448" s="304">
        <f t="shared" ca="1" si="193"/>
        <v>0</v>
      </c>
      <c r="R448" s="306">
        <f t="shared" ca="1" si="194"/>
        <v>0</v>
      </c>
      <c r="S448" s="307">
        <f t="shared" ca="1" si="195"/>
        <v>7.6519999999999806</v>
      </c>
      <c r="T448" s="304">
        <f t="shared" ca="1" si="175"/>
        <v>75.066119999999813</v>
      </c>
      <c r="U448" s="311">
        <f t="shared" ca="1" si="176"/>
        <v>0</v>
      </c>
      <c r="V448" s="306">
        <f t="shared" ca="1" si="177"/>
        <v>1.0183578413089738</v>
      </c>
      <c r="W448" s="304">
        <f t="shared" ca="1" si="178"/>
        <v>49.014828788944186</v>
      </c>
      <c r="Y448" s="314" t="str">
        <f t="shared" ca="1" si="196"/>
        <v/>
      </c>
      <c r="Z448" s="315" t="str">
        <f t="shared" ca="1" si="197"/>
        <v/>
      </c>
      <c r="AA448" s="316" t="str">
        <f t="shared" ca="1" si="198"/>
        <v/>
      </c>
      <c r="AC448" s="310" t="e">
        <f t="shared" ca="1" si="199"/>
        <v>#N/A</v>
      </c>
      <c r="AD448" s="323" t="e">
        <f t="shared" ca="1" si="200"/>
        <v>#N/A</v>
      </c>
      <c r="AE448" s="324">
        <f t="shared" ca="1" si="179"/>
        <v>1842.2576629188402</v>
      </c>
      <c r="AG448" s="306">
        <f t="shared" ca="1" si="201"/>
        <v>-15.286601269810635</v>
      </c>
      <c r="AH448" s="304">
        <f t="shared" ca="1" si="202"/>
        <v>-6.5469826323108045</v>
      </c>
    </row>
    <row r="449" spans="1:34" x14ac:dyDescent="0.2">
      <c r="A449" s="347">
        <f t="shared" ca="1" si="180"/>
        <v>0.1</v>
      </c>
      <c r="B449" s="304">
        <f t="shared" ca="1" si="181"/>
        <v>12.1999999999999</v>
      </c>
      <c r="D449" s="306">
        <f t="shared" ca="1" si="182"/>
        <v>-2.9266540640743255</v>
      </c>
      <c r="E449" s="307">
        <f t="shared" ca="1" si="183"/>
        <v>-15.507809268164582</v>
      </c>
      <c r="F449" s="304">
        <f t="shared" ca="1" si="184"/>
        <v>15.78155417912108</v>
      </c>
      <c r="G449" s="306">
        <f t="shared" ca="1" si="185"/>
        <v>67.433691720294448</v>
      </c>
      <c r="H449" s="307">
        <f t="shared" ca="1" si="186"/>
        <v>130.30349938341917</v>
      </c>
      <c r="I449" s="304">
        <f t="shared" ca="1" si="187"/>
        <v>146.71845395379691</v>
      </c>
      <c r="J449" s="306">
        <f t="shared" ca="1" si="188"/>
        <v>697.38872142179582</v>
      </c>
      <c r="K449" s="307">
        <f t="shared" ca="1" si="189"/>
        <v>1855.3655519035228</v>
      </c>
      <c r="L449" s="304">
        <f t="shared" ca="1" si="174"/>
        <v>1982.1030144663498</v>
      </c>
      <c r="M449" s="306">
        <f t="shared" ca="1" si="190"/>
        <v>1.0932370606029191</v>
      </c>
      <c r="N449" s="304">
        <f t="shared" ca="1" si="191"/>
        <v>62.637869579835069</v>
      </c>
      <c r="P449" s="310">
        <f t="shared" ca="1" si="192"/>
        <v>23</v>
      </c>
      <c r="Q449" s="304">
        <f t="shared" ca="1" si="193"/>
        <v>0</v>
      </c>
      <c r="R449" s="306">
        <f t="shared" ca="1" si="194"/>
        <v>0</v>
      </c>
      <c r="S449" s="307">
        <f t="shared" ca="1" si="195"/>
        <v>7.6519999999999806</v>
      </c>
      <c r="T449" s="304">
        <f t="shared" ca="1" si="175"/>
        <v>75.066119999999813</v>
      </c>
      <c r="U449" s="311">
        <f t="shared" ca="1" si="176"/>
        <v>0</v>
      </c>
      <c r="V449" s="306">
        <f t="shared" ca="1" si="177"/>
        <v>1.0170123737409771</v>
      </c>
      <c r="W449" s="304">
        <f t="shared" ca="1" si="178"/>
        <v>47.956236270912889</v>
      </c>
      <c r="Y449" s="314" t="str">
        <f t="shared" ca="1" si="196"/>
        <v/>
      </c>
      <c r="Z449" s="315" t="str">
        <f t="shared" ca="1" si="197"/>
        <v/>
      </c>
      <c r="AA449" s="316" t="str">
        <f t="shared" ca="1" si="198"/>
        <v/>
      </c>
      <c r="AC449" s="310" t="e">
        <f t="shared" ca="1" si="199"/>
        <v>#N/A</v>
      </c>
      <c r="AD449" s="323" t="e">
        <f t="shared" ca="1" si="200"/>
        <v>#N/A</v>
      </c>
      <c r="AE449" s="324">
        <f t="shared" ca="1" si="179"/>
        <v>1855.3655519035228</v>
      </c>
      <c r="AG449" s="306">
        <f t="shared" ca="1" si="201"/>
        <v>-15.131676921638846</v>
      </c>
      <c r="AH449" s="304">
        <f t="shared" ca="1" si="202"/>
        <v>-6.4054925233852993</v>
      </c>
    </row>
    <row r="450" spans="1:34" x14ac:dyDescent="0.2">
      <c r="A450" s="347">
        <f t="shared" ca="1" si="180"/>
        <v>0.1</v>
      </c>
      <c r="B450" s="304">
        <f t="shared" ca="1" si="181"/>
        <v>12.299999999999899</v>
      </c>
      <c r="D450" s="306">
        <f t="shared" ca="1" si="182"/>
        <v>-2.8804631529044644</v>
      </c>
      <c r="E450" s="307">
        <f t="shared" ca="1" si="183"/>
        <v>-15.375977764131369</v>
      </c>
      <c r="F450" s="304">
        <f t="shared" ca="1" si="184"/>
        <v>15.643457424057592</v>
      </c>
      <c r="G450" s="306">
        <f t="shared" ca="1" si="185"/>
        <v>67.145645405004004</v>
      </c>
      <c r="H450" s="307">
        <f t="shared" ca="1" si="186"/>
        <v>128.76590160700601</v>
      </c>
      <c r="I450" s="304">
        <f t="shared" ca="1" si="187"/>
        <v>145.22119374774363</v>
      </c>
      <c r="J450" s="306">
        <f t="shared" ca="1" si="188"/>
        <v>704.11768827806077</v>
      </c>
      <c r="K450" s="307">
        <f t="shared" ca="1" si="189"/>
        <v>1868.3190219530441</v>
      </c>
      <c r="L450" s="304">
        <f t="shared" ca="1" si="174"/>
        <v>1996.5965257752052</v>
      </c>
      <c r="M450" s="306">
        <f t="shared" ca="1" si="190"/>
        <v>1.0901322729909269</v>
      </c>
      <c r="N450" s="304">
        <f t="shared" ca="1" si="191"/>
        <v>62.459978353383413</v>
      </c>
      <c r="P450" s="310">
        <f t="shared" ca="1" si="192"/>
        <v>23</v>
      </c>
      <c r="Q450" s="304">
        <f t="shared" ca="1" si="193"/>
        <v>0</v>
      </c>
      <c r="R450" s="306">
        <f t="shared" ca="1" si="194"/>
        <v>0</v>
      </c>
      <c r="S450" s="307">
        <f t="shared" ca="1" si="195"/>
        <v>7.6519999999999806</v>
      </c>
      <c r="T450" s="304">
        <f t="shared" ca="1" si="175"/>
        <v>75.066119999999813</v>
      </c>
      <c r="U450" s="311">
        <f t="shared" ca="1" si="176"/>
        <v>0</v>
      </c>
      <c r="V450" s="306">
        <f t="shared" ca="1" si="177"/>
        <v>1.0156843411608436</v>
      </c>
      <c r="W450" s="304">
        <f t="shared" ca="1" si="178"/>
        <v>46.921094294410359</v>
      </c>
      <c r="Y450" s="314" t="str">
        <f t="shared" ca="1" si="196"/>
        <v/>
      </c>
      <c r="Z450" s="315" t="str">
        <f t="shared" ca="1" si="197"/>
        <v/>
      </c>
      <c r="AA450" s="316" t="str">
        <f t="shared" ca="1" si="198"/>
        <v/>
      </c>
      <c r="AC450" s="310" t="e">
        <f t="shared" ca="1" si="199"/>
        <v>#N/A</v>
      </c>
      <c r="AD450" s="323" t="e">
        <f t="shared" ca="1" si="200"/>
        <v>#N/A</v>
      </c>
      <c r="AE450" s="324">
        <f t="shared" ca="1" si="179"/>
        <v>1868.3190219530441</v>
      </c>
      <c r="AG450" s="306">
        <f t="shared" ca="1" si="201"/>
        <v>-14.979601503057616</v>
      </c>
      <c r="AH450" s="304">
        <f t="shared" ca="1" si="202"/>
        <v>-6.2671505842803201</v>
      </c>
    </row>
    <row r="451" spans="1:34" x14ac:dyDescent="0.2">
      <c r="A451" s="347">
        <f t="shared" ca="1" si="180"/>
        <v>0.1</v>
      </c>
      <c r="B451" s="304">
        <f t="shared" ca="1" si="181"/>
        <v>12.399999999999899</v>
      </c>
      <c r="D451" s="306">
        <f t="shared" ca="1" si="182"/>
        <v>-2.835182509621037</v>
      </c>
      <c r="E451" s="307">
        <f t="shared" ca="1" si="183"/>
        <v>-15.247058946559171</v>
      </c>
      <c r="F451" s="304">
        <f t="shared" ca="1" si="184"/>
        <v>15.508419209665153</v>
      </c>
      <c r="G451" s="306">
        <f t="shared" ca="1" si="185"/>
        <v>66.8621271540419</v>
      </c>
      <c r="H451" s="307">
        <f t="shared" ca="1" si="186"/>
        <v>127.24119571235009</v>
      </c>
      <c r="I451" s="304">
        <f t="shared" ca="1" si="187"/>
        <v>143.73888107910068</v>
      </c>
      <c r="J451" s="306">
        <f t="shared" ca="1" si="188"/>
        <v>710.81807690601306</v>
      </c>
      <c r="K451" s="307">
        <f t="shared" ca="1" si="189"/>
        <v>1881.1193768190119</v>
      </c>
      <c r="L451" s="304">
        <f t="shared" ca="1" si="174"/>
        <v>2010.9382010147181</v>
      </c>
      <c r="M451" s="306">
        <f t="shared" ca="1" si="190"/>
        <v>1.0869766630280262</v>
      </c>
      <c r="N451" s="304">
        <f t="shared" ca="1" si="191"/>
        <v>62.279175220719772</v>
      </c>
      <c r="P451" s="310">
        <f t="shared" ca="1" si="192"/>
        <v>23</v>
      </c>
      <c r="Q451" s="304">
        <f t="shared" ca="1" si="193"/>
        <v>0</v>
      </c>
      <c r="R451" s="306">
        <f t="shared" ca="1" si="194"/>
        <v>0</v>
      </c>
      <c r="S451" s="307">
        <f t="shared" ca="1" si="195"/>
        <v>7.6519999999999806</v>
      </c>
      <c r="T451" s="304">
        <f t="shared" ca="1" si="175"/>
        <v>75.066119999999813</v>
      </c>
      <c r="U451" s="311">
        <f t="shared" ca="1" si="176"/>
        <v>0</v>
      </c>
      <c r="V451" s="306">
        <f t="shared" ca="1" si="177"/>
        <v>1.014373551058402</v>
      </c>
      <c r="W451" s="304">
        <f t="shared" ca="1" si="178"/>
        <v>45.908785816002904</v>
      </c>
      <c r="Y451" s="314" t="str">
        <f t="shared" ca="1" si="196"/>
        <v/>
      </c>
      <c r="Z451" s="315" t="str">
        <f t="shared" ca="1" si="197"/>
        <v/>
      </c>
      <c r="AA451" s="316" t="str">
        <f t="shared" ca="1" si="198"/>
        <v/>
      </c>
      <c r="AC451" s="310" t="e">
        <f t="shared" ca="1" si="199"/>
        <v>#N/A</v>
      </c>
      <c r="AD451" s="323" t="e">
        <f t="shared" ca="1" si="200"/>
        <v>#N/A</v>
      </c>
      <c r="AE451" s="324">
        <f t="shared" ca="1" si="179"/>
        <v>1881.1193768190119</v>
      </c>
      <c r="AG451" s="306">
        <f t="shared" ca="1" si="201"/>
        <v>-14.830283348995025</v>
      </c>
      <c r="AH451" s="304">
        <f t="shared" ca="1" si="202"/>
        <v>-6.1318732742303288</v>
      </c>
    </row>
    <row r="452" spans="1:34" x14ac:dyDescent="0.2">
      <c r="A452" s="347">
        <f t="shared" ca="1" si="180"/>
        <v>0.1</v>
      </c>
      <c r="B452" s="304">
        <f t="shared" ca="1" si="181"/>
        <v>12.499999999999899</v>
      </c>
      <c r="D452" s="306">
        <f t="shared" ca="1" si="182"/>
        <v>-2.790787536493311</v>
      </c>
      <c r="E452" s="307">
        <f t="shared" ca="1" si="183"/>
        <v>-15.120975857893661</v>
      </c>
      <c r="F452" s="304">
        <f t="shared" ca="1" si="184"/>
        <v>15.376358670662224</v>
      </c>
      <c r="G452" s="306">
        <f t="shared" ca="1" si="185"/>
        <v>66.58304840039257</v>
      </c>
      <c r="H452" s="307">
        <f t="shared" ca="1" si="186"/>
        <v>125.72909812656073</v>
      </c>
      <c r="I452" s="304">
        <f t="shared" ca="1" si="187"/>
        <v>142.27124955523288</v>
      </c>
      <c r="J452" s="306">
        <f t="shared" ca="1" si="188"/>
        <v>717.49033568373477</v>
      </c>
      <c r="K452" s="307">
        <f t="shared" ca="1" si="189"/>
        <v>1893.7678915109575</v>
      </c>
      <c r="L452" s="304">
        <f t="shared" ref="L452:L515" ca="1" si="203">SQRT(pos_x^2+pos_z^2)</f>
        <v>2025.1294301148794</v>
      </c>
      <c r="M452" s="306">
        <f t="shared" ca="1" si="190"/>
        <v>1.0837692230689042</v>
      </c>
      <c r="N452" s="304">
        <f t="shared" ca="1" si="191"/>
        <v>62.095402448020465</v>
      </c>
      <c r="P452" s="310">
        <f t="shared" ca="1" si="192"/>
        <v>23</v>
      </c>
      <c r="Q452" s="304">
        <f t="shared" ca="1" si="193"/>
        <v>0</v>
      </c>
      <c r="R452" s="306">
        <f t="shared" ca="1" si="194"/>
        <v>0</v>
      </c>
      <c r="S452" s="307">
        <f t="shared" ca="1" si="195"/>
        <v>7.6519999999999806</v>
      </c>
      <c r="T452" s="304">
        <f t="shared" ref="T452:T515" ca="1" si="204">m*g</f>
        <v>75.066119999999813</v>
      </c>
      <c r="U452" s="311">
        <f t="shared" ref="U452:U515" ca="1" si="205">IF(pos_xz&lt;L_rampe,Poids*COS(Beta),0)</f>
        <v>0</v>
      </c>
      <c r="V452" s="306">
        <f t="shared" ref="V452:V515" ca="1" si="206">Rho_moyen*(20000-Alt_rampe-pos_z)/(20000+Alt_rampe+pos_z)</f>
        <v>1.0130798153523477</v>
      </c>
      <c r="W452" s="304">
        <f t="shared" ref="W452:W515" ca="1" si="207">1/2*Rho*Sref*Cx*vit_xz^2</f>
        <v>44.918715091789963</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1893.7678915109575</v>
      </c>
      <c r="AG452" s="306">
        <f t="shared" ca="1" si="201"/>
        <v>-14.683633431509836</v>
      </c>
      <c r="AH452" s="304">
        <f t="shared" ca="1" si="202"/>
        <v>-5.9995799550448279</v>
      </c>
    </row>
    <row r="453" spans="1:34" x14ac:dyDescent="0.2">
      <c r="A453" s="347">
        <f t="shared" ref="A453:A516" ca="1" si="209">IF(B452+0.01&lt;=T_ini+ROUNDUP(Temps_fin_propu,0), 0.01, IF(K452&gt;0, 0.1, 0.0001))</f>
        <v>0.1</v>
      </c>
      <c r="B453" s="304">
        <f t="shared" ref="B453:B516" ca="1" si="210">B452+pas</f>
        <v>12.599999999999898</v>
      </c>
      <c r="D453" s="306">
        <f t="shared" ref="D453:D516" ca="1" si="211">IF(AND(L452&lt;L_rampe,Poussee&lt;Poids*SIN(M452)),0,(-W452+Poussee)/m*COS(M452)-U452/m*SIN(M452))</f>
        <v>-2.7472544922707893</v>
      </c>
      <c r="E453" s="307">
        <f t="shared" ref="E453:E516" ca="1" si="212">IF(AND(L452&lt;L_rampe,Poussee&lt;Poids*SIN(M452)),0,(-W452+Poussee)/m*SIN(M452)+U452/m*COS(M452)-Poids/m)</f>
        <v>-14.997654184294039</v>
      </c>
      <c r="F453" s="304">
        <f t="shared" ref="F453:F516" ca="1" si="213">SQRT(acc_x^2+acc_z^2)</f>
        <v>15.247197718826056</v>
      </c>
      <c r="G453" s="306">
        <f t="shared" ref="G453:G516" ca="1" si="214">G452+acc_x*pas</f>
        <v>66.308322951165493</v>
      </c>
      <c r="H453" s="307">
        <f t="shared" ref="H453:H516" ca="1" si="215">H452+acc_z*pas</f>
        <v>124.22933270813132</v>
      </c>
      <c r="I453" s="304">
        <f t="shared" ref="I453:I516" ca="1" si="216">SQRT(vit_x^2+vit_z^2)</f>
        <v>140.81804144960844</v>
      </c>
      <c r="J453" s="306">
        <f t="shared" ref="J453:J516" ca="1" si="217">J452+0.5*(vit_x+G452)*pas*(K452&gt;=0)</f>
        <v>724.13490425131272</v>
      </c>
      <c r="K453" s="307">
        <f t="shared" ref="K453:K516" ca="1" si="218">K452+0.5*(vit_z+H452)*pas</f>
        <v>1906.265813052692</v>
      </c>
      <c r="L453" s="304">
        <f t="shared" ca="1" si="203"/>
        <v>2039.1715743331895</v>
      </c>
      <c r="M453" s="306">
        <f t="shared" ref="M453:M516" ca="1" si="219">IF(AND(L452&gt;L_rampe,G453&gt;0),ATAN2(G453,H453),$M$4)</f>
        <v>1.0805089197509488</v>
      </c>
      <c r="N453" s="304">
        <f t="shared" ref="N453:N516" ca="1" si="220">DEGREES(Beta)</f>
        <v>61.908600827969124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7.6519999999999806</v>
      </c>
      <c r="T453" s="304">
        <f t="shared" ca="1" si="204"/>
        <v>75.066119999999813</v>
      </c>
      <c r="U453" s="311">
        <f t="shared" ca="1" si="205"/>
        <v>0</v>
      </c>
      <c r="V453" s="306">
        <f t="shared" ca="1" si="206"/>
        <v>1.0118029502683978</v>
      </c>
      <c r="W453" s="304">
        <f t="shared" ca="1" si="207"/>
        <v>43.950306810164278</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1906.265813052692</v>
      </c>
      <c r="AG453" s="306">
        <f t="shared" ref="AG453:AG516" ca="1" si="230">IF(AND(L452&lt;L_rampe,Poussee&lt;Poids*SIN(M452)),0,(-W452+Poussee)/m-Poids*SIN(M452)/m)</f>
        <v>-14.539565231198232</v>
      </c>
      <c r="AH453" s="304">
        <f t="shared" ref="AH453:AH516" ca="1" si="231">IF(AND(L452&lt;L_rampe,Poussee&lt;Poids*SIN(M452)), g*SIN(M452), (-W452+Poussee)/m)</f>
        <v>-5.8701927720582958</v>
      </c>
    </row>
    <row r="454" spans="1:34" x14ac:dyDescent="0.2">
      <c r="A454" s="347">
        <f t="shared" ca="1" si="209"/>
        <v>0.1</v>
      </c>
      <c r="B454" s="304">
        <f t="shared" ca="1" si="210"/>
        <v>12.699999999999898</v>
      </c>
      <c r="D454" s="306">
        <f t="shared" ca="1" si="211"/>
        <v>-2.7045604578831322</v>
      </c>
      <c r="E454" s="307">
        <f t="shared" ca="1" si="212"/>
        <v>-14.877022147416776</v>
      </c>
      <c r="F454" s="304">
        <f t="shared" ca="1" si="213"/>
        <v>15.120860929360942</v>
      </c>
      <c r="G454" s="306">
        <f t="shared" ca="1" si="214"/>
        <v>66.037866905377186</v>
      </c>
      <c r="H454" s="307">
        <f t="shared" ca="1" si="215"/>
        <v>122.74163049338965</v>
      </c>
      <c r="I454" s="304">
        <f t="shared" ca="1" si="216"/>
        <v>139.37900746377881</v>
      </c>
      <c r="J454" s="306">
        <f t="shared" ca="1" si="217"/>
        <v>730.75221374413991</v>
      </c>
      <c r="K454" s="307">
        <f t="shared" ca="1" si="218"/>
        <v>1918.614361212768</v>
      </c>
      <c r="L454" s="304">
        <f t="shared" ca="1" si="203"/>
        <v>2053.0659670219657</v>
      </c>
      <c r="M454" s="306">
        <f t="shared" ca="1" si="219"/>
        <v>1.0771946932990812</v>
      </c>
      <c r="N454" s="304">
        <f t="shared" ca="1" si="220"/>
        <v>61.718709639926495</v>
      </c>
      <c r="P454" s="310">
        <f t="shared" ca="1" si="221"/>
        <v>23</v>
      </c>
      <c r="Q454" s="304">
        <f t="shared" ca="1" si="222"/>
        <v>0</v>
      </c>
      <c r="R454" s="306">
        <f t="shared" ca="1" si="223"/>
        <v>0</v>
      </c>
      <c r="S454" s="307">
        <f t="shared" ca="1" si="224"/>
        <v>7.6519999999999806</v>
      </c>
      <c r="T454" s="304">
        <f t="shared" ca="1" si="204"/>
        <v>75.066119999999813</v>
      </c>
      <c r="U454" s="311">
        <f t="shared" ca="1" si="205"/>
        <v>0</v>
      </c>
      <c r="V454" s="306">
        <f t="shared" ca="1" si="206"/>
        <v>1.0105427762217725</v>
      </c>
      <c r="W454" s="304">
        <f t="shared" ca="1" si="207"/>
        <v>43.003005265916499</v>
      </c>
      <c r="Y454" s="314" t="str">
        <f t="shared" ca="1" si="225"/>
        <v/>
      </c>
      <c r="Z454" s="315" t="str">
        <f t="shared" ca="1" si="226"/>
        <v/>
      </c>
      <c r="AA454" s="316" t="str">
        <f t="shared" ca="1" si="227"/>
        <v/>
      </c>
      <c r="AC454" s="310" t="e">
        <f t="shared" ca="1" si="228"/>
        <v>#N/A</v>
      </c>
      <c r="AD454" s="323" t="e">
        <f t="shared" ca="1" si="229"/>
        <v>#N/A</v>
      </c>
      <c r="AE454" s="324">
        <f t="shared" ca="1" si="208"/>
        <v>1918.614361212768</v>
      </c>
      <c r="AG454" s="306">
        <f t="shared" ca="1" si="230"/>
        <v>-14.397994613960606</v>
      </c>
      <c r="AH454" s="304">
        <f t="shared" ca="1" si="231"/>
        <v>-5.7436365407951371</v>
      </c>
    </row>
    <row r="455" spans="1:34" x14ac:dyDescent="0.2">
      <c r="A455" s="347">
        <f t="shared" ca="1" si="209"/>
        <v>0.1</v>
      </c>
      <c r="B455" s="304">
        <f t="shared" ca="1" si="210"/>
        <v>12.799999999999898</v>
      </c>
      <c r="D455" s="306">
        <f t="shared" ca="1" si="211"/>
        <v>-2.6626833038032238</v>
      </c>
      <c r="E455" s="307">
        <f t="shared" ca="1" si="212"/>
        <v>-14.759010401329629</v>
      </c>
      <c r="F455" s="304">
        <f t="shared" ca="1" si="213"/>
        <v>14.997275432654714</v>
      </c>
      <c r="G455" s="306">
        <f t="shared" ca="1" si="214"/>
        <v>65.771598574996858</v>
      </c>
      <c r="H455" s="307">
        <f t="shared" ca="1" si="215"/>
        <v>121.26572945325668</v>
      </c>
      <c r="I455" s="304">
        <f t="shared" ca="1" si="216"/>
        <v>137.95390650119688</v>
      </c>
      <c r="J455" s="306">
        <f t="shared" ca="1" si="217"/>
        <v>737.34268701815859</v>
      </c>
      <c r="K455" s="307">
        <f t="shared" ca="1" si="218"/>
        <v>1930.8147292101003</v>
      </c>
      <c r="L455" s="304">
        <f t="shared" ca="1" si="203"/>
        <v>2066.8139143700942</v>
      </c>
      <c r="M455" s="306">
        <f t="shared" ca="1" si="219"/>
        <v>1.0738254568133114</v>
      </c>
      <c r="N455" s="304">
        <f t="shared" ca="1" si="220"/>
        <v>61.525666609110395</v>
      </c>
      <c r="P455" s="310">
        <f t="shared" ca="1" si="221"/>
        <v>23</v>
      </c>
      <c r="Q455" s="304">
        <f t="shared" ca="1" si="222"/>
        <v>0</v>
      </c>
      <c r="R455" s="306">
        <f t="shared" ca="1" si="223"/>
        <v>0</v>
      </c>
      <c r="S455" s="307">
        <f t="shared" ca="1" si="224"/>
        <v>7.6519999999999806</v>
      </c>
      <c r="T455" s="304">
        <f t="shared" ca="1" si="204"/>
        <v>75.066119999999813</v>
      </c>
      <c r="U455" s="311">
        <f t="shared" ca="1" si="205"/>
        <v>0</v>
      </c>
      <c r="V455" s="306">
        <f t="shared" ca="1" si="206"/>
        <v>1.0092991177038173</v>
      </c>
      <c r="W455" s="304">
        <f t="shared" ca="1" si="207"/>
        <v>42.076273573442684</v>
      </c>
      <c r="Y455" s="314" t="str">
        <f t="shared" ca="1" si="225"/>
        <v/>
      </c>
      <c r="Z455" s="315" t="str">
        <f t="shared" ca="1" si="226"/>
        <v/>
      </c>
      <c r="AA455" s="316" t="str">
        <f t="shared" ca="1" si="227"/>
        <v/>
      </c>
      <c r="AC455" s="310" t="e">
        <f t="shared" ca="1" si="228"/>
        <v>#N/A</v>
      </c>
      <c r="AD455" s="323" t="e">
        <f t="shared" ca="1" si="229"/>
        <v>#N/A</v>
      </c>
      <c r="AE455" s="324">
        <f t="shared" ca="1" si="208"/>
        <v>1930.8147292101003</v>
      </c>
      <c r="AG455" s="306">
        <f t="shared" ca="1" si="230"/>
        <v>-14.258839712804635</v>
      </c>
      <c r="AH455" s="304">
        <f t="shared" ca="1" si="231"/>
        <v>-5.6198386390377166</v>
      </c>
    </row>
    <row r="456" spans="1:34" x14ac:dyDescent="0.2">
      <c r="A456" s="347">
        <f t="shared" ca="1" si="209"/>
        <v>0.1</v>
      </c>
      <c r="B456" s="304">
        <f t="shared" ca="1" si="210"/>
        <v>12.899999999999897</v>
      </c>
      <c r="D456" s="306">
        <f t="shared" ca="1" si="211"/>
        <v>-2.6216016589844209</v>
      </c>
      <c r="E456" s="307">
        <f t="shared" ca="1" si="212"/>
        <v>-14.643551934276198</v>
      </c>
      <c r="F456" s="304">
        <f t="shared" ca="1" si="213"/>
        <v>14.876370811129778</v>
      </c>
      <c r="G456" s="306">
        <f t="shared" ca="1" si="214"/>
        <v>65.509438409098422</v>
      </c>
      <c r="H456" s="307">
        <f t="shared" ca="1" si="215"/>
        <v>119.80137425982906</v>
      </c>
      <c r="I456" s="304">
        <f t="shared" ca="1" si="216"/>
        <v>136.54250545240149</v>
      </c>
      <c r="J456" s="306">
        <f t="shared" ca="1" si="217"/>
        <v>743.9067388673634</v>
      </c>
      <c r="K456" s="307">
        <f t="shared" ca="1" si="218"/>
        <v>1942.8680843957545</v>
      </c>
      <c r="L456" s="304">
        <f t="shared" ca="1" si="203"/>
        <v>2080.4166961202518</v>
      </c>
      <c r="M456" s="306">
        <f t="shared" ca="1" si="219"/>
        <v>1.0704000955389199</v>
      </c>
      <c r="N456" s="304">
        <f t="shared" ca="1" si="220"/>
        <v>61.329407864780208</v>
      </c>
      <c r="P456" s="310">
        <f t="shared" ca="1" si="221"/>
        <v>23</v>
      </c>
      <c r="Q456" s="304">
        <f t="shared" ca="1" si="222"/>
        <v>0</v>
      </c>
      <c r="R456" s="306">
        <f t="shared" ca="1" si="223"/>
        <v>0</v>
      </c>
      <c r="S456" s="307">
        <f t="shared" ca="1" si="224"/>
        <v>7.6519999999999806</v>
      </c>
      <c r="T456" s="304">
        <f t="shared" ca="1" si="204"/>
        <v>75.066119999999813</v>
      </c>
      <c r="U456" s="311">
        <f t="shared" ca="1" si="205"/>
        <v>0</v>
      </c>
      <c r="V456" s="306">
        <f t="shared" ca="1" si="206"/>
        <v>1.0080718031725944</v>
      </c>
      <c r="W456" s="304">
        <f t="shared" ca="1" si="207"/>
        <v>41.169592916949277</v>
      </c>
      <c r="Y456" s="314" t="str">
        <f t="shared" ca="1" si="225"/>
        <v/>
      </c>
      <c r="Z456" s="315" t="str">
        <f t="shared" ca="1" si="226"/>
        <v/>
      </c>
      <c r="AA456" s="316" t="str">
        <f t="shared" ca="1" si="227"/>
        <v/>
      </c>
      <c r="AC456" s="310" t="e">
        <f t="shared" ca="1" si="228"/>
        <v>#N/A</v>
      </c>
      <c r="AD456" s="323" t="e">
        <f t="shared" ca="1" si="229"/>
        <v>#N/A</v>
      </c>
      <c r="AE456" s="324">
        <f t="shared" ca="1" si="208"/>
        <v>1942.8680843957545</v>
      </c>
      <c r="AG456" s="306">
        <f t="shared" ca="1" si="230"/>
        <v>-14.122020814379891</v>
      </c>
      <c r="AH456" s="304">
        <f t="shared" ca="1" si="231"/>
        <v>-5.4987289040045466</v>
      </c>
    </row>
    <row r="457" spans="1:34" x14ac:dyDescent="0.2">
      <c r="A457" s="347">
        <f t="shared" ca="1" si="209"/>
        <v>0.1</v>
      </c>
      <c r="B457" s="304">
        <f t="shared" ca="1" si="210"/>
        <v>12.999999999999897</v>
      </c>
      <c r="D457" s="306">
        <f t="shared" ca="1" si="211"/>
        <v>-2.5812948812884269</v>
      </c>
      <c r="E457" s="307">
        <f t="shared" ca="1" si="212"/>
        <v>-14.530581975028287</v>
      </c>
      <c r="F457" s="304">
        <f t="shared" ca="1" si="213"/>
        <v>14.758079000912781</v>
      </c>
      <c r="G457" s="306">
        <f t="shared" ca="1" si="214"/>
        <v>65.251308920969578</v>
      </c>
      <c r="H457" s="307">
        <f t="shared" ca="1" si="215"/>
        <v>118.34831606232623</v>
      </c>
      <c r="I457" s="304">
        <f t="shared" ca="1" si="216"/>
        <v>135.14457899112369</v>
      </c>
      <c r="J457" s="306">
        <f t="shared" ca="1" si="217"/>
        <v>750.44477623386683</v>
      </c>
      <c r="K457" s="307">
        <f t="shared" ca="1" si="218"/>
        <v>1954.7755689118624</v>
      </c>
      <c r="L457" s="304">
        <f t="shared" ca="1" si="203"/>
        <v>2093.875566262569</v>
      </c>
      <c r="M457" s="306">
        <f t="shared" ca="1" si="219"/>
        <v>1.0669174661192138</v>
      </c>
      <c r="N457" s="304">
        <f t="shared" ca="1" si="220"/>
        <v>61.129867897422955</v>
      </c>
      <c r="P457" s="310">
        <f t="shared" ca="1" si="221"/>
        <v>23</v>
      </c>
      <c r="Q457" s="304">
        <f t="shared" ca="1" si="222"/>
        <v>0</v>
      </c>
      <c r="R457" s="306">
        <f t="shared" ca="1" si="223"/>
        <v>0</v>
      </c>
      <c r="S457" s="307">
        <f t="shared" ca="1" si="224"/>
        <v>7.6519999999999806</v>
      </c>
      <c r="T457" s="304">
        <f t="shared" ca="1" si="204"/>
        <v>75.066119999999813</v>
      </c>
      <c r="U457" s="311">
        <f t="shared" ca="1" si="205"/>
        <v>0</v>
      </c>
      <c r="V457" s="306">
        <f t="shared" ca="1" si="206"/>
        <v>1.0068606649472831</v>
      </c>
      <c r="W457" s="304">
        <f t="shared" ca="1" si="207"/>
        <v>40.282461835677793</v>
      </c>
      <c r="Y457" s="314" t="str">
        <f t="shared" ca="1" si="225"/>
        <v/>
      </c>
      <c r="Z457" s="315" t="str">
        <f t="shared" ca="1" si="226"/>
        <v/>
      </c>
      <c r="AA457" s="316" t="str">
        <f t="shared" ca="1" si="227"/>
        <v/>
      </c>
      <c r="AC457" s="310">
        <f t="shared" ca="1" si="228"/>
        <v>12.999999999999897</v>
      </c>
      <c r="AD457" s="323">
        <f t="shared" ca="1" si="229"/>
        <v>750.44477623386683</v>
      </c>
      <c r="AE457" s="324">
        <f t="shared" ca="1" si="208"/>
        <v>1954.7755689118624</v>
      </c>
      <c r="AG457" s="306">
        <f t="shared" ca="1" si="230"/>
        <v>-13.987460249956799</v>
      </c>
      <c r="AH457" s="304">
        <f t="shared" ca="1" si="231"/>
        <v>-5.3802395343634846</v>
      </c>
    </row>
    <row r="458" spans="1:34" x14ac:dyDescent="0.2">
      <c r="A458" s="347">
        <f t="shared" ca="1" si="209"/>
        <v>0.1</v>
      </c>
      <c r="B458" s="304">
        <f t="shared" ca="1" si="210"/>
        <v>13.099999999999897</v>
      </c>
      <c r="D458" s="306">
        <f t="shared" ca="1" si="211"/>
        <v>-2.5417430293253775</v>
      </c>
      <c r="E458" s="307">
        <f t="shared" ca="1" si="212"/>
        <v>-14.420037903579033</v>
      </c>
      <c r="F458" s="304">
        <f t="shared" ca="1" si="213"/>
        <v>14.642334198063509</v>
      </c>
      <c r="G458" s="306">
        <f t="shared" ca="1" si="214"/>
        <v>64.997134618037038</v>
      </c>
      <c r="H458" s="307">
        <f t="shared" ca="1" si="215"/>
        <v>116.90631227196833</v>
      </c>
      <c r="I458" s="304">
        <f t="shared" ca="1" si="216"/>
        <v>133.75990938089859</v>
      </c>
      <c r="J458" s="306">
        <f t="shared" ca="1" si="217"/>
        <v>756.95719841081711</v>
      </c>
      <c r="K458" s="307">
        <f t="shared" ca="1" si="218"/>
        <v>1966.5383003285772</v>
      </c>
      <c r="L458" s="304">
        <f t="shared" ca="1" si="203"/>
        <v>2107.1917537056665</v>
      </c>
      <c r="M458" s="306">
        <f t="shared" ca="1" si="219"/>
        <v>1.063376395830844</v>
      </c>
      <c r="N458" s="304">
        <f t="shared" ca="1" si="220"/>
        <v>60.926979514940186</v>
      </c>
      <c r="P458" s="310">
        <f t="shared" ca="1" si="221"/>
        <v>23</v>
      </c>
      <c r="Q458" s="304">
        <f t="shared" ca="1" si="222"/>
        <v>0</v>
      </c>
      <c r="R458" s="306">
        <f t="shared" ca="1" si="223"/>
        <v>0</v>
      </c>
      <c r="S458" s="307">
        <f t="shared" ca="1" si="224"/>
        <v>7.6519999999999806</v>
      </c>
      <c r="T458" s="304">
        <f t="shared" ca="1" si="204"/>
        <v>75.066119999999813</v>
      </c>
      <c r="U458" s="311">
        <f t="shared" ca="1" si="205"/>
        <v>0</v>
      </c>
      <c r="V458" s="306">
        <f t="shared" ca="1" si="206"/>
        <v>1.0056655391062257</v>
      </c>
      <c r="W458" s="304">
        <f t="shared" ca="1" si="207"/>
        <v>39.414395542288879</v>
      </c>
      <c r="Y458" s="314" t="str">
        <f t="shared" ca="1" si="225"/>
        <v/>
      </c>
      <c r="Z458" s="315" t="str">
        <f t="shared" ca="1" si="226"/>
        <v/>
      </c>
      <c r="AA458" s="316" t="str">
        <f t="shared" ca="1" si="227"/>
        <v/>
      </c>
      <c r="AC458" s="310" t="e">
        <f t="shared" ca="1" si="228"/>
        <v>#N/A</v>
      </c>
      <c r="AD458" s="323" t="e">
        <f t="shared" ca="1" si="229"/>
        <v>#N/A</v>
      </c>
      <c r="AE458" s="324">
        <f t="shared" ca="1" si="208"/>
        <v>1966.5383003285772</v>
      </c>
      <c r="AG458" s="306">
        <f t="shared" ca="1" si="230"/>
        <v>-13.855082290579402</v>
      </c>
      <c r="AH458" s="304">
        <f t="shared" ca="1" si="231"/>
        <v>-5.2643049968214708</v>
      </c>
    </row>
    <row r="459" spans="1:34" x14ac:dyDescent="0.2">
      <c r="A459" s="347">
        <f t="shared" ca="1" si="209"/>
        <v>0.1</v>
      </c>
      <c r="B459" s="304">
        <f t="shared" ca="1" si="210"/>
        <v>13.199999999999896</v>
      </c>
      <c r="D459" s="306">
        <f t="shared" ca="1" si="211"/>
        <v>-2.5029268356324237</v>
      </c>
      <c r="E459" s="307">
        <f t="shared" ca="1" si="212"/>
        <v>-14.311859165944423</v>
      </c>
      <c r="F459" s="304">
        <f t="shared" ca="1" si="213"/>
        <v>14.529072769119038</v>
      </c>
      <c r="G459" s="306">
        <f t="shared" ca="1" si="214"/>
        <v>64.746841934473792</v>
      </c>
      <c r="H459" s="307">
        <f t="shared" ca="1" si="215"/>
        <v>115.47512635537389</v>
      </c>
      <c r="I459" s="304">
        <f t="shared" ca="1" si="216"/>
        <v>132.3882862917913</v>
      </c>
      <c r="J459" s="306">
        <f t="shared" ca="1" si="217"/>
        <v>763.44439723844266</v>
      </c>
      <c r="K459" s="307">
        <f t="shared" ca="1" si="218"/>
        <v>1978.1573722599444</v>
      </c>
      <c r="L459" s="304">
        <f t="shared" ca="1" si="203"/>
        <v>2120.3664629259579</v>
      </c>
      <c r="M459" s="306">
        <f t="shared" ca="1" si="219"/>
        <v>1.0597756818017345</v>
      </c>
      <c r="N459" s="304">
        <f t="shared" ca="1" si="220"/>
        <v>60.720673797838671</v>
      </c>
      <c r="P459" s="310">
        <f t="shared" ca="1" si="221"/>
        <v>23</v>
      </c>
      <c r="Q459" s="304">
        <f t="shared" ca="1" si="222"/>
        <v>0</v>
      </c>
      <c r="R459" s="306">
        <f t="shared" ca="1" si="223"/>
        <v>0</v>
      </c>
      <c r="S459" s="307">
        <f t="shared" ca="1" si="224"/>
        <v>7.6519999999999806</v>
      </c>
      <c r="T459" s="304">
        <f t="shared" ca="1" si="204"/>
        <v>75.066119999999813</v>
      </c>
      <c r="U459" s="311">
        <f t="shared" ca="1" si="205"/>
        <v>0</v>
      </c>
      <c r="V459" s="306">
        <f t="shared" ca="1" si="206"/>
        <v>1.0044862653884747</v>
      </c>
      <c r="W459" s="304">
        <f t="shared" ca="1" si="207"/>
        <v>38.564925272657355</v>
      </c>
      <c r="Y459" s="314" t="str">
        <f t="shared" ca="1" si="225"/>
        <v/>
      </c>
      <c r="Z459" s="315" t="str">
        <f t="shared" ca="1" si="226"/>
        <v/>
      </c>
      <c r="AA459" s="316" t="str">
        <f t="shared" ca="1" si="227"/>
        <v/>
      </c>
      <c r="AC459" s="310" t="e">
        <f t="shared" ca="1" si="228"/>
        <v>#N/A</v>
      </c>
      <c r="AD459" s="323" t="e">
        <f t="shared" ca="1" si="229"/>
        <v>#N/A</v>
      </c>
      <c r="AE459" s="324">
        <f t="shared" ca="1" si="208"/>
        <v>1978.1573722599444</v>
      </c>
      <c r="AG459" s="306">
        <f t="shared" ca="1" si="230"/>
        <v>-13.72481304613677</v>
      </c>
      <c r="AH459" s="304">
        <f t="shared" ca="1" si="231"/>
        <v>-5.1508619370476971</v>
      </c>
    </row>
    <row r="460" spans="1:34" x14ac:dyDescent="0.2">
      <c r="A460" s="347">
        <f t="shared" ca="1" si="209"/>
        <v>0.1</v>
      </c>
      <c r="B460" s="304">
        <f t="shared" ca="1" si="210"/>
        <v>13.299999999999896</v>
      </c>
      <c r="D460" s="306">
        <f t="shared" ca="1" si="211"/>
        <v>-2.4648276811215526</v>
      </c>
      <c r="E460" s="307">
        <f t="shared" ca="1" si="212"/>
        <v>-14.2059871928547</v>
      </c>
      <c r="F460" s="304">
        <f t="shared" ca="1" si="213"/>
        <v>14.418233165723697</v>
      </c>
      <c r="G460" s="306">
        <f t="shared" ca="1" si="214"/>
        <v>64.500359166361633</v>
      </c>
      <c r="H460" s="307">
        <f t="shared" ca="1" si="215"/>
        <v>114.05452763608842</v>
      </c>
      <c r="I460" s="304">
        <f t="shared" ca="1" si="216"/>
        <v>131.02950662686976</v>
      </c>
      <c r="J460" s="306">
        <f t="shared" ca="1" si="217"/>
        <v>769.90675729348447</v>
      </c>
      <c r="K460" s="307">
        <f t="shared" ca="1" si="218"/>
        <v>1989.6338549595175</v>
      </c>
      <c r="L460" s="304">
        <f t="shared" ca="1" si="203"/>
        <v>2133.4008745960609</v>
      </c>
      <c r="M460" s="306">
        <f t="shared" ca="1" si="219"/>
        <v>1.0561140902117192</v>
      </c>
      <c r="N460" s="304">
        <f t="shared" ca="1" si="220"/>
        <v>60.510880053430199</v>
      </c>
      <c r="P460" s="310">
        <f t="shared" ca="1" si="221"/>
        <v>23</v>
      </c>
      <c r="Q460" s="304">
        <f t="shared" ca="1" si="222"/>
        <v>0</v>
      </c>
      <c r="R460" s="306">
        <f t="shared" ca="1" si="223"/>
        <v>0</v>
      </c>
      <c r="S460" s="307">
        <f t="shared" ca="1" si="224"/>
        <v>7.6519999999999806</v>
      </c>
      <c r="T460" s="304">
        <f t="shared" ca="1" si="204"/>
        <v>75.066119999999813</v>
      </c>
      <c r="U460" s="311">
        <f t="shared" ca="1" si="205"/>
        <v>0</v>
      </c>
      <c r="V460" s="306">
        <f t="shared" ca="1" si="206"/>
        <v>1.0033226870987031</v>
      </c>
      <c r="W460" s="304">
        <f t="shared" ca="1" si="207"/>
        <v>37.733597665432335</v>
      </c>
      <c r="Y460" s="314" t="str">
        <f t="shared" ca="1" si="225"/>
        <v/>
      </c>
      <c r="Z460" s="315" t="str">
        <f t="shared" ca="1" si="226"/>
        <v/>
      </c>
      <c r="AA460" s="316" t="str">
        <f t="shared" ca="1" si="227"/>
        <v/>
      </c>
      <c r="AC460" s="310" t="e">
        <f t="shared" ca="1" si="228"/>
        <v>#N/A</v>
      </c>
      <c r="AD460" s="323" t="e">
        <f t="shared" ca="1" si="229"/>
        <v>#N/A</v>
      </c>
      <c r="AE460" s="324">
        <f t="shared" ca="1" si="208"/>
        <v>1989.6338549595175</v>
      </c>
      <c r="AG460" s="306">
        <f t="shared" ca="1" si="230"/>
        <v>-13.596580368112392</v>
      </c>
      <c r="AH460" s="304">
        <f t="shared" ca="1" si="231"/>
        <v>-5.0398490947017054</v>
      </c>
    </row>
    <row r="461" spans="1:34" x14ac:dyDescent="0.2">
      <c r="A461" s="347">
        <f t="shared" ca="1" si="209"/>
        <v>0.1</v>
      </c>
      <c r="B461" s="304">
        <f t="shared" ca="1" si="210"/>
        <v>13.399999999999896</v>
      </c>
      <c r="D461" s="306">
        <f t="shared" ca="1" si="211"/>
        <v>-2.4274275707315636</v>
      </c>
      <c r="E461" s="307">
        <f t="shared" ca="1" si="212"/>
        <v>-14.102365322129776</v>
      </c>
      <c r="F461" s="304">
        <f t="shared" ca="1" si="213"/>
        <v>14.309755843128709</v>
      </c>
      <c r="G461" s="306">
        <f t="shared" ca="1" si="214"/>
        <v>64.257616409288474</v>
      </c>
      <c r="H461" s="307">
        <f t="shared" ca="1" si="215"/>
        <v>112.64429110387545</v>
      </c>
      <c r="I461" s="304">
        <f t="shared" ca="1" si="216"/>
        <v>129.6833743580799</v>
      </c>
      <c r="J461" s="306">
        <f t="shared" ca="1" si="217"/>
        <v>776.34465607226696</v>
      </c>
      <c r="K461" s="307">
        <f t="shared" ca="1" si="218"/>
        <v>2000.9687958965158</v>
      </c>
      <c r="L461" s="304">
        <f t="shared" ca="1" si="203"/>
        <v>2146.2961461931386</v>
      </c>
      <c r="M461" s="306">
        <f t="shared" ca="1" si="219"/>
        <v>1.0523903554760599</v>
      </c>
      <c r="N461" s="304">
        <f t="shared" ca="1" si="220"/>
        <v>60.297525769050651</v>
      </c>
      <c r="P461" s="310">
        <f t="shared" ca="1" si="221"/>
        <v>23</v>
      </c>
      <c r="Q461" s="304">
        <f t="shared" ca="1" si="222"/>
        <v>0</v>
      </c>
      <c r="R461" s="306">
        <f t="shared" ca="1" si="223"/>
        <v>0</v>
      </c>
      <c r="S461" s="307">
        <f t="shared" ca="1" si="224"/>
        <v>7.6519999999999806</v>
      </c>
      <c r="T461" s="304">
        <f t="shared" ca="1" si="204"/>
        <v>75.066119999999813</v>
      </c>
      <c r="U461" s="311">
        <f t="shared" ca="1" si="205"/>
        <v>0</v>
      </c>
      <c r="V461" s="306">
        <f t="shared" ca="1" si="206"/>
        <v>1.0021746510153307</v>
      </c>
      <c r="W461" s="304">
        <f t="shared" ca="1" si="207"/>
        <v>36.919974169813166</v>
      </c>
      <c r="Y461" s="314" t="str">
        <f t="shared" ca="1" si="225"/>
        <v/>
      </c>
      <c r="Z461" s="315" t="str">
        <f t="shared" ca="1" si="226"/>
        <v/>
      </c>
      <c r="AA461" s="316" t="str">
        <f t="shared" ca="1" si="227"/>
        <v/>
      </c>
      <c r="AC461" s="310" t="e">
        <f t="shared" ca="1" si="228"/>
        <v>#N/A</v>
      </c>
      <c r="AD461" s="323" t="e">
        <f t="shared" ca="1" si="229"/>
        <v>#N/A</v>
      </c>
      <c r="AE461" s="324">
        <f t="shared" ca="1" si="208"/>
        <v>2000.9687958965158</v>
      </c>
      <c r="AG461" s="306">
        <f t="shared" ca="1" si="230"/>
        <v>-13.470313755784499</v>
      </c>
      <c r="AH461" s="304">
        <f t="shared" ca="1" si="231"/>
        <v>-4.931207222351337</v>
      </c>
    </row>
    <row r="462" spans="1:34" x14ac:dyDescent="0.2">
      <c r="A462" s="347">
        <f t="shared" ca="1" si="209"/>
        <v>0.1</v>
      </c>
      <c r="B462" s="304">
        <f t="shared" ca="1" si="210"/>
        <v>13.499999999999895</v>
      </c>
      <c r="D462" s="306">
        <f t="shared" ca="1" si="211"/>
        <v>-2.390709110222895</v>
      </c>
      <c r="E462" s="307">
        <f t="shared" ca="1" si="212"/>
        <v>-14.000938724544838</v>
      </c>
      <c r="F462" s="304">
        <f t="shared" ca="1" si="213"/>
        <v>14.203583182357963</v>
      </c>
      <c r="G462" s="306">
        <f t="shared" ca="1" si="214"/>
        <v>64.018545498266178</v>
      </c>
      <c r="H462" s="307">
        <f t="shared" ca="1" si="215"/>
        <v>111.24419723142097</v>
      </c>
      <c r="I462" s="304">
        <f t="shared" ca="1" si="216"/>
        <v>128.34970037120019</v>
      </c>
      <c r="J462" s="306">
        <f t="shared" ca="1" si="217"/>
        <v>782.75846416764466</v>
      </c>
      <c r="K462" s="307">
        <f t="shared" ca="1" si="218"/>
        <v>2012.1632203132806</v>
      </c>
      <c r="L462" s="304">
        <f t="shared" ca="1" si="203"/>
        <v>2159.0534125879335</v>
      </c>
      <c r="M462" s="306">
        <f t="shared" ca="1" si="219"/>
        <v>1.0486031794120876</v>
      </c>
      <c r="N462" s="304">
        <f t="shared" ca="1" si="220"/>
        <v>60.080536564312077</v>
      </c>
      <c r="P462" s="310">
        <f t="shared" ca="1" si="221"/>
        <v>23</v>
      </c>
      <c r="Q462" s="304">
        <f t="shared" ca="1" si="222"/>
        <v>0</v>
      </c>
      <c r="R462" s="306">
        <f t="shared" ca="1" si="223"/>
        <v>0</v>
      </c>
      <c r="S462" s="307">
        <f t="shared" ca="1" si="224"/>
        <v>7.6519999999999806</v>
      </c>
      <c r="T462" s="304">
        <f t="shared" ca="1" si="204"/>
        <v>75.066119999999813</v>
      </c>
      <c r="U462" s="311">
        <f t="shared" ca="1" si="205"/>
        <v>0</v>
      </c>
      <c r="V462" s="306">
        <f t="shared" ca="1" si="206"/>
        <v>1.0010420073017534</v>
      </c>
      <c r="W462" s="304">
        <f t="shared" ca="1" si="207"/>
        <v>36.12363048008293</v>
      </c>
      <c r="Y462" s="314" t="str">
        <f t="shared" ca="1" si="225"/>
        <v/>
      </c>
      <c r="Z462" s="315" t="str">
        <f t="shared" ca="1" si="226"/>
        <v/>
      </c>
      <c r="AA462" s="316" t="str">
        <f t="shared" ca="1" si="227"/>
        <v/>
      </c>
      <c r="AC462" s="310" t="e">
        <f t="shared" ca="1" si="228"/>
        <v>#N/A</v>
      </c>
      <c r="AD462" s="323" t="e">
        <f t="shared" ca="1" si="229"/>
        <v>#N/A</v>
      </c>
      <c r="AE462" s="324">
        <f t="shared" ca="1" si="208"/>
        <v>2012.1632203132806</v>
      </c>
      <c r="AG462" s="306">
        <f t="shared" ca="1" si="230"/>
        <v>-13.345944265663007</v>
      </c>
      <c r="AH462" s="304">
        <f t="shared" ca="1" si="231"/>
        <v>-4.824879008078053</v>
      </c>
    </row>
    <row r="463" spans="1:34" x14ac:dyDescent="0.2">
      <c r="A463" s="347">
        <f t="shared" ca="1" si="209"/>
        <v>0.1</v>
      </c>
      <c r="B463" s="304">
        <f t="shared" ca="1" si="210"/>
        <v>13.599999999999895</v>
      </c>
      <c r="D463" s="306">
        <f t="shared" ca="1" si="211"/>
        <v>-2.3546554840577385</v>
      </c>
      <c r="E463" s="307">
        <f t="shared" ca="1" si="212"/>
        <v>-13.901654333003556</v>
      </c>
      <c r="F463" s="304">
        <f t="shared" ca="1" si="213"/>
        <v>14.099659415848304</v>
      </c>
      <c r="G463" s="306">
        <f t="shared" ca="1" si="214"/>
        <v>63.783079949860401</v>
      </c>
      <c r="H463" s="307">
        <f t="shared" ca="1" si="215"/>
        <v>109.85403179812062</v>
      </c>
      <c r="I463" s="304">
        <f t="shared" ca="1" si="216"/>
        <v>127.02830231957279</v>
      </c>
      <c r="J463" s="306">
        <f t="shared" ca="1" si="217"/>
        <v>789.14854544005095</v>
      </c>
      <c r="K463" s="307">
        <f t="shared" ca="1" si="218"/>
        <v>2023.2181317647576</v>
      </c>
      <c r="L463" s="304">
        <f t="shared" ca="1" si="203"/>
        <v>2171.6737866152512</v>
      </c>
      <c r="M463" s="306">
        <f t="shared" ca="1" si="219"/>
        <v>1.0447512303892925</v>
      </c>
      <c r="N463" s="304">
        <f t="shared" ca="1" si="220"/>
        <v>59.85983614240638</v>
      </c>
      <c r="P463" s="310">
        <f t="shared" ca="1" si="221"/>
        <v>23</v>
      </c>
      <c r="Q463" s="304">
        <f t="shared" ca="1" si="222"/>
        <v>0</v>
      </c>
      <c r="R463" s="306">
        <f t="shared" ca="1" si="223"/>
        <v>0</v>
      </c>
      <c r="S463" s="307">
        <f t="shared" ca="1" si="224"/>
        <v>7.6519999999999806</v>
      </c>
      <c r="T463" s="304">
        <f t="shared" ca="1" si="204"/>
        <v>75.066119999999813</v>
      </c>
      <c r="U463" s="311">
        <f t="shared" ca="1" si="205"/>
        <v>0</v>
      </c>
      <c r="V463" s="306">
        <f t="shared" ca="1" si="206"/>
        <v>0.99992460942053729</v>
      </c>
      <c r="W463" s="304">
        <f t="shared" ca="1" si="207"/>
        <v>35.344155995525078</v>
      </c>
      <c r="Y463" s="314" t="str">
        <f t="shared" ca="1" si="225"/>
        <v/>
      </c>
      <c r="Z463" s="315" t="str">
        <f t="shared" ca="1" si="226"/>
        <v/>
      </c>
      <c r="AA463" s="316" t="str">
        <f t="shared" ca="1" si="227"/>
        <v/>
      </c>
      <c r="AC463" s="310" t="e">
        <f t="shared" ca="1" si="228"/>
        <v>#N/A</v>
      </c>
      <c r="AD463" s="323" t="e">
        <f t="shared" ca="1" si="229"/>
        <v>#N/A</v>
      </c>
      <c r="AE463" s="324">
        <f t="shared" ca="1" si="208"/>
        <v>2023.2181317647576</v>
      </c>
      <c r="AG463" s="306">
        <f t="shared" ca="1" si="230"/>
        <v>-13.223404423960847</v>
      </c>
      <c r="AH463" s="304">
        <f t="shared" ca="1" si="231"/>
        <v>-4.7208090015790676</v>
      </c>
    </row>
    <row r="464" spans="1:34" x14ac:dyDescent="0.2">
      <c r="A464" s="347">
        <f t="shared" ca="1" si="209"/>
        <v>0.1</v>
      </c>
      <c r="B464" s="304">
        <f t="shared" ca="1" si="210"/>
        <v>13.699999999999894</v>
      </c>
      <c r="D464" s="306">
        <f t="shared" ca="1" si="211"/>
        <v>-2.3192504343111704</v>
      </c>
      <c r="E464" s="307">
        <f t="shared" ca="1" si="212"/>
        <v>-13.804460774846637</v>
      </c>
      <c r="F464" s="304">
        <f t="shared" ca="1" si="213"/>
        <v>13.997930556383395</v>
      </c>
      <c r="G464" s="306">
        <f t="shared" ca="1" si="214"/>
        <v>63.551154906429282</v>
      </c>
      <c r="H464" s="307">
        <f t="shared" ca="1" si="215"/>
        <v>108.47358572063595</v>
      </c>
      <c r="I464" s="304">
        <f t="shared" ca="1" si="216"/>
        <v>125.71900448632708</v>
      </c>
      <c r="J464" s="306">
        <f t="shared" ca="1" si="217"/>
        <v>795.51525718286541</v>
      </c>
      <c r="K464" s="307">
        <f t="shared" ca="1" si="218"/>
        <v>2034.1345126406954</v>
      </c>
      <c r="L464" s="304">
        <f t="shared" ca="1" si="203"/>
        <v>2184.1583596265909</v>
      </c>
      <c r="M464" s="306">
        <f t="shared" ca="1" si="219"/>
        <v>1.0408331424632786</v>
      </c>
      <c r="N464" s="304">
        <f t="shared" ca="1" si="220"/>
        <v>59.635346240484616</v>
      </c>
      <c r="P464" s="310">
        <f t="shared" ca="1" si="221"/>
        <v>23</v>
      </c>
      <c r="Q464" s="304">
        <f t="shared" ca="1" si="222"/>
        <v>0</v>
      </c>
      <c r="R464" s="306">
        <f t="shared" ca="1" si="223"/>
        <v>0</v>
      </c>
      <c r="S464" s="307">
        <f t="shared" ca="1" si="224"/>
        <v>7.6519999999999806</v>
      </c>
      <c r="T464" s="304">
        <f t="shared" ca="1" si="204"/>
        <v>75.066119999999813</v>
      </c>
      <c r="U464" s="311">
        <f t="shared" ca="1" si="205"/>
        <v>0</v>
      </c>
      <c r="V464" s="306">
        <f t="shared" ca="1" si="206"/>
        <v>0.99882231405047195</v>
      </c>
      <c r="W464" s="304">
        <f t="shared" ca="1" si="207"/>
        <v>34.581153304427936</v>
      </c>
      <c r="Y464" s="314" t="str">
        <f t="shared" ca="1" si="225"/>
        <v/>
      </c>
      <c r="Z464" s="315" t="str">
        <f t="shared" ca="1" si="226"/>
        <v/>
      </c>
      <c r="AA464" s="316" t="str">
        <f t="shared" ca="1" si="227"/>
        <v/>
      </c>
      <c r="AC464" s="310" t="e">
        <f t="shared" ca="1" si="228"/>
        <v>#N/A</v>
      </c>
      <c r="AD464" s="323" t="e">
        <f t="shared" ca="1" si="229"/>
        <v>#N/A</v>
      </c>
      <c r="AE464" s="324">
        <f t="shared" ca="1" si="208"/>
        <v>2034.1345126406954</v>
      </c>
      <c r="AG464" s="306">
        <f t="shared" ca="1" si="230"/>
        <v>-13.10262814190877</v>
      </c>
      <c r="AH464" s="304">
        <f t="shared" ca="1" si="231"/>
        <v>-4.6189435435866661</v>
      </c>
    </row>
    <row r="465" spans="1:34" x14ac:dyDescent="0.2">
      <c r="A465" s="347">
        <f t="shared" ca="1" si="209"/>
        <v>0.1</v>
      </c>
      <c r="B465" s="304">
        <f t="shared" ca="1" si="210"/>
        <v>13.799999999999894</v>
      </c>
      <c r="D465" s="306">
        <f t="shared" ca="1" si="211"/>
        <v>-2.2844782405622461</v>
      </c>
      <c r="E465" s="307">
        <f t="shared" ca="1" si="212"/>
        <v>-13.709308307133323</v>
      </c>
      <c r="F465" s="304">
        <f t="shared" ca="1" si="213"/>
        <v>13.89834432915076</v>
      </c>
      <c r="G465" s="306">
        <f t="shared" ca="1" si="214"/>
        <v>63.322707082373057</v>
      </c>
      <c r="H465" s="307">
        <f t="shared" ca="1" si="215"/>
        <v>107.10265488992262</v>
      </c>
      <c r="I465" s="304">
        <f t="shared" ca="1" si="216"/>
        <v>124.42163765483029</v>
      </c>
      <c r="J465" s="306">
        <f t="shared" ca="1" si="217"/>
        <v>801.8589502823055</v>
      </c>
      <c r="K465" s="307">
        <f t="shared" ca="1" si="218"/>
        <v>2044.9133246712233</v>
      </c>
      <c r="L465" s="304">
        <f t="shared" ca="1" si="203"/>
        <v>2196.508202025605</v>
      </c>
      <c r="M465" s="306">
        <f t="shared" ca="1" si="219"/>
        <v>1.0368475144941061</v>
      </c>
      <c r="N465" s="304">
        <f t="shared" ca="1" si="220"/>
        <v>59.40698657914173</v>
      </c>
      <c r="P465" s="310">
        <f t="shared" ca="1" si="221"/>
        <v>23</v>
      </c>
      <c r="Q465" s="304">
        <f t="shared" ca="1" si="222"/>
        <v>0</v>
      </c>
      <c r="R465" s="306">
        <f t="shared" ca="1" si="223"/>
        <v>0</v>
      </c>
      <c r="S465" s="307">
        <f t="shared" ca="1" si="224"/>
        <v>7.6519999999999806</v>
      </c>
      <c r="T465" s="304">
        <f t="shared" ca="1" si="204"/>
        <v>75.066119999999813</v>
      </c>
      <c r="U465" s="311">
        <f t="shared" ca="1" si="205"/>
        <v>0</v>
      </c>
      <c r="V465" s="306">
        <f t="shared" ca="1" si="206"/>
        <v>0.99773498100636271</v>
      </c>
      <c r="W465" s="304">
        <f t="shared" ca="1" si="207"/>
        <v>33.834237690956314</v>
      </c>
      <c r="Y465" s="314" t="str">
        <f t="shared" ca="1" si="225"/>
        <v/>
      </c>
      <c r="Z465" s="315" t="str">
        <f t="shared" ca="1" si="226"/>
        <v/>
      </c>
      <c r="AA465" s="316" t="str">
        <f t="shared" ca="1" si="227"/>
        <v/>
      </c>
      <c r="AC465" s="310" t="e">
        <f t="shared" ca="1" si="228"/>
        <v>#N/A</v>
      </c>
      <c r="AD465" s="323" t="e">
        <f t="shared" ca="1" si="229"/>
        <v>#N/A</v>
      </c>
      <c r="AE465" s="324">
        <f t="shared" ca="1" si="208"/>
        <v>2044.9133246712233</v>
      </c>
      <c r="AG465" s="306">
        <f t="shared" ca="1" si="230"/>
        <v>-12.983550633733458</v>
      </c>
      <c r="AH465" s="304">
        <f t="shared" ca="1" si="231"/>
        <v>-4.5192306984354449</v>
      </c>
    </row>
    <row r="466" spans="1:34" x14ac:dyDescent="0.2">
      <c r="A466" s="347">
        <f t="shared" ca="1" si="209"/>
        <v>0.1</v>
      </c>
      <c r="B466" s="304">
        <f t="shared" ca="1" si="210"/>
        <v>13.899999999999894</v>
      </c>
      <c r="D466" s="306">
        <f t="shared" ca="1" si="211"/>
        <v>-2.2503237007169652</v>
      </c>
      <c r="E466" s="307">
        <f t="shared" ca="1" si="212"/>
        <v>-13.616148754742568</v>
      </c>
      <c r="F466" s="304">
        <f t="shared" ca="1" si="213"/>
        <v>13.800850106761034</v>
      </c>
      <c r="G466" s="306">
        <f t="shared" ca="1" si="214"/>
        <v>63.097674712301362</v>
      </c>
      <c r="H466" s="307">
        <f t="shared" ca="1" si="215"/>
        <v>105.74104001444836</v>
      </c>
      <c r="I466" s="304">
        <f t="shared" ca="1" si="216"/>
        <v>123.13603898711605</v>
      </c>
      <c r="J466" s="306">
        <f t="shared" ca="1" si="217"/>
        <v>808.17996937203918</v>
      </c>
      <c r="K466" s="307">
        <f t="shared" ca="1" si="218"/>
        <v>2055.555509416442</v>
      </c>
      <c r="L466" s="304">
        <f t="shared" ca="1" si="203"/>
        <v>2208.7243637870433</v>
      </c>
      <c r="M466" s="306">
        <f t="shared" ca="1" si="219"/>
        <v>1.0327929092496504</v>
      </c>
      <c r="N466" s="304">
        <f t="shared" ca="1" si="220"/>
        <v>59.174674811042813</v>
      </c>
      <c r="P466" s="310">
        <f t="shared" ca="1" si="221"/>
        <v>23</v>
      </c>
      <c r="Q466" s="304">
        <f t="shared" ca="1" si="222"/>
        <v>0</v>
      </c>
      <c r="R466" s="306">
        <f t="shared" ca="1" si="223"/>
        <v>0</v>
      </c>
      <c r="S466" s="307">
        <f t="shared" ca="1" si="224"/>
        <v>7.6519999999999806</v>
      </c>
      <c r="T466" s="304">
        <f t="shared" ca="1" si="204"/>
        <v>75.066119999999813</v>
      </c>
      <c r="U466" s="311">
        <f t="shared" ca="1" si="205"/>
        <v>0</v>
      </c>
      <c r="V466" s="306">
        <f t="shared" ca="1" si="206"/>
        <v>0.99666247316146039</v>
      </c>
      <c r="W466" s="304">
        <f t="shared" ca="1" si="207"/>
        <v>33.103036663738365</v>
      </c>
      <c r="Y466" s="314" t="str">
        <f t="shared" ca="1" si="225"/>
        <v/>
      </c>
      <c r="Z466" s="315" t="str">
        <f t="shared" ca="1" si="226"/>
        <v/>
      </c>
      <c r="AA466" s="316" t="str">
        <f t="shared" ca="1" si="227"/>
        <v/>
      </c>
      <c r="AC466" s="310" t="e">
        <f t="shared" ca="1" si="228"/>
        <v>#N/A</v>
      </c>
      <c r="AD466" s="323" t="e">
        <f t="shared" ca="1" si="229"/>
        <v>#N/A</v>
      </c>
      <c r="AE466" s="324">
        <f t="shared" ca="1" si="208"/>
        <v>2055.555509416442</v>
      </c>
      <c r="AG466" s="306">
        <f t="shared" ca="1" si="230"/>
        <v>-12.866108337129077</v>
      </c>
      <c r="AH466" s="304">
        <f t="shared" ca="1" si="231"/>
        <v>-4.4216201896179301</v>
      </c>
    </row>
    <row r="467" spans="1:34" x14ac:dyDescent="0.2">
      <c r="A467" s="347">
        <f t="shared" ca="1" si="209"/>
        <v>0.1</v>
      </c>
      <c r="B467" s="304">
        <f t="shared" ca="1" si="210"/>
        <v>13.999999999999893</v>
      </c>
      <c r="D467" s="306">
        <f t="shared" ca="1" si="211"/>
        <v>-2.2167721127178051</v>
      </c>
      <c r="E467" s="307">
        <f t="shared" ca="1" si="212"/>
        <v>-13.524935451149167</v>
      </c>
      <c r="F467" s="304">
        <f t="shared" ca="1" si="213"/>
        <v>13.705398847077559</v>
      </c>
      <c r="G467" s="306">
        <f t="shared" ca="1" si="214"/>
        <v>62.87599750102958</v>
      </c>
      <c r="H467" s="307">
        <f t="shared" ca="1" si="215"/>
        <v>104.38854646933345</v>
      </c>
      <c r="I467" s="304">
        <f t="shared" ca="1" si="216"/>
        <v>121.86205191005799</v>
      </c>
      <c r="J467" s="306">
        <f t="shared" ca="1" si="217"/>
        <v>814.47865298270574</v>
      </c>
      <c r="K467" s="307">
        <f t="shared" ca="1" si="218"/>
        <v>2066.061988740631</v>
      </c>
      <c r="L467" s="304">
        <f t="shared" ca="1" si="203"/>
        <v>2220.8078749597889</v>
      </c>
      <c r="M467" s="306">
        <f t="shared" ca="1" si="219"/>
        <v>1.0286678524947408</v>
      </c>
      <c r="N467" s="304">
        <f t="shared" ca="1" si="220"/>
        <v>58.938326468734559</v>
      </c>
      <c r="P467" s="310">
        <f t="shared" ca="1" si="221"/>
        <v>23</v>
      </c>
      <c r="Q467" s="304">
        <f t="shared" ca="1" si="222"/>
        <v>0</v>
      </c>
      <c r="R467" s="306">
        <f t="shared" ca="1" si="223"/>
        <v>0</v>
      </c>
      <c r="S467" s="307">
        <f t="shared" ca="1" si="224"/>
        <v>7.6519999999999806</v>
      </c>
      <c r="T467" s="304">
        <f t="shared" ca="1" si="204"/>
        <v>75.066119999999813</v>
      </c>
      <c r="U467" s="311">
        <f t="shared" ca="1" si="205"/>
        <v>0</v>
      </c>
      <c r="V467" s="306">
        <f t="shared" ca="1" si="206"/>
        <v>0.99560465637242412</v>
      </c>
      <c r="W467" s="304">
        <f t="shared" ca="1" si="207"/>
        <v>32.387189505080748</v>
      </c>
      <c r="Y467" s="314" t="str">
        <f t="shared" ca="1" si="225"/>
        <v/>
      </c>
      <c r="Z467" s="315" t="str">
        <f t="shared" ca="1" si="226"/>
        <v/>
      </c>
      <c r="AA467" s="316" t="str">
        <f t="shared" ca="1" si="227"/>
        <v/>
      </c>
      <c r="AC467" s="310">
        <f t="shared" ca="1" si="228"/>
        <v>13.999999999999893</v>
      </c>
      <c r="AD467" s="323">
        <f t="shared" ca="1" si="229"/>
        <v>814.47865298270574</v>
      </c>
      <c r="AE467" s="324">
        <f t="shared" ca="1" si="208"/>
        <v>2066.061988740631</v>
      </c>
      <c r="AG467" s="306">
        <f t="shared" ca="1" si="230"/>
        <v>-12.750238836061943</v>
      </c>
      <c r="AH467" s="304">
        <f t="shared" ca="1" si="231"/>
        <v>-4.3260633381780513</v>
      </c>
    </row>
    <row r="468" spans="1:34" x14ac:dyDescent="0.2">
      <c r="A468" s="347">
        <f t="shared" ca="1" si="209"/>
        <v>0.1</v>
      </c>
      <c r="B468" s="304">
        <f t="shared" ca="1" si="210"/>
        <v>14.099999999999893</v>
      </c>
      <c r="D468" s="306">
        <f t="shared" ca="1" si="211"/>
        <v>-2.1838092570970886</v>
      </c>
      <c r="E468" s="307">
        <f t="shared" ca="1" si="212"/>
        <v>-13.435623181738105</v>
      </c>
      <c r="F468" s="304">
        <f t="shared" ca="1" si="213"/>
        <v>13.611943033712759</v>
      </c>
      <c r="G468" s="306">
        <f t="shared" ca="1" si="214"/>
        <v>62.657616575319871</v>
      </c>
      <c r="H468" s="307">
        <f t="shared" ca="1" si="215"/>
        <v>103.04498415115964</v>
      </c>
      <c r="I468" s="304">
        <f t="shared" ca="1" si="216"/>
        <v>120.59952600907079</v>
      </c>
      <c r="J468" s="306">
        <f t="shared" ca="1" si="217"/>
        <v>820.75533368652316</v>
      </c>
      <c r="K468" s="307">
        <f t="shared" ca="1" si="218"/>
        <v>2076.4336652716556</v>
      </c>
      <c r="L468" s="304">
        <f t="shared" ca="1" si="203"/>
        <v>2232.7597461546011</v>
      </c>
      <c r="M468" s="306">
        <f t="shared" ca="1" si="219"/>
        <v>1.0244708320669735</v>
      </c>
      <c r="N468" s="304">
        <f t="shared" ca="1" si="220"/>
        <v>58.697854911693305</v>
      </c>
      <c r="P468" s="310">
        <f t="shared" ca="1" si="221"/>
        <v>23</v>
      </c>
      <c r="Q468" s="304">
        <f t="shared" ca="1" si="222"/>
        <v>0</v>
      </c>
      <c r="R468" s="306">
        <f t="shared" ca="1" si="223"/>
        <v>0</v>
      </c>
      <c r="S468" s="307">
        <f t="shared" ca="1" si="224"/>
        <v>7.6519999999999806</v>
      </c>
      <c r="T468" s="304">
        <f t="shared" ca="1" si="204"/>
        <v>75.066119999999813</v>
      </c>
      <c r="U468" s="311">
        <f t="shared" ca="1" si="205"/>
        <v>0</v>
      </c>
      <c r="V468" s="306">
        <f t="shared" ca="1" si="206"/>
        <v>0.99456139940672095</v>
      </c>
      <c r="W468" s="304">
        <f t="shared" ca="1" si="207"/>
        <v>31.686346839786715</v>
      </c>
      <c r="Y468" s="314" t="str">
        <f t="shared" ca="1" si="225"/>
        <v/>
      </c>
      <c r="Z468" s="315" t="str">
        <f t="shared" ca="1" si="226"/>
        <v/>
      </c>
      <c r="AA468" s="316" t="str">
        <f t="shared" ca="1" si="227"/>
        <v/>
      </c>
      <c r="AC468" s="310" t="e">
        <f t="shared" ca="1" si="228"/>
        <v>#N/A</v>
      </c>
      <c r="AD468" s="323" t="e">
        <f t="shared" ca="1" si="229"/>
        <v>#N/A</v>
      </c>
      <c r="AE468" s="324">
        <f t="shared" ca="1" si="208"/>
        <v>2076.4336652716556</v>
      </c>
      <c r="AG468" s="306">
        <f t="shared" ca="1" si="230"/>
        <v>-12.635880785757491</v>
      </c>
      <c r="AH468" s="304">
        <f t="shared" ca="1" si="231"/>
        <v>-4.2325130038004222</v>
      </c>
    </row>
    <row r="469" spans="1:34" x14ac:dyDescent="0.2">
      <c r="A469" s="347">
        <f t="shared" ca="1" si="209"/>
        <v>0.1</v>
      </c>
      <c r="B469" s="304">
        <f t="shared" ca="1" si="210"/>
        <v>14.199999999999893</v>
      </c>
      <c r="D469" s="306">
        <f t="shared" ca="1" si="211"/>
        <v>-2.1514213803339599</v>
      </c>
      <c r="E469" s="307">
        <f t="shared" ca="1" si="212"/>
        <v>-13.348168129527949</v>
      </c>
      <c r="F469" s="304">
        <f t="shared" ca="1" si="213"/>
        <v>13.520436619055753</v>
      </c>
      <c r="G469" s="306">
        <f t="shared" ca="1" si="214"/>
        <v>62.442474437286478</v>
      </c>
      <c r="H469" s="307">
        <f t="shared" ca="1" si="215"/>
        <v>101.71016733820684</v>
      </c>
      <c r="I469" s="304">
        <f t="shared" ca="1" si="216"/>
        <v>119.34831692913484</v>
      </c>
      <c r="J469" s="306">
        <f t="shared" ca="1" si="217"/>
        <v>827.01033823715352</v>
      </c>
      <c r="K469" s="307">
        <f t="shared" ca="1" si="218"/>
        <v>2086.6714228461237</v>
      </c>
      <c r="L469" s="304">
        <f t="shared" ca="1" si="203"/>
        <v>2244.5809690171118</v>
      </c>
      <c r="M469" s="306">
        <f t="shared" ca="1" si="219"/>
        <v>1.0202002969402517</v>
      </c>
      <c r="N469" s="304">
        <f t="shared" ca="1" si="220"/>
        <v>58.453171272669778</v>
      </c>
      <c r="P469" s="310">
        <f t="shared" ca="1" si="221"/>
        <v>23</v>
      </c>
      <c r="Q469" s="304">
        <f t="shared" ca="1" si="222"/>
        <v>0</v>
      </c>
      <c r="R469" s="306">
        <f t="shared" ca="1" si="223"/>
        <v>0</v>
      </c>
      <c r="S469" s="307">
        <f t="shared" ca="1" si="224"/>
        <v>7.6519999999999806</v>
      </c>
      <c r="T469" s="304">
        <f t="shared" ca="1" si="204"/>
        <v>75.066119999999813</v>
      </c>
      <c r="U469" s="311">
        <f t="shared" ca="1" si="205"/>
        <v>0</v>
      </c>
      <c r="V469" s="306">
        <f t="shared" ca="1" si="206"/>
        <v>0.99353257387236404</v>
      </c>
      <c r="W469" s="304">
        <f t="shared" ca="1" si="207"/>
        <v>31.000170222607892</v>
      </c>
      <c r="Y469" s="314" t="str">
        <f t="shared" ca="1" si="225"/>
        <v/>
      </c>
      <c r="Z469" s="315" t="str">
        <f t="shared" ca="1" si="226"/>
        <v/>
      </c>
      <c r="AA469" s="316" t="str">
        <f t="shared" ca="1" si="227"/>
        <v/>
      </c>
      <c r="AC469" s="310" t="e">
        <f t="shared" ca="1" si="228"/>
        <v>#N/A</v>
      </c>
      <c r="AD469" s="323" t="e">
        <f t="shared" ca="1" si="229"/>
        <v>#N/A</v>
      </c>
      <c r="AE469" s="324">
        <f t="shared" ca="1" si="208"/>
        <v>2086.6714228461237</v>
      </c>
      <c r="AG469" s="306">
        <f t="shared" ca="1" si="230"/>
        <v>-12.522973839727522</v>
      </c>
      <c r="AH469" s="304">
        <f t="shared" ca="1" si="231"/>
        <v>-4.1409235284614212</v>
      </c>
    </row>
    <row r="470" spans="1:34" x14ac:dyDescent="0.2">
      <c r="A470" s="347">
        <f t="shared" ca="1" si="209"/>
        <v>0.1</v>
      </c>
      <c r="B470" s="304">
        <f t="shared" ca="1" si="210"/>
        <v>14.299999999999892</v>
      </c>
      <c r="D470" s="306">
        <f t="shared" ca="1" si="211"/>
        <v>-2.119595178976958</v>
      </c>
      <c r="E470" s="307">
        <f t="shared" ca="1" si="212"/>
        <v>-13.262527823181049</v>
      </c>
      <c r="F470" s="304">
        <f t="shared" ca="1" si="213"/>
        <v>13.430834969702882</v>
      </c>
      <c r="G470" s="306">
        <f t="shared" ca="1" si="214"/>
        <v>62.230514919388781</v>
      </c>
      <c r="H470" s="307">
        <f t="shared" ca="1" si="215"/>
        <v>100.38391455588874</v>
      </c>
      <c r="I470" s="304">
        <f t="shared" ca="1" si="216"/>
        <v>118.10828628295408</v>
      </c>
      <c r="J470" s="306">
        <f t="shared" ca="1" si="217"/>
        <v>833.24398770498726</v>
      </c>
      <c r="K470" s="307">
        <f t="shared" ca="1" si="218"/>
        <v>2096.7761269408284</v>
      </c>
      <c r="L470" s="304">
        <f t="shared" ca="1" si="203"/>
        <v>2256.2725166866458</v>
      </c>
      <c r="M470" s="306">
        <f t="shared" ca="1" si="219"/>
        <v>1.0158546562772734</v>
      </c>
      <c r="N470" s="304">
        <f t="shared" ca="1" si="220"/>
        <v>58.204184403400689</v>
      </c>
      <c r="P470" s="310">
        <f t="shared" ca="1" si="221"/>
        <v>23</v>
      </c>
      <c r="Q470" s="304">
        <f t="shared" ca="1" si="222"/>
        <v>0</v>
      </c>
      <c r="R470" s="306">
        <f t="shared" ca="1" si="223"/>
        <v>0</v>
      </c>
      <c r="S470" s="307">
        <f t="shared" ca="1" si="224"/>
        <v>7.6519999999999806</v>
      </c>
      <c r="T470" s="304">
        <f t="shared" ca="1" si="204"/>
        <v>75.066119999999813</v>
      </c>
      <c r="U470" s="311">
        <f t="shared" ca="1" si="205"/>
        <v>0</v>
      </c>
      <c r="V470" s="306">
        <f t="shared" ca="1" si="206"/>
        <v>0.99251805414990957</v>
      </c>
      <c r="W470" s="304">
        <f t="shared" ca="1" si="207"/>
        <v>30.32833174341518</v>
      </c>
      <c r="Y470" s="314" t="str">
        <f t="shared" ca="1" si="225"/>
        <v/>
      </c>
      <c r="Z470" s="315" t="str">
        <f t="shared" ca="1" si="226"/>
        <v/>
      </c>
      <c r="AA470" s="316" t="str">
        <f t="shared" ca="1" si="227"/>
        <v/>
      </c>
      <c r="AC470" s="310" t="e">
        <f t="shared" ca="1" si="228"/>
        <v>#N/A</v>
      </c>
      <c r="AD470" s="323" t="e">
        <f t="shared" ca="1" si="229"/>
        <v>#N/A</v>
      </c>
      <c r="AE470" s="324">
        <f t="shared" ca="1" si="208"/>
        <v>2096.7761269408284</v>
      </c>
      <c r="AG470" s="306">
        <f t="shared" ca="1" si="230"/>
        <v>-12.411458578704323</v>
      </c>
      <c r="AH470" s="304">
        <f t="shared" ca="1" si="231"/>
        <v>-4.0512506825154171</v>
      </c>
    </row>
    <row r="471" spans="1:34" x14ac:dyDescent="0.2">
      <c r="A471" s="347">
        <f t="shared" ca="1" si="209"/>
        <v>0.1</v>
      </c>
      <c r="B471" s="304">
        <f t="shared" ca="1" si="210"/>
        <v>14.399999999999892</v>
      </c>
      <c r="D471" s="306">
        <f t="shared" ca="1" si="211"/>
        <v>-2.0883177844963901</v>
      </c>
      <c r="E471" s="307">
        <f t="shared" ca="1" si="212"/>
        <v>-13.178661087184967</v>
      </c>
      <c r="F471" s="304">
        <f t="shared" ca="1" si="213"/>
        <v>13.343094814169881</v>
      </c>
      <c r="G471" s="306">
        <f t="shared" ca="1" si="214"/>
        <v>62.021683140939139</v>
      </c>
      <c r="H471" s="307">
        <f t="shared" ca="1" si="215"/>
        <v>99.066048447170246</v>
      </c>
      <c r="I471" s="304">
        <f t="shared" ca="1" si="216"/>
        <v>116.87930156606916</v>
      </c>
      <c r="J471" s="306">
        <f t="shared" ca="1" si="217"/>
        <v>839.45659760800368</v>
      </c>
      <c r="K471" s="307">
        <f t="shared" ca="1" si="218"/>
        <v>2106.7486250909815</v>
      </c>
      <c r="L471" s="304">
        <f t="shared" ca="1" si="203"/>
        <v>2267.8353442413641</v>
      </c>
      <c r="M471" s="306">
        <f t="shared" ca="1" si="219"/>
        <v>1.0114322784723742</v>
      </c>
      <c r="N471" s="304">
        <f t="shared" ca="1" si="220"/>
        <v>57.950800819767629</v>
      </c>
      <c r="P471" s="310">
        <f t="shared" ca="1" si="221"/>
        <v>23</v>
      </c>
      <c r="Q471" s="304">
        <f t="shared" ca="1" si="222"/>
        <v>0</v>
      </c>
      <c r="R471" s="306">
        <f t="shared" ca="1" si="223"/>
        <v>0</v>
      </c>
      <c r="S471" s="307">
        <f t="shared" ca="1" si="224"/>
        <v>7.6519999999999806</v>
      </c>
      <c r="T471" s="304">
        <f t="shared" ca="1" si="204"/>
        <v>75.066119999999813</v>
      </c>
      <c r="U471" s="311">
        <f t="shared" ca="1" si="205"/>
        <v>0</v>
      </c>
      <c r="V471" s="306">
        <f t="shared" ca="1" si="206"/>
        <v>0.99151771732661742</v>
      </c>
      <c r="W471" s="304">
        <f t="shared" ca="1" si="207"/>
        <v>29.670513649223601</v>
      </c>
      <c r="Y471" s="314" t="str">
        <f t="shared" ca="1" si="225"/>
        <v/>
      </c>
      <c r="Z471" s="315" t="str">
        <f t="shared" ca="1" si="226"/>
        <v/>
      </c>
      <c r="AA471" s="316" t="str">
        <f t="shared" ca="1" si="227"/>
        <v/>
      </c>
      <c r="AC471" s="310" t="e">
        <f t="shared" ca="1" si="228"/>
        <v>#N/A</v>
      </c>
      <c r="AD471" s="323" t="e">
        <f t="shared" ca="1" si="229"/>
        <v>#N/A</v>
      </c>
      <c r="AE471" s="324">
        <f t="shared" ca="1" si="208"/>
        <v>2106.7486250909815</v>
      </c>
      <c r="AG471" s="306">
        <f t="shared" ca="1" si="230"/>
        <v>-12.301276441356727</v>
      </c>
      <c r="AH471" s="304">
        <f t="shared" ca="1" si="231"/>
        <v>-3.9634516130966095</v>
      </c>
    </row>
    <row r="472" spans="1:34" x14ac:dyDescent="0.2">
      <c r="A472" s="347">
        <f t="shared" ca="1" si="209"/>
        <v>0.1</v>
      </c>
      <c r="B472" s="304">
        <f t="shared" ca="1" si="210"/>
        <v>14.499999999999892</v>
      </c>
      <c r="D472" s="306">
        <f t="shared" ca="1" si="211"/>
        <v>-2.0575767488326711</v>
      </c>
      <c r="E472" s="307">
        <f t="shared" ca="1" si="212"/>
        <v>-13.096527994095679</v>
      </c>
      <c r="F472" s="304">
        <f t="shared" ca="1" si="213"/>
        <v>13.257174192770819</v>
      </c>
      <c r="G472" s="306">
        <f t="shared" ca="1" si="214"/>
        <v>61.815925466055873</v>
      </c>
      <c r="H472" s="307">
        <f t="shared" ca="1" si="215"/>
        <v>97.756395647760684</v>
      </c>
      <c r="I472" s="304">
        <f t="shared" ca="1" si="216"/>
        <v>115.66123607875933</v>
      </c>
      <c r="J472" s="306">
        <f t="shared" ca="1" si="217"/>
        <v>845.64847803835346</v>
      </c>
      <c r="K472" s="307">
        <f t="shared" ca="1" si="218"/>
        <v>2116.5897472957281</v>
      </c>
      <c r="L472" s="304">
        <f t="shared" ca="1" si="203"/>
        <v>2279.2703891302535</v>
      </c>
      <c r="M472" s="306">
        <f t="shared" ca="1" si="219"/>
        <v>1.006931490186334</v>
      </c>
      <c r="N472" s="304">
        <f t="shared" ca="1" si="220"/>
        <v>57.692924646495612</v>
      </c>
      <c r="P472" s="310">
        <f t="shared" ca="1" si="221"/>
        <v>23</v>
      </c>
      <c r="Q472" s="304">
        <f t="shared" ca="1" si="222"/>
        <v>0</v>
      </c>
      <c r="R472" s="306">
        <f t="shared" ca="1" si="223"/>
        <v>0</v>
      </c>
      <c r="S472" s="307">
        <f t="shared" ca="1" si="224"/>
        <v>7.6519999999999806</v>
      </c>
      <c r="T472" s="304">
        <f t="shared" ca="1" si="204"/>
        <v>75.066119999999813</v>
      </c>
      <c r="U472" s="311">
        <f t="shared" ca="1" si="205"/>
        <v>0</v>
      </c>
      <c r="V472" s="306">
        <f t="shared" ca="1" si="206"/>
        <v>0.99053144313270081</v>
      </c>
      <c r="W472" s="304">
        <f t="shared" ca="1" si="207"/>
        <v>29.026407982253808</v>
      </c>
      <c r="Y472" s="314" t="str">
        <f t="shared" ca="1" si="225"/>
        <v/>
      </c>
      <c r="Z472" s="315" t="str">
        <f t="shared" ca="1" si="226"/>
        <v/>
      </c>
      <c r="AA472" s="316" t="str">
        <f t="shared" ca="1" si="227"/>
        <v/>
      </c>
      <c r="AC472" s="310" t="e">
        <f t="shared" ca="1" si="228"/>
        <v>#N/A</v>
      </c>
      <c r="AD472" s="323" t="e">
        <f t="shared" ca="1" si="229"/>
        <v>#N/A</v>
      </c>
      <c r="AE472" s="324">
        <f t="shared" ca="1" si="208"/>
        <v>2116.5897472957281</v>
      </c>
      <c r="AG472" s="306">
        <f t="shared" ca="1" si="230"/>
        <v>-12.192369656671229</v>
      </c>
      <c r="AH472" s="304">
        <f t="shared" ca="1" si="231"/>
        <v>-3.8774847947234288</v>
      </c>
    </row>
    <row r="473" spans="1:34" x14ac:dyDescent="0.2">
      <c r="A473" s="347">
        <f t="shared" ca="1" si="209"/>
        <v>0.1</v>
      </c>
      <c r="B473" s="304">
        <f t="shared" ca="1" si="210"/>
        <v>14.599999999999891</v>
      </c>
      <c r="D473" s="306">
        <f t="shared" ca="1" si="211"/>
        <v>-2.0273600306087207</v>
      </c>
      <c r="E473" s="307">
        <f t="shared" ca="1" si="212"/>
        <v>-13.016089818738866</v>
      </c>
      <c r="F473" s="304">
        <f t="shared" ca="1" si="213"/>
        <v>13.173032409555036</v>
      </c>
      <c r="G473" s="306">
        <f t="shared" ca="1" si="214"/>
        <v>61.613189462995003</v>
      </c>
      <c r="H473" s="307">
        <f t="shared" ca="1" si="215"/>
        <v>96.4547866658868</v>
      </c>
      <c r="I473" s="304">
        <f t="shared" ca="1" si="216"/>
        <v>114.45396885457775</v>
      </c>
      <c r="J473" s="306">
        <f t="shared" ca="1" si="217"/>
        <v>851.81993378480604</v>
      </c>
      <c r="K473" s="307">
        <f t="shared" ca="1" si="218"/>
        <v>2126.3003064114105</v>
      </c>
      <c r="L473" s="304">
        <f t="shared" ca="1" si="203"/>
        <v>2290.5785715924285</v>
      </c>
      <c r="M473" s="306">
        <f t="shared" ca="1" si="219"/>
        <v>1.0023505753749913</v>
      </c>
      <c r="N473" s="304">
        <f t="shared" ca="1" si="220"/>
        <v>57.430457561496702</v>
      </c>
      <c r="P473" s="310">
        <f t="shared" ca="1" si="221"/>
        <v>23</v>
      </c>
      <c r="Q473" s="304">
        <f t="shared" ca="1" si="222"/>
        <v>0</v>
      </c>
      <c r="R473" s="306">
        <f t="shared" ca="1" si="223"/>
        <v>0</v>
      </c>
      <c r="S473" s="307">
        <f t="shared" ca="1" si="224"/>
        <v>7.6519999999999806</v>
      </c>
      <c r="T473" s="304">
        <f t="shared" ca="1" si="204"/>
        <v>75.066119999999813</v>
      </c>
      <c r="U473" s="311">
        <f t="shared" ca="1" si="205"/>
        <v>0</v>
      </c>
      <c r="V473" s="306">
        <f t="shared" ca="1" si="206"/>
        <v>0.98955911387958329</v>
      </c>
      <c r="W473" s="304">
        <f t="shared" ca="1" si="207"/>
        <v>28.395716233256966</v>
      </c>
      <c r="Y473" s="314" t="str">
        <f t="shared" ca="1" si="225"/>
        <v/>
      </c>
      <c r="Z473" s="315" t="str">
        <f t="shared" ca="1" si="226"/>
        <v/>
      </c>
      <c r="AA473" s="316" t="str">
        <f t="shared" ca="1" si="227"/>
        <v/>
      </c>
      <c r="AC473" s="310" t="e">
        <f t="shared" ca="1" si="228"/>
        <v>#N/A</v>
      </c>
      <c r="AD473" s="323" t="e">
        <f t="shared" ca="1" si="229"/>
        <v>#N/A</v>
      </c>
      <c r="AE473" s="324">
        <f t="shared" ca="1" si="208"/>
        <v>2126.3003064114105</v>
      </c>
      <c r="AG473" s="306">
        <f t="shared" ca="1" si="230"/>
        <v>-12.084681177889319</v>
      </c>
      <c r="AH473" s="304">
        <f t="shared" ca="1" si="231"/>
        <v>-3.7933099819986777</v>
      </c>
    </row>
    <row r="474" spans="1:34" x14ac:dyDescent="0.2">
      <c r="A474" s="347">
        <f t="shared" ca="1" si="209"/>
        <v>0.1</v>
      </c>
      <c r="B474" s="304">
        <f t="shared" ca="1" si="210"/>
        <v>14.699999999999891</v>
      </c>
      <c r="D474" s="306">
        <f t="shared" ca="1" si="211"/>
        <v>-1.9976559819762518</v>
      </c>
      <c r="E474" s="307">
        <f t="shared" ca="1" si="212"/>
        <v>-12.937308994271074</v>
      </c>
      <c r="F474" s="304">
        <f t="shared" ca="1" si="213"/>
        <v>13.090629986199012</v>
      </c>
      <c r="G474" s="306">
        <f t="shared" ca="1" si="214"/>
        <v>61.41342386479738</v>
      </c>
      <c r="H474" s="307">
        <f t="shared" ca="1" si="215"/>
        <v>95.161055766459697</v>
      </c>
      <c r="I474" s="304">
        <f t="shared" ca="1" si="216"/>
        <v>113.25738459537426</v>
      </c>
      <c r="J474" s="306">
        <f t="shared" ca="1" si="217"/>
        <v>857.97126445119568</v>
      </c>
      <c r="K474" s="307">
        <f t="shared" ca="1" si="218"/>
        <v>2135.8810985330279</v>
      </c>
      <c r="L474" s="304">
        <f t="shared" ca="1" si="203"/>
        <v>2301.7607950642127</v>
      </c>
      <c r="M474" s="306">
        <f t="shared" ca="1" si="219"/>
        <v>0.99768777431374089</v>
      </c>
      <c r="N474" s="304">
        <f t="shared" ca="1" si="220"/>
        <v>57.163298739977932</v>
      </c>
      <c r="P474" s="310">
        <f t="shared" ca="1" si="221"/>
        <v>23</v>
      </c>
      <c r="Q474" s="304">
        <f t="shared" ca="1" si="222"/>
        <v>0</v>
      </c>
      <c r="R474" s="306">
        <f t="shared" ca="1" si="223"/>
        <v>0</v>
      </c>
      <c r="S474" s="307">
        <f t="shared" ca="1" si="224"/>
        <v>7.6519999999999806</v>
      </c>
      <c r="T474" s="304">
        <f t="shared" ca="1" si="204"/>
        <v>75.066119999999813</v>
      </c>
      <c r="U474" s="311">
        <f t="shared" ca="1" si="205"/>
        <v>0</v>
      </c>
      <c r="V474" s="306">
        <f t="shared" ca="1" si="206"/>
        <v>0.98860061440008784</v>
      </c>
      <c r="W474" s="304">
        <f t="shared" ca="1" si="207"/>
        <v>27.778149009371585</v>
      </c>
      <c r="Y474" s="314" t="str">
        <f t="shared" ca="1" si="225"/>
        <v/>
      </c>
      <c r="Z474" s="315" t="str">
        <f t="shared" ca="1" si="226"/>
        <v/>
      </c>
      <c r="AA474" s="316" t="str">
        <f t="shared" ca="1" si="227"/>
        <v/>
      </c>
      <c r="AC474" s="310" t="e">
        <f t="shared" ca="1" si="228"/>
        <v>#N/A</v>
      </c>
      <c r="AD474" s="323" t="e">
        <f t="shared" ca="1" si="229"/>
        <v>#N/A</v>
      </c>
      <c r="AE474" s="324">
        <f t="shared" ca="1" si="208"/>
        <v>2135.8810985330279</v>
      </c>
      <c r="AG474" s="306">
        <f t="shared" ca="1" si="230"/>
        <v>-11.978154617900174</v>
      </c>
      <c r="AH474" s="304">
        <f t="shared" ca="1" si="231"/>
        <v>-3.7108881643043699</v>
      </c>
    </row>
    <row r="475" spans="1:34" x14ac:dyDescent="0.2">
      <c r="A475" s="347">
        <f t="shared" ca="1" si="209"/>
        <v>0.1</v>
      </c>
      <c r="B475" s="304">
        <f t="shared" ca="1" si="210"/>
        <v>14.799999999999891</v>
      </c>
      <c r="D475" s="306">
        <f t="shared" ca="1" si="211"/>
        <v>-1.968453336067467</v>
      </c>
      <c r="E475" s="307">
        <f t="shared" ca="1" si="212"/>
        <v>-12.86014907000753</v>
      </c>
      <c r="F475" s="304">
        <f t="shared" ca="1" si="213"/>
        <v>13.00992861775539</v>
      </c>
      <c r="G475" s="306">
        <f t="shared" ca="1" si="214"/>
        <v>61.216578531190635</v>
      </c>
      <c r="H475" s="307">
        <f t="shared" ca="1" si="215"/>
        <v>93.875040859458949</v>
      </c>
      <c r="I475" s="304">
        <f t="shared" ca="1" si="216"/>
        <v>112.07137361266933</v>
      </c>
      <c r="J475" s="306">
        <f t="shared" ca="1" si="217"/>
        <v>864.10276457099508</v>
      </c>
      <c r="K475" s="307">
        <f t="shared" ca="1" si="218"/>
        <v>2145.332903364324</v>
      </c>
      <c r="L475" s="304">
        <f t="shared" ca="1" si="203"/>
        <v>2312.8179465744461</v>
      </c>
      <c r="M475" s="306">
        <f t="shared" ca="1" si="219"/>
        <v>0.99294128262027659</v>
      </c>
      <c r="N475" s="304">
        <f t="shared" ca="1" si="220"/>
        <v>56.891344798448529</v>
      </c>
      <c r="P475" s="310">
        <f t="shared" ca="1" si="221"/>
        <v>23</v>
      </c>
      <c r="Q475" s="304">
        <f t="shared" ca="1" si="222"/>
        <v>0</v>
      </c>
      <c r="R475" s="306">
        <f t="shared" ca="1" si="223"/>
        <v>0</v>
      </c>
      <c r="S475" s="307">
        <f t="shared" ca="1" si="224"/>
        <v>7.6519999999999806</v>
      </c>
      <c r="T475" s="304">
        <f t="shared" ca="1" si="204"/>
        <v>75.066119999999813</v>
      </c>
      <c r="U475" s="311">
        <f t="shared" ca="1" si="205"/>
        <v>0</v>
      </c>
      <c r="V475" s="306">
        <f t="shared" ca="1" si="206"/>
        <v>0.98765583199049167</v>
      </c>
      <c r="W475" s="304">
        <f t="shared" ca="1" si="207"/>
        <v>27.173425715820088</v>
      </c>
      <c r="Y475" s="314" t="str">
        <f t="shared" ca="1" si="225"/>
        <v/>
      </c>
      <c r="Z475" s="315" t="str">
        <f t="shared" ca="1" si="226"/>
        <v/>
      </c>
      <c r="AA475" s="316" t="str">
        <f t="shared" ca="1" si="227"/>
        <v/>
      </c>
      <c r="AC475" s="310" t="e">
        <f t="shared" ca="1" si="228"/>
        <v>#N/A</v>
      </c>
      <c r="AD475" s="323" t="e">
        <f t="shared" ca="1" si="229"/>
        <v>#N/A</v>
      </c>
      <c r="AE475" s="324">
        <f t="shared" ca="1" si="208"/>
        <v>2145.332903364324</v>
      </c>
      <c r="AG475" s="306">
        <f t="shared" ca="1" si="230"/>
        <v>-11.872734185995652</v>
      </c>
      <c r="AH475" s="304">
        <f t="shared" ca="1" si="231"/>
        <v>-3.6301815223956684</v>
      </c>
    </row>
    <row r="476" spans="1:34" x14ac:dyDescent="0.2">
      <c r="A476" s="347">
        <f t="shared" ca="1" si="209"/>
        <v>0.1</v>
      </c>
      <c r="B476" s="304">
        <f t="shared" ca="1" si="210"/>
        <v>14.89999999999989</v>
      </c>
      <c r="D476" s="306">
        <f t="shared" ca="1" si="211"/>
        <v>-1.9397411950252297</v>
      </c>
      <c r="E476" s="307">
        <f t="shared" ca="1" si="212"/>
        <v>-12.78457467092824</v>
      </c>
      <c r="F476" s="304">
        <f t="shared" ca="1" si="213"/>
        <v>12.930891130166469</v>
      </c>
      <c r="G476" s="306">
        <f t="shared" ca="1" si="214"/>
        <v>61.022604411688114</v>
      </c>
      <c r="H476" s="307">
        <f t="shared" ca="1" si="215"/>
        <v>92.596583392366128</v>
      </c>
      <c r="I476" s="304">
        <f t="shared" ca="1" si="216"/>
        <v>110.8958317752511</v>
      </c>
      <c r="J476" s="306">
        <f t="shared" ca="1" si="217"/>
        <v>870.214723718139</v>
      </c>
      <c r="K476" s="307">
        <f t="shared" ca="1" si="218"/>
        <v>2154.6564845769153</v>
      </c>
      <c r="L476" s="304">
        <f t="shared" ca="1" si="203"/>
        <v>2323.750897128431</v>
      </c>
      <c r="M476" s="306">
        <f t="shared" ca="1" si="219"/>
        <v>0.98810925027822494</v>
      </c>
      <c r="N476" s="304">
        <f t="shared" ca="1" si="220"/>
        <v>56.614489738778254</v>
      </c>
      <c r="P476" s="310">
        <f t="shared" ca="1" si="221"/>
        <v>23</v>
      </c>
      <c r="Q476" s="304">
        <f t="shared" ca="1" si="222"/>
        <v>0</v>
      </c>
      <c r="R476" s="306">
        <f t="shared" ca="1" si="223"/>
        <v>0</v>
      </c>
      <c r="S476" s="307">
        <f t="shared" ca="1" si="224"/>
        <v>7.6519999999999806</v>
      </c>
      <c r="T476" s="304">
        <f t="shared" ca="1" si="204"/>
        <v>75.066119999999813</v>
      </c>
      <c r="U476" s="311">
        <f t="shared" ca="1" si="205"/>
        <v>0</v>
      </c>
      <c r="V476" s="306">
        <f t="shared" ca="1" si="206"/>
        <v>0.98672465635437023</v>
      </c>
      <c r="W476" s="304">
        <f t="shared" ca="1" si="207"/>
        <v>26.581274250789683</v>
      </c>
      <c r="Y476" s="314" t="str">
        <f t="shared" ca="1" si="225"/>
        <v/>
      </c>
      <c r="Z476" s="315" t="str">
        <f t="shared" ca="1" si="226"/>
        <v/>
      </c>
      <c r="AA476" s="316" t="str">
        <f t="shared" ca="1" si="227"/>
        <v/>
      </c>
      <c r="AC476" s="310" t="e">
        <f t="shared" ca="1" si="228"/>
        <v>#N/A</v>
      </c>
      <c r="AD476" s="323" t="e">
        <f t="shared" ca="1" si="229"/>
        <v>#N/A</v>
      </c>
      <c r="AE476" s="324">
        <f t="shared" ca="1" si="208"/>
        <v>2154.6564845769153</v>
      </c>
      <c r="AG476" s="306">
        <f t="shared" ca="1" si="230"/>
        <v>-11.768364625902494</v>
      </c>
      <c r="AH476" s="304">
        <f t="shared" ca="1" si="231"/>
        <v>-3.5511533868034704</v>
      </c>
    </row>
    <row r="477" spans="1:34" x14ac:dyDescent="0.2">
      <c r="A477" s="347">
        <f t="shared" ca="1" si="209"/>
        <v>0.1</v>
      </c>
      <c r="B477" s="304">
        <f t="shared" ca="1" si="210"/>
        <v>14.99999999999989</v>
      </c>
      <c r="D477" s="306">
        <f t="shared" ca="1" si="211"/>
        <v>-1.9115090185862345</v>
      </c>
      <c r="E477" s="307">
        <f t="shared" ca="1" si="212"/>
        <v>-12.710551458778419</v>
      </c>
      <c r="F477" s="304">
        <f t="shared" ca="1" si="213"/>
        <v>12.853481439454086</v>
      </c>
      <c r="G477" s="306">
        <f t="shared" ca="1" si="214"/>
        <v>60.831453509829494</v>
      </c>
      <c r="H477" s="307">
        <f t="shared" ca="1" si="215"/>
        <v>91.32552824648829</v>
      </c>
      <c r="I477" s="304">
        <f t="shared" ca="1" si="216"/>
        <v>109.73066046287464</v>
      </c>
      <c r="J477" s="306">
        <f t="shared" ca="1" si="217"/>
        <v>876.30742661421493</v>
      </c>
      <c r="K477" s="307">
        <f t="shared" ca="1" si="218"/>
        <v>2163.8525901588582</v>
      </c>
      <c r="L477" s="304">
        <f t="shared" ca="1" si="203"/>
        <v>2334.5605020809435</v>
      </c>
      <c r="M477" s="306">
        <f t="shared" ca="1" si="219"/>
        <v>0.98318978066464646</v>
      </c>
      <c r="N477" s="304">
        <f t="shared" ca="1" si="220"/>
        <v>56.332624892477355</v>
      </c>
      <c r="P477" s="310">
        <f t="shared" ca="1" si="221"/>
        <v>23</v>
      </c>
      <c r="Q477" s="304">
        <f t="shared" ca="1" si="222"/>
        <v>0</v>
      </c>
      <c r="R477" s="306">
        <f t="shared" ca="1" si="223"/>
        <v>0</v>
      </c>
      <c r="S477" s="307">
        <f t="shared" ca="1" si="224"/>
        <v>7.6519999999999806</v>
      </c>
      <c r="T477" s="304">
        <f t="shared" ca="1" si="204"/>
        <v>75.066119999999813</v>
      </c>
      <c r="U477" s="311">
        <f t="shared" ca="1" si="205"/>
        <v>0</v>
      </c>
      <c r="V477" s="306">
        <f t="shared" ca="1" si="206"/>
        <v>0.98580697954817054</v>
      </c>
      <c r="W477" s="304">
        <f t="shared" ca="1" si="207"/>
        <v>26.001430712876701</v>
      </c>
      <c r="Y477" s="314" t="str">
        <f t="shared" ca="1" si="225"/>
        <v/>
      </c>
      <c r="Z477" s="315" t="str">
        <f t="shared" ca="1" si="226"/>
        <v/>
      </c>
      <c r="AA477" s="316" t="str">
        <f t="shared" ca="1" si="227"/>
        <v/>
      </c>
      <c r="AC477" s="310">
        <f t="shared" ca="1" si="228"/>
        <v>14.99999999999989</v>
      </c>
      <c r="AD477" s="323">
        <f t="shared" ca="1" si="229"/>
        <v>876.30742661421493</v>
      </c>
      <c r="AE477" s="324">
        <f t="shared" ca="1" si="208"/>
        <v>2163.8525901588582</v>
      </c>
      <c r="AG477" s="306">
        <f t="shared" ca="1" si="230"/>
        <v>-11.664991155014668</v>
      </c>
      <c r="AH477" s="304">
        <f t="shared" ca="1" si="231"/>
        <v>-3.4737681979599779</v>
      </c>
    </row>
    <row r="478" spans="1:34" x14ac:dyDescent="0.2">
      <c r="A478" s="347">
        <f t="shared" ca="1" si="209"/>
        <v>0.1</v>
      </c>
      <c r="B478" s="304">
        <f t="shared" ca="1" si="210"/>
        <v>15.09999999999989</v>
      </c>
      <c r="D478" s="306">
        <f t="shared" ca="1" si="211"/>
        <v>-1.8837466131930667</v>
      </c>
      <c r="E478" s="307">
        <f t="shared" ca="1" si="212"/>
        <v>-12.638046094683432</v>
      </c>
      <c r="F478" s="304">
        <f t="shared" ca="1" si="213"/>
        <v>12.777664512502255</v>
      </c>
      <c r="G478" s="306">
        <f t="shared" ca="1" si="214"/>
        <v>60.643078848510186</v>
      </c>
      <c r="H478" s="307">
        <f t="shared" ca="1" si="215"/>
        <v>90.061723637019952</v>
      </c>
      <c r="I478" s="304">
        <f t="shared" ca="1" si="216"/>
        <v>108.5757665259499</v>
      </c>
      <c r="J478" s="306">
        <f t="shared" ca="1" si="217"/>
        <v>882.38115323213196</v>
      </c>
      <c r="K478" s="307">
        <f t="shared" ca="1" si="218"/>
        <v>2172.9219527530336</v>
      </c>
      <c r="L478" s="304">
        <f t="shared" ca="1" si="203"/>
        <v>2345.2476014986828</v>
      </c>
      <c r="M478" s="306">
        <f t="shared" ca="1" si="219"/>
        <v>0.97818092958473113</v>
      </c>
      <c r="N478" s="304">
        <f t="shared" ca="1" si="220"/>
        <v>56.045638865388661</v>
      </c>
      <c r="P478" s="310">
        <f t="shared" ca="1" si="221"/>
        <v>23</v>
      </c>
      <c r="Q478" s="304">
        <f t="shared" ca="1" si="222"/>
        <v>0</v>
      </c>
      <c r="R478" s="306">
        <f t="shared" ca="1" si="223"/>
        <v>0</v>
      </c>
      <c r="S478" s="307">
        <f t="shared" ca="1" si="224"/>
        <v>7.6519999999999806</v>
      </c>
      <c r="T478" s="304">
        <f t="shared" ca="1" si="204"/>
        <v>75.066119999999813</v>
      </c>
      <c r="U478" s="311">
        <f t="shared" ca="1" si="205"/>
        <v>0</v>
      </c>
      <c r="V478" s="306">
        <f t="shared" ca="1" si="206"/>
        <v>0.98490269592844826</v>
      </c>
      <c r="W478" s="304">
        <f t="shared" ca="1" si="207"/>
        <v>25.433639120506466</v>
      </c>
      <c r="Y478" s="314" t="str">
        <f t="shared" ca="1" si="225"/>
        <v/>
      </c>
      <c r="Z478" s="315" t="str">
        <f t="shared" ca="1" si="226"/>
        <v/>
      </c>
      <c r="AA478" s="316" t="str">
        <f t="shared" ca="1" si="227"/>
        <v/>
      </c>
      <c r="AC478" s="310" t="e">
        <f t="shared" ca="1" si="228"/>
        <v>#N/A</v>
      </c>
      <c r="AD478" s="323" t="e">
        <f t="shared" ca="1" si="229"/>
        <v>#N/A</v>
      </c>
      <c r="AE478" s="324">
        <f t="shared" ca="1" si="208"/>
        <v>2172.9219527530336</v>
      </c>
      <c r="AG478" s="306">
        <f t="shared" ca="1" si="230"/>
        <v>-11.562559404756795</v>
      </c>
      <c r="AH478" s="304">
        <f t="shared" ca="1" si="231"/>
        <v>-3.3979914679661221</v>
      </c>
    </row>
    <row r="479" spans="1:34" x14ac:dyDescent="0.2">
      <c r="A479" s="347">
        <f t="shared" ca="1" si="209"/>
        <v>0.1</v>
      </c>
      <c r="B479" s="304">
        <f t="shared" ca="1" si="210"/>
        <v>15.199999999999889</v>
      </c>
      <c r="D479" s="306">
        <f t="shared" ca="1" si="211"/>
        <v>-1.8564441216123373</v>
      </c>
      <c r="E479" s="307">
        <f t="shared" ca="1" si="212"/>
        <v>-12.567026203202545</v>
      </c>
      <c r="F479" s="304">
        <f t="shared" ca="1" si="213"/>
        <v>12.703406329353099</v>
      </c>
      <c r="G479" s="306">
        <f t="shared" ca="1" si="214"/>
        <v>60.457434436348954</v>
      </c>
      <c r="H479" s="307">
        <f t="shared" ca="1" si="215"/>
        <v>88.805021016699698</v>
      </c>
      <c r="I479" s="304">
        <f t="shared" ca="1" si="216"/>
        <v>107.43106225111016</v>
      </c>
      <c r="J479" s="306">
        <f t="shared" ca="1" si="217"/>
        <v>888.43617889637494</v>
      </c>
      <c r="K479" s="307">
        <f t="shared" ca="1" si="218"/>
        <v>2181.8652899857198</v>
      </c>
      <c r="L479" s="304">
        <f t="shared" ca="1" si="203"/>
        <v>2355.8130205125494</v>
      </c>
      <c r="M479" s="306">
        <f t="shared" ca="1" si="219"/>
        <v>0.97308070431739813</v>
      </c>
      <c r="N479" s="304">
        <f t="shared" ca="1" si="220"/>
        <v>55.753417483004498</v>
      </c>
      <c r="P479" s="310">
        <f t="shared" ca="1" si="221"/>
        <v>23</v>
      </c>
      <c r="Q479" s="304">
        <f t="shared" ca="1" si="222"/>
        <v>0</v>
      </c>
      <c r="R479" s="306">
        <f t="shared" ca="1" si="223"/>
        <v>0</v>
      </c>
      <c r="S479" s="307">
        <f t="shared" ca="1" si="224"/>
        <v>7.6519999999999806</v>
      </c>
      <c r="T479" s="304">
        <f t="shared" ca="1" si="204"/>
        <v>75.066119999999813</v>
      </c>
      <c r="U479" s="311">
        <f t="shared" ca="1" si="205"/>
        <v>0</v>
      </c>
      <c r="V479" s="306">
        <f t="shared" ca="1" si="206"/>
        <v>0.98401170210070954</v>
      </c>
      <c r="W479" s="304">
        <f t="shared" ca="1" si="207"/>
        <v>24.877651142771381</v>
      </c>
      <c r="Y479" s="314" t="str">
        <f t="shared" ca="1" si="225"/>
        <v/>
      </c>
      <c r="Z479" s="315" t="str">
        <f t="shared" ca="1" si="226"/>
        <v/>
      </c>
      <c r="AA479" s="316" t="str">
        <f t="shared" ca="1" si="227"/>
        <v/>
      </c>
      <c r="AC479" s="310" t="e">
        <f t="shared" ca="1" si="228"/>
        <v>#N/A</v>
      </c>
      <c r="AD479" s="323" t="e">
        <f t="shared" ca="1" si="229"/>
        <v>#N/A</v>
      </c>
      <c r="AE479" s="324">
        <f t="shared" ca="1" si="208"/>
        <v>2181.8652899857198</v>
      </c>
      <c r="AG479" s="306">
        <f t="shared" ca="1" si="230"/>
        <v>-11.461015362018134</v>
      </c>
      <c r="AH479" s="304">
        <f t="shared" ca="1" si="231"/>
        <v>-3.3237897439240109</v>
      </c>
    </row>
    <row r="480" spans="1:34" x14ac:dyDescent="0.2">
      <c r="A480" s="347">
        <f t="shared" ca="1" si="209"/>
        <v>0.1</v>
      </c>
      <c r="B480" s="304">
        <f t="shared" ca="1" si="210"/>
        <v>15.299999999999889</v>
      </c>
      <c r="D480" s="306">
        <f t="shared" ca="1" si="211"/>
        <v>-1.8295920130372758</v>
      </c>
      <c r="E480" s="307">
        <f t="shared" ca="1" si="212"/>
        <v>-12.497460337749212</v>
      </c>
      <c r="F480" s="304">
        <f t="shared" ca="1" si="213"/>
        <v>12.630673846940409</v>
      </c>
      <c r="G480" s="306">
        <f t="shared" ca="1" si="214"/>
        <v>60.27447523504523</v>
      </c>
      <c r="H480" s="307">
        <f t="shared" ca="1" si="215"/>
        <v>87.555274982924772</v>
      </c>
      <c r="I480" s="304">
        <f t="shared" ca="1" si="216"/>
        <v>106.29646533255776</v>
      </c>
      <c r="J480" s="306">
        <f t="shared" ca="1" si="217"/>
        <v>894.47277437994467</v>
      </c>
      <c r="K480" s="307">
        <f t="shared" ca="1" si="218"/>
        <v>2190.6833047857008</v>
      </c>
      <c r="L480" s="304">
        <f t="shared" ca="1" si="203"/>
        <v>2366.257569660107</v>
      </c>
      <c r="M480" s="306">
        <f t="shared" ca="1" si="219"/>
        <v>0.96788706267593516</v>
      </c>
      <c r="N480" s="304">
        <f t="shared" ca="1" si="220"/>
        <v>55.455843736645271</v>
      </c>
      <c r="P480" s="310">
        <f t="shared" ca="1" si="221"/>
        <v>23</v>
      </c>
      <c r="Q480" s="304">
        <f t="shared" ca="1" si="222"/>
        <v>0</v>
      </c>
      <c r="R480" s="306">
        <f t="shared" ca="1" si="223"/>
        <v>0</v>
      </c>
      <c r="S480" s="307">
        <f t="shared" ca="1" si="224"/>
        <v>7.6519999999999806</v>
      </c>
      <c r="T480" s="304">
        <f t="shared" ca="1" si="204"/>
        <v>75.066119999999813</v>
      </c>
      <c r="U480" s="311">
        <f t="shared" ca="1" si="205"/>
        <v>0</v>
      </c>
      <c r="V480" s="306">
        <f t="shared" ca="1" si="206"/>
        <v>0.98313389686979735</v>
      </c>
      <c r="W480" s="304">
        <f t="shared" ca="1" si="207"/>
        <v>24.333225841158491</v>
      </c>
      <c r="Y480" s="314" t="str">
        <f t="shared" ca="1" si="225"/>
        <v/>
      </c>
      <c r="Z480" s="315" t="str">
        <f t="shared" ca="1" si="226"/>
        <v/>
      </c>
      <c r="AA480" s="316" t="str">
        <f t="shared" ca="1" si="227"/>
        <v/>
      </c>
      <c r="AC480" s="310" t="e">
        <f t="shared" ca="1" si="228"/>
        <v>#N/A</v>
      </c>
      <c r="AD480" s="323" t="e">
        <f t="shared" ca="1" si="229"/>
        <v>#N/A</v>
      </c>
      <c r="AE480" s="324">
        <f t="shared" ca="1" si="208"/>
        <v>2190.6833047857008</v>
      </c>
      <c r="AG480" s="306">
        <f t="shared" ca="1" si="230"/>
        <v>-11.360305311605039</v>
      </c>
      <c r="AH480" s="304">
        <f t="shared" ca="1" si="231"/>
        <v>-3.251130572761558</v>
      </c>
    </row>
    <row r="481" spans="1:34" x14ac:dyDescent="0.2">
      <c r="A481" s="347">
        <f t="shared" ca="1" si="209"/>
        <v>0.1</v>
      </c>
      <c r="B481" s="304">
        <f t="shared" ca="1" si="210"/>
        <v>15.399999999999888</v>
      </c>
      <c r="D481" s="306">
        <f t="shared" ca="1" si="211"/>
        <v>-1.8031810736542553</v>
      </c>
      <c r="E481" s="307">
        <f t="shared" ca="1" si="212"/>
        <v>-12.429317947309301</v>
      </c>
      <c r="F481" s="304">
        <f t="shared" ca="1" si="213"/>
        <v>12.559434964188874</v>
      </c>
      <c r="G481" s="306">
        <f t="shared" ca="1" si="214"/>
        <v>60.094157127679807</v>
      </c>
      <c r="H481" s="307">
        <f t="shared" ca="1" si="215"/>
        <v>86.312343188193836</v>
      </c>
      <c r="I481" s="304">
        <f t="shared" ca="1" si="216"/>
        <v>105.17189884908811</v>
      </c>
      <c r="J481" s="306">
        <f t="shared" ca="1" si="217"/>
        <v>900.49120599808089</v>
      </c>
      <c r="K481" s="307">
        <f t="shared" ca="1" si="218"/>
        <v>2199.3766856942566</v>
      </c>
      <c r="L481" s="304">
        <f t="shared" ca="1" si="203"/>
        <v>2376.5820452185803</v>
      </c>
      <c r="M481" s="306">
        <f t="shared" ca="1" si="219"/>
        <v>0.96259791208825929</v>
      </c>
      <c r="N481" s="304">
        <f t="shared" ca="1" si="220"/>
        <v>55.152797730762309</v>
      </c>
      <c r="P481" s="310">
        <f t="shared" ca="1" si="221"/>
        <v>23</v>
      </c>
      <c r="Q481" s="304">
        <f t="shared" ca="1" si="222"/>
        <v>0</v>
      </c>
      <c r="R481" s="306">
        <f t="shared" ca="1" si="223"/>
        <v>0</v>
      </c>
      <c r="S481" s="307">
        <f t="shared" ca="1" si="224"/>
        <v>7.6519999999999806</v>
      </c>
      <c r="T481" s="304">
        <f t="shared" ca="1" si="204"/>
        <v>75.066119999999813</v>
      </c>
      <c r="U481" s="311">
        <f t="shared" ca="1" si="205"/>
        <v>0</v>
      </c>
      <c r="V481" s="306">
        <f t="shared" ca="1" si="206"/>
        <v>0.98226918119176876</v>
      </c>
      <c r="W481" s="304">
        <f t="shared" ca="1" si="207"/>
        <v>23.800129421665591</v>
      </c>
      <c r="Y481" s="314" t="str">
        <f t="shared" ca="1" si="225"/>
        <v/>
      </c>
      <c r="Z481" s="315" t="str">
        <f t="shared" ca="1" si="226"/>
        <v/>
      </c>
      <c r="AA481" s="316" t="str">
        <f t="shared" ca="1" si="227"/>
        <v/>
      </c>
      <c r="AC481" s="310" t="e">
        <f t="shared" ca="1" si="228"/>
        <v>#N/A</v>
      </c>
      <c r="AD481" s="323" t="e">
        <f t="shared" ca="1" si="229"/>
        <v>#N/A</v>
      </c>
      <c r="AE481" s="324">
        <f t="shared" ca="1" si="208"/>
        <v>2199.3766856942566</v>
      </c>
      <c r="AG481" s="306">
        <f t="shared" ca="1" si="230"/>
        <v>-11.260375779668856</v>
      </c>
      <c r="AH481" s="304">
        <f t="shared" ca="1" si="231"/>
        <v>-3.1799824674802082</v>
      </c>
    </row>
    <row r="482" spans="1:34" x14ac:dyDescent="0.2">
      <c r="A482" s="347">
        <f t="shared" ca="1" si="209"/>
        <v>0.1</v>
      </c>
      <c r="B482" s="304">
        <f t="shared" ca="1" si="210"/>
        <v>15.499999999999888</v>
      </c>
      <c r="D482" s="306">
        <f t="shared" ca="1" si="211"/>
        <v>-1.7772023976538152</v>
      </c>
      <c r="E482" s="307">
        <f t="shared" ca="1" si="212"/>
        <v>-12.36256934439176</v>
      </c>
      <c r="F482" s="304">
        <f t="shared" ca="1" si="213"/>
        <v>12.489658488410377</v>
      </c>
      <c r="G482" s="306">
        <f t="shared" ca="1" si="214"/>
        <v>59.916436887914429</v>
      </c>
      <c r="H482" s="307">
        <f t="shared" ca="1" si="215"/>
        <v>85.076086253754653</v>
      </c>
      <c r="I482" s="304">
        <f t="shared" ca="1" si="216"/>
        <v>104.05729124669608</v>
      </c>
      <c r="J482" s="306">
        <f t="shared" ca="1" si="217"/>
        <v>906.49173569886057</v>
      </c>
      <c r="K482" s="307">
        <f t="shared" ca="1" si="218"/>
        <v>2207.9461071663541</v>
      </c>
      <c r="L482" s="304">
        <f t="shared" ca="1" si="203"/>
        <v>2386.7872295287216</v>
      </c>
      <c r="M482" s="306">
        <f t="shared" ca="1" si="219"/>
        <v>0.95721110870188453</v>
      </c>
      <c r="N482" s="304">
        <f t="shared" ca="1" si="220"/>
        <v>54.844156631656254</v>
      </c>
      <c r="P482" s="310">
        <f t="shared" ca="1" si="221"/>
        <v>23</v>
      </c>
      <c r="Q482" s="304">
        <f t="shared" ca="1" si="222"/>
        <v>0</v>
      </c>
      <c r="R482" s="306">
        <f t="shared" ca="1" si="223"/>
        <v>0</v>
      </c>
      <c r="S482" s="307">
        <f t="shared" ca="1" si="224"/>
        <v>7.6519999999999806</v>
      </c>
      <c r="T482" s="304">
        <f t="shared" ca="1" si="204"/>
        <v>75.066119999999813</v>
      </c>
      <c r="U482" s="311">
        <f t="shared" ca="1" si="205"/>
        <v>0</v>
      </c>
      <c r="V482" s="306">
        <f t="shared" ca="1" si="206"/>
        <v>0.9814174581272076</v>
      </c>
      <c r="W482" s="304">
        <f t="shared" ca="1" si="207"/>
        <v>23.278134996830307</v>
      </c>
      <c r="Y482" s="314" t="str">
        <f t="shared" ca="1" si="225"/>
        <v/>
      </c>
      <c r="Z482" s="315" t="str">
        <f t="shared" ca="1" si="226"/>
        <v/>
      </c>
      <c r="AA482" s="316" t="str">
        <f t="shared" ca="1" si="227"/>
        <v/>
      </c>
      <c r="AC482" s="310" t="e">
        <f t="shared" ca="1" si="228"/>
        <v>#N/A</v>
      </c>
      <c r="AD482" s="323" t="e">
        <f t="shared" ca="1" si="229"/>
        <v>#N/A</v>
      </c>
      <c r="AE482" s="324">
        <f t="shared" ca="1" si="208"/>
        <v>2207.9461071663541</v>
      </c>
      <c r="AG482" s="306">
        <f t="shared" ca="1" si="230"/>
        <v>-11.161173478075524</v>
      </c>
      <c r="AH482" s="304">
        <f t="shared" ca="1" si="231"/>
        <v>-3.1103148747602787</v>
      </c>
    </row>
    <row r="483" spans="1:34" x14ac:dyDescent="0.2">
      <c r="A483" s="347">
        <f t="shared" ca="1" si="209"/>
        <v>0.1</v>
      </c>
      <c r="B483" s="304">
        <f t="shared" ca="1" si="210"/>
        <v>15.599999999999888</v>
      </c>
      <c r="D483" s="306">
        <f t="shared" ca="1" si="211"/>
        <v>-1.7516473786676958</v>
      </c>
      <c r="E483" s="307">
        <f t="shared" ca="1" si="212"/>
        <v>-12.297185674149379</v>
      </c>
      <c r="F483" s="304">
        <f t="shared" ca="1" si="213"/>
        <v>12.421314102932028</v>
      </c>
      <c r="G483" s="306">
        <f t="shared" ca="1" si="214"/>
        <v>59.741272150047656</v>
      </c>
      <c r="H483" s="307">
        <f t="shared" ca="1" si="215"/>
        <v>83.846367686339718</v>
      </c>
      <c r="I483" s="304">
        <f t="shared" ca="1" si="216"/>
        <v>102.95257632667058</v>
      </c>
      <c r="J483" s="306">
        <f t="shared" ca="1" si="217"/>
        <v>912.47462115075871</v>
      </c>
      <c r="K483" s="307">
        <f t="shared" ca="1" si="218"/>
        <v>2216.3922298633588</v>
      </c>
      <c r="L483" s="304">
        <f t="shared" ca="1" si="203"/>
        <v>2396.8738913098646</v>
      </c>
      <c r="M483" s="306">
        <f t="shared" ca="1" si="219"/>
        <v>0.95172445651921334</v>
      </c>
      <c r="N483" s="304">
        <f t="shared" ca="1" si="220"/>
        <v>54.52979461793295</v>
      </c>
      <c r="P483" s="310">
        <f t="shared" ca="1" si="221"/>
        <v>23</v>
      </c>
      <c r="Q483" s="304">
        <f t="shared" ca="1" si="222"/>
        <v>0</v>
      </c>
      <c r="R483" s="306">
        <f t="shared" ca="1" si="223"/>
        <v>0</v>
      </c>
      <c r="S483" s="307">
        <f t="shared" ca="1" si="224"/>
        <v>7.6519999999999806</v>
      </c>
      <c r="T483" s="304">
        <f t="shared" ca="1" si="204"/>
        <v>75.066119999999813</v>
      </c>
      <c r="U483" s="311">
        <f t="shared" ca="1" si="205"/>
        <v>0</v>
      </c>
      <c r="V483" s="306">
        <f t="shared" ca="1" si="206"/>
        <v>0.98057863279592339</v>
      </c>
      <c r="W483" s="304">
        <f t="shared" ca="1" si="207"/>
        <v>22.767022357220725</v>
      </c>
      <c r="Y483" s="314" t="str">
        <f t="shared" ca="1" si="225"/>
        <v/>
      </c>
      <c r="Z483" s="315" t="str">
        <f t="shared" ca="1" si="226"/>
        <v/>
      </c>
      <c r="AA483" s="316" t="str">
        <f t="shared" ca="1" si="227"/>
        <v/>
      </c>
      <c r="AC483" s="310" t="e">
        <f t="shared" ca="1" si="228"/>
        <v>#N/A</v>
      </c>
      <c r="AD483" s="323" t="e">
        <f t="shared" ca="1" si="229"/>
        <v>#N/A</v>
      </c>
      <c r="AE483" s="324">
        <f t="shared" ca="1" si="208"/>
        <v>2216.3922298633588</v>
      </c>
      <c r="AG483" s="306">
        <f t="shared" ca="1" si="230"/>
        <v>-11.062645249693084</v>
      </c>
      <c r="AH483" s="304">
        <f t="shared" ca="1" si="231"/>
        <v>-3.0420981438617831</v>
      </c>
    </row>
    <row r="484" spans="1:34" x14ac:dyDescent="0.2">
      <c r="A484" s="347">
        <f t="shared" ca="1" si="209"/>
        <v>0.1</v>
      </c>
      <c r="B484" s="304">
        <f t="shared" ca="1" si="210"/>
        <v>15.699999999999887</v>
      </c>
      <c r="D484" s="306">
        <f t="shared" ca="1" si="211"/>
        <v>-1.7265077016143031</v>
      </c>
      <c r="E484" s="307">
        <f t="shared" ca="1" si="212"/>
        <v>-12.233138884610021</v>
      </c>
      <c r="F484" s="304">
        <f t="shared" ca="1" si="213"/>
        <v>12.354372335893524</v>
      </c>
      <c r="G484" s="306">
        <f t="shared" ca="1" si="214"/>
        <v>59.568621379886224</v>
      </c>
      <c r="H484" s="307">
        <f t="shared" ca="1" si="215"/>
        <v>82.623053797878711</v>
      </c>
      <c r="I484" s="304">
        <f t="shared" ca="1" si="216"/>
        <v>101.85769323908428</v>
      </c>
      <c r="J484" s="306">
        <f t="shared" ca="1" si="217"/>
        <v>918.44011582725545</v>
      </c>
      <c r="K484" s="307">
        <f t="shared" ca="1" si="218"/>
        <v>2224.7157009375696</v>
      </c>
      <c r="L484" s="304">
        <f t="shared" ca="1" si="203"/>
        <v>2406.842785966488</v>
      </c>
      <c r="M484" s="306">
        <f t="shared" ca="1" si="219"/>
        <v>0.94613570656934953</v>
      </c>
      <c r="N484" s="304">
        <f t="shared" ca="1" si="220"/>
        <v>54.209582833051805</v>
      </c>
      <c r="P484" s="310">
        <f t="shared" ca="1" si="221"/>
        <v>23</v>
      </c>
      <c r="Q484" s="304">
        <f t="shared" ca="1" si="222"/>
        <v>0</v>
      </c>
      <c r="R484" s="306">
        <f t="shared" ca="1" si="223"/>
        <v>0</v>
      </c>
      <c r="S484" s="307">
        <f t="shared" ca="1" si="224"/>
        <v>7.6519999999999806</v>
      </c>
      <c r="T484" s="304">
        <f t="shared" ca="1" si="204"/>
        <v>75.066119999999813</v>
      </c>
      <c r="U484" s="311">
        <f t="shared" ca="1" si="205"/>
        <v>0</v>
      </c>
      <c r="V484" s="306">
        <f t="shared" ca="1" si="206"/>
        <v>0.9797526123329845</v>
      </c>
      <c r="W484" s="304">
        <f t="shared" ca="1" si="207"/>
        <v>22.266577751959172</v>
      </c>
      <c r="Y484" s="314" t="str">
        <f t="shared" ca="1" si="225"/>
        <v/>
      </c>
      <c r="Z484" s="315" t="str">
        <f t="shared" ca="1" si="226"/>
        <v/>
      </c>
      <c r="AA484" s="316" t="str">
        <f t="shared" ca="1" si="227"/>
        <v/>
      </c>
      <c r="AC484" s="310" t="e">
        <f t="shared" ca="1" si="228"/>
        <v>#N/A</v>
      </c>
      <c r="AD484" s="323" t="e">
        <f t="shared" ca="1" si="229"/>
        <v>#N/A</v>
      </c>
      <c r="AE484" s="324">
        <f t="shared" ca="1" si="208"/>
        <v>2224.7157009375696</v>
      </c>
      <c r="AG484" s="306">
        <f t="shared" ca="1" si="230"/>
        <v>-10.964738014583602</v>
      </c>
      <c r="AH484" s="304">
        <f t="shared" ca="1" si="231"/>
        <v>-2.9753034967617333</v>
      </c>
    </row>
    <row r="485" spans="1:34" x14ac:dyDescent="0.2">
      <c r="A485" s="347">
        <f t="shared" ca="1" si="209"/>
        <v>0.1</v>
      </c>
      <c r="B485" s="304">
        <f t="shared" ca="1" si="210"/>
        <v>15.799999999999887</v>
      </c>
      <c r="D485" s="306">
        <f t="shared" ca="1" si="211"/>
        <v>-1.7017753349358802</v>
      </c>
      <c r="E485" s="307">
        <f t="shared" ca="1" si="212"/>
        <v>-12.17040169796152</v>
      </c>
      <c r="F485" s="304">
        <f t="shared" ca="1" si="213"/>
        <v>12.288804530154296</v>
      </c>
      <c r="G485" s="306">
        <f t="shared" ca="1" si="214"/>
        <v>59.398443846392638</v>
      </c>
      <c r="H485" s="307">
        <f t="shared" ca="1" si="215"/>
        <v>81.406013628082562</v>
      </c>
      <c r="I485" s="304">
        <f t="shared" ca="1" si="216"/>
        <v>100.77258648158546</v>
      </c>
      <c r="J485" s="306">
        <f t="shared" ca="1" si="217"/>
        <v>924.38846908856942</v>
      </c>
      <c r="K485" s="307">
        <f t="shared" ca="1" si="218"/>
        <v>2232.9171543088678</v>
      </c>
      <c r="L485" s="304">
        <f t="shared" ca="1" si="203"/>
        <v>2416.6946558865729</v>
      </c>
      <c r="M485" s="306">
        <f t="shared" ca="1" si="219"/>
        <v>0.940442556123264</v>
      </c>
      <c r="N485" s="304">
        <f t="shared" ca="1" si="220"/>
        <v>53.883389340358079</v>
      </c>
      <c r="P485" s="310">
        <f t="shared" ca="1" si="221"/>
        <v>23</v>
      </c>
      <c r="Q485" s="304">
        <f t="shared" ca="1" si="222"/>
        <v>0</v>
      </c>
      <c r="R485" s="306">
        <f t="shared" ca="1" si="223"/>
        <v>0</v>
      </c>
      <c r="S485" s="307">
        <f t="shared" ca="1" si="224"/>
        <v>7.6519999999999806</v>
      </c>
      <c r="T485" s="304">
        <f t="shared" ca="1" si="204"/>
        <v>75.066119999999813</v>
      </c>
      <c r="U485" s="311">
        <f t="shared" ca="1" si="205"/>
        <v>0</v>
      </c>
      <c r="V485" s="306">
        <f t="shared" ca="1" si="206"/>
        <v>0.97893930584604005</v>
      </c>
      <c r="W485" s="304">
        <f t="shared" ca="1" si="207"/>
        <v>21.776593677872192</v>
      </c>
      <c r="Y485" s="314" t="str">
        <f t="shared" ca="1" si="225"/>
        <v/>
      </c>
      <c r="Z485" s="315" t="str">
        <f t="shared" ca="1" si="226"/>
        <v/>
      </c>
      <c r="AA485" s="316" t="str">
        <f t="shared" ca="1" si="227"/>
        <v/>
      </c>
      <c r="AC485" s="310" t="e">
        <f t="shared" ca="1" si="228"/>
        <v>#N/A</v>
      </c>
      <c r="AD485" s="323" t="e">
        <f t="shared" ca="1" si="229"/>
        <v>#N/A</v>
      </c>
      <c r="AE485" s="324">
        <f t="shared" ca="1" si="208"/>
        <v>2232.9171543088678</v>
      </c>
      <c r="AG485" s="306">
        <f t="shared" ca="1" si="230"/>
        <v>-10.867398717097089</v>
      </c>
      <c r="AH485" s="304">
        <f t="shared" ca="1" si="231"/>
        <v>-2.9099029994719325</v>
      </c>
    </row>
    <row r="486" spans="1:34" x14ac:dyDescent="0.2">
      <c r="A486" s="347">
        <f t="shared" ca="1" si="209"/>
        <v>0.1</v>
      </c>
      <c r="B486" s="304">
        <f t="shared" ca="1" si="210"/>
        <v>15.899999999999887</v>
      </c>
      <c r="D486" s="306">
        <f t="shared" ca="1" si="211"/>
        <v>-1.6774425232114292</v>
      </c>
      <c r="E486" s="307">
        <f t="shared" ca="1" si="212"/>
        <v>-12.108947582835842</v>
      </c>
      <c r="F486" s="304">
        <f t="shared" ca="1" si="213"/>
        <v>12.224582814253578</v>
      </c>
      <c r="G486" s="306">
        <f t="shared" ca="1" si="214"/>
        <v>59.230699594071496</v>
      </c>
      <c r="H486" s="307">
        <f t="shared" ca="1" si="215"/>
        <v>80.195118869798975</v>
      </c>
      <c r="I486" s="304">
        <f t="shared" ca="1" si="216"/>
        <v>99.697205903396963</v>
      </c>
      <c r="J486" s="306">
        <f t="shared" ca="1" si="217"/>
        <v>930.31992626059264</v>
      </c>
      <c r="K486" s="307">
        <f t="shared" ca="1" si="218"/>
        <v>2240.9972109337618</v>
      </c>
      <c r="L486" s="304">
        <f t="shared" ca="1" si="203"/>
        <v>2426.4302307320554</v>
      </c>
      <c r="M486" s="306">
        <f t="shared" ca="1" si="219"/>
        <v>0.93464264795981677</v>
      </c>
      <c r="N486" s="304">
        <f t="shared" ca="1" si="220"/>
        <v>53.551079081029087</v>
      </c>
      <c r="P486" s="310">
        <f t="shared" ca="1" si="221"/>
        <v>23</v>
      </c>
      <c r="Q486" s="304">
        <f t="shared" ca="1" si="222"/>
        <v>0</v>
      </c>
      <c r="R486" s="306">
        <f t="shared" ca="1" si="223"/>
        <v>0</v>
      </c>
      <c r="S486" s="307">
        <f t="shared" ca="1" si="224"/>
        <v>7.6519999999999806</v>
      </c>
      <c r="T486" s="304">
        <f t="shared" ca="1" si="204"/>
        <v>75.066119999999813</v>
      </c>
      <c r="U486" s="311">
        <f t="shared" ca="1" si="205"/>
        <v>0</v>
      </c>
      <c r="V486" s="306">
        <f t="shared" ca="1" si="206"/>
        <v>0.9781386243738841</v>
      </c>
      <c r="W486" s="304">
        <f t="shared" ca="1" si="207"/>
        <v>21.296868676879921</v>
      </c>
      <c r="Y486" s="314" t="str">
        <f t="shared" ca="1" si="225"/>
        <v/>
      </c>
      <c r="Z486" s="315" t="str">
        <f t="shared" ca="1" si="226"/>
        <v/>
      </c>
      <c r="AA486" s="316" t="str">
        <f t="shared" ca="1" si="227"/>
        <v/>
      </c>
      <c r="AC486" s="310" t="e">
        <f t="shared" ca="1" si="228"/>
        <v>#N/A</v>
      </c>
      <c r="AD486" s="323" t="e">
        <f t="shared" ca="1" si="229"/>
        <v>#N/A</v>
      </c>
      <c r="AE486" s="324">
        <f t="shared" ca="1" si="208"/>
        <v>2240.9972109337618</v>
      </c>
      <c r="AG486" s="306">
        <f t="shared" ca="1" si="230"/>
        <v>-10.770574273876877</v>
      </c>
      <c r="AH486" s="304">
        <f t="shared" ca="1" si="231"/>
        <v>-2.845869534484089</v>
      </c>
    </row>
    <row r="487" spans="1:34" x14ac:dyDescent="0.2">
      <c r="A487" s="347">
        <f t="shared" ca="1" si="209"/>
        <v>0.1</v>
      </c>
      <c r="B487" s="304">
        <f t="shared" ca="1" si="210"/>
        <v>15.999999999999886</v>
      </c>
      <c r="D487" s="306">
        <f t="shared" ca="1" si="211"/>
        <v>-1.6535017801301377</v>
      </c>
      <c r="E487" s="307">
        <f t="shared" ca="1" si="212"/>
        <v>-12.048750727540504</v>
      </c>
      <c r="F487" s="304">
        <f t="shared" ca="1" si="213"/>
        <v>12.161680074368894</v>
      </c>
      <c r="G487" s="306">
        <f t="shared" ca="1" si="214"/>
        <v>59.065349416058481</v>
      </c>
      <c r="H487" s="307">
        <f t="shared" ca="1" si="215"/>
        <v>78.990243797044926</v>
      </c>
      <c r="I487" s="304">
        <f t="shared" ca="1" si="216"/>
        <v>98.631506714425043</v>
      </c>
      <c r="J487" s="306">
        <f t="shared" ca="1" si="217"/>
        <v>936.23472871109914</v>
      </c>
      <c r="K487" s="307">
        <f t="shared" ca="1" si="218"/>
        <v>2248.9564790671038</v>
      </c>
      <c r="L487" s="304">
        <f t="shared" ca="1" si="203"/>
        <v>2436.0502277216392</v>
      </c>
      <c r="M487" s="306">
        <f t="shared" ca="1" si="219"/>
        <v>0.92873356969087417</v>
      </c>
      <c r="N487" s="304">
        <f t="shared" ca="1" si="220"/>
        <v>53.212513835406199</v>
      </c>
      <c r="P487" s="310">
        <f t="shared" ca="1" si="221"/>
        <v>23</v>
      </c>
      <c r="Q487" s="304">
        <f t="shared" ca="1" si="222"/>
        <v>0</v>
      </c>
      <c r="R487" s="306">
        <f t="shared" ca="1" si="223"/>
        <v>0</v>
      </c>
      <c r="S487" s="307">
        <f t="shared" ca="1" si="224"/>
        <v>7.6519999999999806</v>
      </c>
      <c r="T487" s="304">
        <f t="shared" ca="1" si="204"/>
        <v>75.066119999999813</v>
      </c>
      <c r="U487" s="311">
        <f t="shared" ca="1" si="205"/>
        <v>0</v>
      </c>
      <c r="V487" s="306">
        <f t="shared" ca="1" si="206"/>
        <v>0.97735048084621756</v>
      </c>
      <c r="W487" s="304">
        <f t="shared" ca="1" si="207"/>
        <v>20.827207141257443</v>
      </c>
      <c r="Y487" s="314" t="str">
        <f t="shared" ca="1" si="225"/>
        <v/>
      </c>
      <c r="Z487" s="315" t="str">
        <f t="shared" ca="1" si="226"/>
        <v/>
      </c>
      <c r="AA487" s="316" t="str">
        <f t="shared" ca="1" si="227"/>
        <v/>
      </c>
      <c r="AC487" s="310">
        <f t="shared" ca="1" si="228"/>
        <v>15.999999999999886</v>
      </c>
      <c r="AD487" s="323">
        <f t="shared" ca="1" si="229"/>
        <v>936.23472871109914</v>
      </c>
      <c r="AE487" s="324">
        <f t="shared" ca="1" si="208"/>
        <v>2248.9564790671038</v>
      </c>
      <c r="AG487" s="306">
        <f t="shared" ca="1" si="230"/>
        <v>-10.674211522798338</v>
      </c>
      <c r="AH487" s="304">
        <f t="shared" ca="1" si="231"/>
        <v>-2.7831767742916851</v>
      </c>
    </row>
    <row r="488" spans="1:34" x14ac:dyDescent="0.2">
      <c r="A488" s="347">
        <f t="shared" ca="1" si="209"/>
        <v>0.1</v>
      </c>
      <c r="B488" s="304">
        <f t="shared" ca="1" si="210"/>
        <v>16.099999999999888</v>
      </c>
      <c r="D488" s="306">
        <f t="shared" ca="1" si="211"/>
        <v>-1.6299458818107331</v>
      </c>
      <c r="E488" s="307">
        <f t="shared" ca="1" si="212"/>
        <v>-11.989786014187452</v>
      </c>
      <c r="F488" s="304">
        <f t="shared" ca="1" si="213"/>
        <v>12.10006992722095</v>
      </c>
      <c r="G488" s="306">
        <f t="shared" ca="1" si="214"/>
        <v>58.90235482787741</v>
      </c>
      <c r="H488" s="307">
        <f t="shared" ca="1" si="215"/>
        <v>77.791265195626181</v>
      </c>
      <c r="I488" s="304">
        <f t="shared" ca="1" si="216"/>
        <v>97.575449499376703</v>
      </c>
      <c r="J488" s="306">
        <f t="shared" ca="1" si="217"/>
        <v>942.13311392329592</v>
      </c>
      <c r="K488" s="307">
        <f t="shared" ca="1" si="218"/>
        <v>2256.7955545167374</v>
      </c>
      <c r="L488" s="304">
        <f t="shared" ca="1" si="203"/>
        <v>2445.5553519062523</v>
      </c>
      <c r="M488" s="306">
        <f t="shared" ca="1" si="219"/>
        <v>0.92271285315454576</v>
      </c>
      <c r="N488" s="304">
        <f t="shared" ca="1" si="220"/>
        <v>52.867552188229958</v>
      </c>
      <c r="P488" s="310">
        <f t="shared" ca="1" si="221"/>
        <v>23</v>
      </c>
      <c r="Q488" s="304">
        <f t="shared" ca="1" si="222"/>
        <v>0</v>
      </c>
      <c r="R488" s="306">
        <f t="shared" ca="1" si="223"/>
        <v>0</v>
      </c>
      <c r="S488" s="307">
        <f t="shared" ca="1" si="224"/>
        <v>7.6519999999999806</v>
      </c>
      <c r="T488" s="304">
        <f t="shared" ca="1" si="204"/>
        <v>75.066119999999813</v>
      </c>
      <c r="U488" s="311">
        <f t="shared" ca="1" si="205"/>
        <v>0</v>
      </c>
      <c r="V488" s="306">
        <f t="shared" ca="1" si="206"/>
        <v>0.97657479004456516</v>
      </c>
      <c r="W488" s="304">
        <f t="shared" ca="1" si="207"/>
        <v>20.367419126418792</v>
      </c>
      <c r="Y488" s="314" t="str">
        <f t="shared" ca="1" si="225"/>
        <v/>
      </c>
      <c r="Z488" s="315" t="str">
        <f t="shared" ca="1" si="226"/>
        <v/>
      </c>
      <c r="AA488" s="316" t="str">
        <f t="shared" ca="1" si="227"/>
        <v/>
      </c>
      <c r="AC488" s="310" t="e">
        <f t="shared" ca="1" si="228"/>
        <v>#N/A</v>
      </c>
      <c r="AD488" s="323" t="e">
        <f t="shared" ca="1" si="229"/>
        <v>#N/A</v>
      </c>
      <c r="AE488" s="324">
        <f t="shared" ca="1" si="208"/>
        <v>2256.7955545167374</v>
      </c>
      <c r="AG488" s="306">
        <f t="shared" ca="1" si="230"/>
        <v>-10.578257172876492</v>
      </c>
      <c r="AH488" s="304">
        <f t="shared" ca="1" si="231"/>
        <v>-2.721799155940603</v>
      </c>
    </row>
    <row r="489" spans="1:34" x14ac:dyDescent="0.2">
      <c r="A489" s="347">
        <f t="shared" ca="1" si="209"/>
        <v>0.1</v>
      </c>
      <c r="B489" s="304">
        <f t="shared" ca="1" si="210"/>
        <v>16.199999999999889</v>
      </c>
      <c r="D489" s="306">
        <f t="shared" ca="1" si="211"/>
        <v>-1.6067678604527889</v>
      </c>
      <c r="E489" s="307">
        <f t="shared" ca="1" si="212"/>
        <v>-11.932028993671661</v>
      </c>
      <c r="F489" s="304">
        <f t="shared" ca="1" si="213"/>
        <v>12.039726693874957</v>
      </c>
      <c r="G489" s="306">
        <f t="shared" ca="1" si="214"/>
        <v>58.741678041832131</v>
      </c>
      <c r="H489" s="307">
        <f t="shared" ca="1" si="215"/>
        <v>76.598062296259016</v>
      </c>
      <c r="I489" s="304">
        <f t="shared" ca="1" si="216"/>
        <v>96.529000236777762</v>
      </c>
      <c r="J489" s="306">
        <f t="shared" ca="1" si="217"/>
        <v>948.0153155667814</v>
      </c>
      <c r="K489" s="307">
        <f t="shared" ca="1" si="218"/>
        <v>2264.5150208913315</v>
      </c>
      <c r="L489" s="304">
        <f t="shared" ca="1" si="203"/>
        <v>2454.9462964373888</v>
      </c>
      <c r="M489" s="306">
        <f t="shared" ca="1" si="219"/>
        <v>0.91657797388641171</v>
      </c>
      <c r="N489" s="304">
        <f t="shared" ca="1" si="220"/>
        <v>52.51604949834357</v>
      </c>
      <c r="P489" s="310">
        <f t="shared" ca="1" si="221"/>
        <v>23</v>
      </c>
      <c r="Q489" s="304">
        <f t="shared" ca="1" si="222"/>
        <v>0</v>
      </c>
      <c r="R489" s="306">
        <f t="shared" ca="1" si="223"/>
        <v>0</v>
      </c>
      <c r="S489" s="307">
        <f t="shared" ca="1" si="224"/>
        <v>7.6519999999999806</v>
      </c>
      <c r="T489" s="304">
        <f t="shared" ca="1" si="204"/>
        <v>75.066119999999813</v>
      </c>
      <c r="U489" s="311">
        <f t="shared" ca="1" si="205"/>
        <v>0</v>
      </c>
      <c r="V489" s="306">
        <f t="shared" ca="1" si="206"/>
        <v>0.97581146856431034</v>
      </c>
      <c r="W489" s="304">
        <f t="shared" ca="1" si="207"/>
        <v>19.917320170890996</v>
      </c>
      <c r="Y489" s="314" t="str">
        <f t="shared" ca="1" si="225"/>
        <v/>
      </c>
      <c r="Z489" s="315" t="str">
        <f t="shared" ca="1" si="226"/>
        <v/>
      </c>
      <c r="AA489" s="316" t="str">
        <f t="shared" ca="1" si="227"/>
        <v/>
      </c>
      <c r="AC489" s="310" t="e">
        <f t="shared" ca="1" si="228"/>
        <v>#N/A</v>
      </c>
      <c r="AD489" s="323" t="e">
        <f t="shared" ca="1" si="229"/>
        <v>#N/A</v>
      </c>
      <c r="AE489" s="324">
        <f t="shared" ca="1" si="208"/>
        <v>2264.5150208913315</v>
      </c>
      <c r="AG489" s="306">
        <f t="shared" ca="1" si="230"/>
        <v>-10.48265775519247</v>
      </c>
      <c r="AH489" s="304">
        <f t="shared" ca="1" si="231"/>
        <v>-2.6617118565628388</v>
      </c>
    </row>
    <row r="490" spans="1:34" x14ac:dyDescent="0.2">
      <c r="A490" s="347">
        <f t="shared" ca="1" si="209"/>
        <v>0.1</v>
      </c>
      <c r="B490" s="304">
        <f t="shared" ca="1" si="210"/>
        <v>16.299999999999891</v>
      </c>
      <c r="D490" s="306">
        <f t="shared" ca="1" si="211"/>
        <v>-1.5839609983065162</v>
      </c>
      <c r="E490" s="307">
        <f t="shared" ca="1" si="212"/>
        <v>-11.87545586145368</v>
      </c>
      <c r="F490" s="304">
        <f t="shared" ca="1" si="213"/>
        <v>11.980625374390552</v>
      </c>
      <c r="G490" s="306">
        <f t="shared" ca="1" si="214"/>
        <v>58.583281942001477</v>
      </c>
      <c r="H490" s="307">
        <f t="shared" ca="1" si="215"/>
        <v>75.410516710113654</v>
      </c>
      <c r="I490" s="304">
        <f t="shared" ca="1" si="216"/>
        <v>95.49213032277774</v>
      </c>
      <c r="J490" s="306">
        <f t="shared" ca="1" si="217"/>
        <v>953.88156356597312</v>
      </c>
      <c r="K490" s="307">
        <f t="shared" ca="1" si="218"/>
        <v>2272.1154498416499</v>
      </c>
      <c r="L490" s="304">
        <f t="shared" ca="1" si="203"/>
        <v>2464.2237428285989</v>
      </c>
      <c r="M490" s="306">
        <f t="shared" ca="1" si="219"/>
        <v>0.91032635067951873</v>
      </c>
      <c r="N490" s="304">
        <f t="shared" ca="1" si="220"/>
        <v>52.157857873482563</v>
      </c>
      <c r="P490" s="310">
        <f t="shared" ca="1" si="221"/>
        <v>23</v>
      </c>
      <c r="Q490" s="304">
        <f t="shared" ca="1" si="222"/>
        <v>0</v>
      </c>
      <c r="R490" s="306">
        <f t="shared" ca="1" si="223"/>
        <v>0</v>
      </c>
      <c r="S490" s="307">
        <f t="shared" ca="1" si="224"/>
        <v>7.6519999999999806</v>
      </c>
      <c r="T490" s="304">
        <f t="shared" ca="1" si="204"/>
        <v>75.066119999999813</v>
      </c>
      <c r="U490" s="311">
        <f t="shared" ca="1" si="205"/>
        <v>0</v>
      </c>
      <c r="V490" s="306">
        <f t="shared" ca="1" si="206"/>
        <v>0.97506043477780102</v>
      </c>
      <c r="W490" s="304">
        <f t="shared" ca="1" si="207"/>
        <v>19.476731123162182</v>
      </c>
      <c r="Y490" s="314" t="str">
        <f t="shared" ca="1" si="225"/>
        <v/>
      </c>
      <c r="Z490" s="315" t="str">
        <f t="shared" ca="1" si="226"/>
        <v/>
      </c>
      <c r="AA490" s="316" t="str">
        <f t="shared" ca="1" si="227"/>
        <v/>
      </c>
      <c r="AC490" s="310" t="e">
        <f t="shared" ca="1" si="228"/>
        <v>#N/A</v>
      </c>
      <c r="AD490" s="323" t="e">
        <f t="shared" ca="1" si="229"/>
        <v>#N/A</v>
      </c>
      <c r="AE490" s="324">
        <f t="shared" ca="1" si="208"/>
        <v>2272.1154498416499</v>
      </c>
      <c r="AG490" s="306">
        <f t="shared" ca="1" si="230"/>
        <v>-10.387359574904412</v>
      </c>
      <c r="AH490" s="304">
        <f t="shared" ca="1" si="231"/>
        <v>-2.6028907698498491</v>
      </c>
    </row>
    <row r="491" spans="1:34" x14ac:dyDescent="0.2">
      <c r="A491" s="347">
        <f t="shared" ca="1" si="209"/>
        <v>0.1</v>
      </c>
      <c r="B491" s="304">
        <f t="shared" ca="1" si="210"/>
        <v>16.399999999999892</v>
      </c>
      <c r="D491" s="306">
        <f t="shared" ca="1" si="211"/>
        <v>-1.5615188219480944</v>
      </c>
      <c r="E491" s="307">
        <f t="shared" ca="1" si="212"/>
        <v>-11.820043434102129</v>
      </c>
      <c r="F491" s="304">
        <f t="shared" ca="1" si="213"/>
        <v>11.922741623274364</v>
      </c>
      <c r="G491" s="306">
        <f t="shared" ca="1" si="214"/>
        <v>58.427130059806665</v>
      </c>
      <c r="H491" s="307">
        <f t="shared" ca="1" si="215"/>
        <v>74.228512366703441</v>
      </c>
      <c r="I491" s="304">
        <f t="shared" ca="1" si="216"/>
        <v>94.464816599617706</v>
      </c>
      <c r="J491" s="306">
        <f t="shared" ca="1" si="217"/>
        <v>959.73208416606349</v>
      </c>
      <c r="K491" s="307">
        <f t="shared" ca="1" si="218"/>
        <v>2279.5974012954907</v>
      </c>
      <c r="L491" s="304">
        <f t="shared" ca="1" si="203"/>
        <v>2473.3883612103641</v>
      </c>
      <c r="M491" s="306">
        <f t="shared" ca="1" si="219"/>
        <v>0.90395534524488896</v>
      </c>
      <c r="N491" s="304">
        <f t="shared" ca="1" si="220"/>
        <v>51.792826150823366</v>
      </c>
      <c r="P491" s="310">
        <f t="shared" ca="1" si="221"/>
        <v>23</v>
      </c>
      <c r="Q491" s="304">
        <f t="shared" ca="1" si="222"/>
        <v>0</v>
      </c>
      <c r="R491" s="306">
        <f t="shared" ca="1" si="223"/>
        <v>0</v>
      </c>
      <c r="S491" s="307">
        <f t="shared" ca="1" si="224"/>
        <v>7.6519999999999806</v>
      </c>
      <c r="T491" s="304">
        <f t="shared" ca="1" si="204"/>
        <v>75.066119999999813</v>
      </c>
      <c r="U491" s="311">
        <f t="shared" ca="1" si="205"/>
        <v>0</v>
      </c>
      <c r="V491" s="306">
        <f t="shared" ca="1" si="206"/>
        <v>0.97432160879849661</v>
      </c>
      <c r="W491" s="304">
        <f t="shared" ca="1" si="207"/>
        <v>19.045477975102667</v>
      </c>
      <c r="Y491" s="314" t="str">
        <f t="shared" ca="1" si="225"/>
        <v/>
      </c>
      <c r="Z491" s="315" t="str">
        <f t="shared" ca="1" si="226"/>
        <v/>
      </c>
      <c r="AA491" s="316" t="str">
        <f t="shared" ca="1" si="227"/>
        <v/>
      </c>
      <c r="AC491" s="310" t="e">
        <f t="shared" ca="1" si="228"/>
        <v>#N/A</v>
      </c>
      <c r="AD491" s="323" t="e">
        <f t="shared" ca="1" si="229"/>
        <v>#N/A</v>
      </c>
      <c r="AE491" s="324">
        <f t="shared" ca="1" si="208"/>
        <v>2279.5974012954907</v>
      </c>
      <c r="AG491" s="306">
        <f t="shared" ca="1" si="230"/>
        <v>-10.292308664425295</v>
      </c>
      <c r="AH491" s="304">
        <f t="shared" ca="1" si="231"/>
        <v>-2.5453124834242331</v>
      </c>
    </row>
    <row r="492" spans="1:34" x14ac:dyDescent="0.2">
      <c r="A492" s="347">
        <f t="shared" ca="1" si="209"/>
        <v>0.1</v>
      </c>
      <c r="B492" s="304">
        <f t="shared" ca="1" si="210"/>
        <v>16.499999999999893</v>
      </c>
      <c r="D492" s="306">
        <f t="shared" ca="1" si="211"/>
        <v>-1.5394350968480086</v>
      </c>
      <c r="E492" s="307">
        <f t="shared" ca="1" si="212"/>
        <v>-11.765769126553909</v>
      </c>
      <c r="F492" s="304">
        <f t="shared" ca="1" si="213"/>
        <v>11.866051725691094</v>
      </c>
      <c r="G492" s="306">
        <f t="shared" ca="1" si="214"/>
        <v>58.273186550121864</v>
      </c>
      <c r="H492" s="307">
        <f t="shared" ca="1" si="215"/>
        <v>73.051935454048049</v>
      </c>
      <c r="I492" s="304">
        <f t="shared" ca="1" si="216"/>
        <v>93.447041388626673</v>
      </c>
      <c r="J492" s="306">
        <f t="shared" ca="1" si="217"/>
        <v>965.56709999655993</v>
      </c>
      <c r="K492" s="307">
        <f t="shared" ca="1" si="218"/>
        <v>2286.9614236865282</v>
      </c>
      <c r="L492" s="304">
        <f t="shared" ca="1" si="203"/>
        <v>2482.4408105785883</v>
      </c>
      <c r="M492" s="306">
        <f t="shared" ca="1" si="219"/>
        <v>0.89746226198532886</v>
      </c>
      <c r="N492" s="304">
        <f t="shared" ca="1" si="220"/>
        <v>51.420799884023523</v>
      </c>
      <c r="P492" s="310">
        <f t="shared" ca="1" si="221"/>
        <v>23</v>
      </c>
      <c r="Q492" s="304">
        <f t="shared" ca="1" si="222"/>
        <v>0</v>
      </c>
      <c r="R492" s="306">
        <f t="shared" ca="1" si="223"/>
        <v>0</v>
      </c>
      <c r="S492" s="307">
        <f t="shared" ca="1" si="224"/>
        <v>7.6519999999999806</v>
      </c>
      <c r="T492" s="304">
        <f t="shared" ca="1" si="204"/>
        <v>75.066119999999813</v>
      </c>
      <c r="U492" s="311">
        <f t="shared" ca="1" si="205"/>
        <v>0</v>
      </c>
      <c r="V492" s="306">
        <f t="shared" ca="1" si="206"/>
        <v>0.97359491244611396</v>
      </c>
      <c r="W492" s="304">
        <f t="shared" ca="1" si="207"/>
        <v>18.6233917016724</v>
      </c>
      <c r="Y492" s="314" t="str">
        <f t="shared" ca="1" si="225"/>
        <v/>
      </c>
      <c r="Z492" s="315" t="str">
        <f t="shared" ca="1" si="226"/>
        <v/>
      </c>
      <c r="AA492" s="316" t="str">
        <f t="shared" ca="1" si="227"/>
        <v/>
      </c>
      <c r="AC492" s="310" t="e">
        <f t="shared" ca="1" si="228"/>
        <v>#N/A</v>
      </c>
      <c r="AD492" s="323" t="e">
        <f t="shared" ca="1" si="229"/>
        <v>#N/A</v>
      </c>
      <c r="AE492" s="324">
        <f t="shared" ca="1" si="208"/>
        <v>2286.9614236865282</v>
      </c>
      <c r="AG492" s="306">
        <f t="shared" ca="1" si="230"/>
        <v>-10.197450737868181</v>
      </c>
      <c r="AH492" s="304">
        <f t="shared" ca="1" si="231"/>
        <v>-2.488954257070402</v>
      </c>
    </row>
    <row r="493" spans="1:34" x14ac:dyDescent="0.2">
      <c r="A493" s="347">
        <f t="shared" ca="1" si="209"/>
        <v>0.1</v>
      </c>
      <c r="B493" s="304">
        <f t="shared" ca="1" si="210"/>
        <v>16.599999999999895</v>
      </c>
      <c r="D493" s="306">
        <f t="shared" ca="1" si="211"/>
        <v>-1.5177038222202084</v>
      </c>
      <c r="E493" s="307">
        <f t="shared" ca="1" si="212"/>
        <v>-11.712610930051513</v>
      </c>
      <c r="F493" s="304">
        <f t="shared" ca="1" si="213"/>
        <v>11.810532574390708</v>
      </c>
      <c r="G493" s="306">
        <f t="shared" ca="1" si="214"/>
        <v>58.121416167899845</v>
      </c>
      <c r="H493" s="307">
        <f t="shared" ca="1" si="215"/>
        <v>71.880674361042892</v>
      </c>
      <c r="I493" s="304">
        <f t="shared" ca="1" si="216"/>
        <v>92.438792527599034</v>
      </c>
      <c r="J493" s="306">
        <f t="shared" ca="1" si="217"/>
        <v>971.386830132461</v>
      </c>
      <c r="K493" s="307">
        <f t="shared" ca="1" si="218"/>
        <v>2294.2080541772825</v>
      </c>
      <c r="L493" s="304">
        <f t="shared" ca="1" si="203"/>
        <v>2491.3817390369354</v>
      </c>
      <c r="M493" s="306">
        <f t="shared" ca="1" si="219"/>
        <v>0.89084434789641964</v>
      </c>
      <c r="N493" s="304">
        <f t="shared" ca="1" si="220"/>
        <v>51.041621337548861</v>
      </c>
      <c r="P493" s="310">
        <f t="shared" ca="1" si="221"/>
        <v>23</v>
      </c>
      <c r="Q493" s="304">
        <f t="shared" ca="1" si="222"/>
        <v>0</v>
      </c>
      <c r="R493" s="306">
        <f t="shared" ca="1" si="223"/>
        <v>0</v>
      </c>
      <c r="S493" s="307">
        <f t="shared" ca="1" si="224"/>
        <v>7.6519999999999806</v>
      </c>
      <c r="T493" s="304">
        <f t="shared" ca="1" si="204"/>
        <v>75.066119999999813</v>
      </c>
      <c r="U493" s="311">
        <f t="shared" ca="1" si="205"/>
        <v>0</v>
      </c>
      <c r="V493" s="306">
        <f t="shared" ca="1" si="206"/>
        <v>0.97288026921274018</v>
      </c>
      <c r="W493" s="304">
        <f t="shared" ca="1" si="207"/>
        <v>18.210308106641801</v>
      </c>
      <c r="Y493" s="314" t="str">
        <f t="shared" ca="1" si="225"/>
        <v/>
      </c>
      <c r="Z493" s="315" t="str">
        <f t="shared" ca="1" si="226"/>
        <v/>
      </c>
      <c r="AA493" s="316" t="str">
        <f t="shared" ca="1" si="227"/>
        <v/>
      </c>
      <c r="AC493" s="310" t="e">
        <f t="shared" ca="1" si="228"/>
        <v>#N/A</v>
      </c>
      <c r="AD493" s="323" t="e">
        <f t="shared" ca="1" si="229"/>
        <v>#N/A</v>
      </c>
      <c r="AE493" s="324">
        <f t="shared" ca="1" si="208"/>
        <v>2294.2080541772825</v>
      </c>
      <c r="AG493" s="306">
        <f t="shared" ca="1" si="230"/>
        <v>-10.102731146879025</v>
      </c>
      <c r="AH493" s="304">
        <f t="shared" ca="1" si="231"/>
        <v>-2.4337940017867807</v>
      </c>
    </row>
    <row r="494" spans="1:34" x14ac:dyDescent="0.2">
      <c r="A494" s="347">
        <f t="shared" ca="1" si="209"/>
        <v>0.1</v>
      </c>
      <c r="B494" s="304">
        <f t="shared" ca="1" si="210"/>
        <v>16.699999999999896</v>
      </c>
      <c r="D494" s="306">
        <f t="shared" ca="1" si="211"/>
        <v>-1.4963192261402563</v>
      </c>
      <c r="E494" s="307">
        <f t="shared" ca="1" si="212"/>
        <v>-11.66054739071823</v>
      </c>
      <c r="F494" s="304">
        <f t="shared" ca="1" si="213"/>
        <v>11.756161647310856</v>
      </c>
      <c r="G494" s="306">
        <f t="shared" ca="1" si="214"/>
        <v>57.971784245285818</v>
      </c>
      <c r="H494" s="307">
        <f t="shared" ca="1" si="215"/>
        <v>70.714619621971067</v>
      </c>
      <c r="I494" s="304">
        <f t="shared" ca="1" si="216"/>
        <v>91.440063412390657</v>
      </c>
      <c r="J494" s="306">
        <f t="shared" ca="1" si="217"/>
        <v>977.1914901531203</v>
      </c>
      <c r="K494" s="307">
        <f t="shared" ca="1" si="218"/>
        <v>2301.3378188764332</v>
      </c>
      <c r="L494" s="304">
        <f t="shared" ca="1" si="203"/>
        <v>2500.2117840332276</v>
      </c>
      <c r="M494" s="306">
        <f t="shared" ca="1" si="219"/>
        <v>0.88409879260975166</v>
      </c>
      <c r="N494" s="304">
        <f t="shared" ca="1" si="220"/>
        <v>50.655129489150625</v>
      </c>
      <c r="P494" s="310">
        <f t="shared" ca="1" si="221"/>
        <v>23</v>
      </c>
      <c r="Q494" s="304">
        <f t="shared" ca="1" si="222"/>
        <v>0</v>
      </c>
      <c r="R494" s="306">
        <f t="shared" ca="1" si="223"/>
        <v>0</v>
      </c>
      <c r="S494" s="307">
        <f t="shared" ca="1" si="224"/>
        <v>7.6519999999999806</v>
      </c>
      <c r="T494" s="304">
        <f t="shared" ca="1" si="204"/>
        <v>75.066119999999813</v>
      </c>
      <c r="U494" s="311">
        <f t="shared" ca="1" si="205"/>
        <v>0</v>
      </c>
      <c r="V494" s="306">
        <f t="shared" ca="1" si="206"/>
        <v>0.97217760422987387</v>
      </c>
      <c r="W494" s="304">
        <f t="shared" ca="1" si="207"/>
        <v>17.806067674065844</v>
      </c>
      <c r="Y494" s="314" t="str">
        <f t="shared" ca="1" si="225"/>
        <v/>
      </c>
      <c r="Z494" s="315" t="str">
        <f t="shared" ca="1" si="226"/>
        <v/>
      </c>
      <c r="AA494" s="316" t="str">
        <f t="shared" ca="1" si="227"/>
        <v/>
      </c>
      <c r="AC494" s="310" t="e">
        <f t="shared" ca="1" si="228"/>
        <v>#N/A</v>
      </c>
      <c r="AD494" s="323" t="e">
        <f t="shared" ca="1" si="229"/>
        <v>#N/A</v>
      </c>
      <c r="AE494" s="324">
        <f t="shared" ca="1" si="208"/>
        <v>2301.3378188764332</v>
      </c>
      <c r="AG494" s="306">
        <f t="shared" ca="1" si="230"/>
        <v>-10.008094837998229</v>
      </c>
      <c r="AH494" s="304">
        <f t="shared" ca="1" si="231"/>
        <v>-2.3798102596238691</v>
      </c>
    </row>
    <row r="495" spans="1:34" x14ac:dyDescent="0.2">
      <c r="A495" s="347">
        <f t="shared" ca="1" si="209"/>
        <v>0.1</v>
      </c>
      <c r="B495" s="304">
        <f t="shared" ca="1" si="210"/>
        <v>16.799999999999898</v>
      </c>
      <c r="D495" s="306">
        <f t="shared" ca="1" si="211"/>
        <v>-1.4752757609208529</v>
      </c>
      <c r="E495" s="307">
        <f t="shared" ca="1" si="212"/>
        <v>-11.609557588733617</v>
      </c>
      <c r="F495" s="304">
        <f t="shared" ca="1" si="213"/>
        <v>11.702916985815243</v>
      </c>
      <c r="G495" s="306">
        <f t="shared" ca="1" si="214"/>
        <v>57.82425666919373</v>
      </c>
      <c r="H495" s="307">
        <f t="shared" ca="1" si="215"/>
        <v>69.553663863097711</v>
      </c>
      <c r="I495" s="304">
        <f t="shared" ca="1" si="216"/>
        <v>90.450853042553334</v>
      </c>
      <c r="J495" s="306">
        <f t="shared" ca="1" si="217"/>
        <v>982.98129219884424</v>
      </c>
      <c r="K495" s="307">
        <f t="shared" ca="1" si="218"/>
        <v>2308.3512330506865</v>
      </c>
      <c r="L495" s="304">
        <f t="shared" ca="1" si="203"/>
        <v>2508.9315725901201</v>
      </c>
      <c r="M495" s="306">
        <f t="shared" ca="1" si="219"/>
        <v>0.87722272859469752</v>
      </c>
      <c r="N495" s="304">
        <f t="shared" ca="1" si="220"/>
        <v>50.261160041426244</v>
      </c>
      <c r="P495" s="310">
        <f t="shared" ca="1" si="221"/>
        <v>23</v>
      </c>
      <c r="Q495" s="304">
        <f t="shared" ca="1" si="222"/>
        <v>0</v>
      </c>
      <c r="R495" s="306">
        <f t="shared" ca="1" si="223"/>
        <v>0</v>
      </c>
      <c r="S495" s="307">
        <f t="shared" ca="1" si="224"/>
        <v>7.6519999999999806</v>
      </c>
      <c r="T495" s="304">
        <f t="shared" ca="1" si="204"/>
        <v>75.066119999999813</v>
      </c>
      <c r="U495" s="311">
        <f t="shared" ca="1" si="205"/>
        <v>0</v>
      </c>
      <c r="V495" s="306">
        <f t="shared" ca="1" si="206"/>
        <v>0.97148684423636855</v>
      </c>
      <c r="W495" s="304">
        <f t="shared" ca="1" si="207"/>
        <v>17.410515425263394</v>
      </c>
      <c r="Y495" s="314" t="str">
        <f t="shared" ca="1" si="225"/>
        <v/>
      </c>
      <c r="Z495" s="315" t="str">
        <f t="shared" ca="1" si="226"/>
        <v/>
      </c>
      <c r="AA495" s="316" t="str">
        <f t="shared" ca="1" si="227"/>
        <v/>
      </c>
      <c r="AC495" s="310" t="e">
        <f t="shared" ca="1" si="228"/>
        <v>#N/A</v>
      </c>
      <c r="AD495" s="323" t="e">
        <f t="shared" ca="1" si="229"/>
        <v>#N/A</v>
      </c>
      <c r="AE495" s="324">
        <f t="shared" ca="1" si="208"/>
        <v>2308.3512330506865</v>
      </c>
      <c r="AG495" s="306">
        <f t="shared" ca="1" si="230"/>
        <v>-9.9134863117148093</v>
      </c>
      <c r="AH495" s="304">
        <f t="shared" ca="1" si="231"/>
        <v>-2.3269821842741623</v>
      </c>
    </row>
    <row r="496" spans="1:34" x14ac:dyDescent="0.2">
      <c r="A496" s="347">
        <f t="shared" ca="1" si="209"/>
        <v>0.1</v>
      </c>
      <c r="B496" s="304">
        <f t="shared" ca="1" si="210"/>
        <v>16.899999999999899</v>
      </c>
      <c r="D496" s="306">
        <f t="shared" ca="1" si="211"/>
        <v>-1.4545680987333516</v>
      </c>
      <c r="E496" s="307">
        <f t="shared" ca="1" si="212"/>
        <v>-11.559621118072824</v>
      </c>
      <c r="F496" s="304">
        <f t="shared" ca="1" si="213"/>
        <v>11.650777173530011</v>
      </c>
      <c r="G496" s="306">
        <f t="shared" ca="1" si="214"/>
        <v>57.678799859320392</v>
      </c>
      <c r="H496" s="307">
        <f t="shared" ca="1" si="215"/>
        <v>68.397701751290427</v>
      </c>
      <c r="I496" s="304">
        <f t="shared" ca="1" si="216"/>
        <v>89.471166070807499</v>
      </c>
      <c r="J496" s="306">
        <f t="shared" ca="1" si="217"/>
        <v>988.75644502526995</v>
      </c>
      <c r="K496" s="307">
        <f t="shared" ca="1" si="218"/>
        <v>2315.248801331406</v>
      </c>
      <c r="L496" s="304">
        <f t="shared" ca="1" si="203"/>
        <v>2517.5417215302555</v>
      </c>
      <c r="M496" s="306">
        <f t="shared" ca="1" si="219"/>
        <v>0.87021323153633934</v>
      </c>
      <c r="N496" s="304">
        <f t="shared" ca="1" si="220"/>
        <v>49.859545443472953</v>
      </c>
      <c r="P496" s="310">
        <f t="shared" ca="1" si="221"/>
        <v>23</v>
      </c>
      <c r="Q496" s="304">
        <f t="shared" ca="1" si="222"/>
        <v>0</v>
      </c>
      <c r="R496" s="306">
        <f t="shared" ca="1" si="223"/>
        <v>0</v>
      </c>
      <c r="S496" s="307">
        <f t="shared" ca="1" si="224"/>
        <v>7.6519999999999806</v>
      </c>
      <c r="T496" s="304">
        <f t="shared" ca="1" si="204"/>
        <v>75.066119999999813</v>
      </c>
      <c r="U496" s="311">
        <f t="shared" ca="1" si="205"/>
        <v>0</v>
      </c>
      <c r="V496" s="306">
        <f t="shared" ca="1" si="206"/>
        <v>0.97080791754723728</v>
      </c>
      <c r="W496" s="304">
        <f t="shared" ca="1" si="207"/>
        <v>17.023500781065234</v>
      </c>
      <c r="Y496" s="314" t="str">
        <f t="shared" ca="1" si="225"/>
        <v/>
      </c>
      <c r="Z496" s="315" t="str">
        <f t="shared" ca="1" si="226"/>
        <v/>
      </c>
      <c r="AA496" s="316" t="str">
        <f t="shared" ca="1" si="227"/>
        <v/>
      </c>
      <c r="AC496" s="310" t="e">
        <f t="shared" ca="1" si="228"/>
        <v>#N/A</v>
      </c>
      <c r="AD496" s="323" t="e">
        <f t="shared" ca="1" si="229"/>
        <v>#N/A</v>
      </c>
      <c r="AE496" s="324">
        <f t="shared" ca="1" si="208"/>
        <v>2315.248801331406</v>
      </c>
      <c r="AG496" s="306">
        <f t="shared" ca="1" si="230"/>
        <v>-9.8188495834014589</v>
      </c>
      <c r="AH496" s="304">
        <f t="shared" ca="1" si="231"/>
        <v>-2.2752895223815264</v>
      </c>
    </row>
    <row r="497" spans="1:34" x14ac:dyDescent="0.2">
      <c r="A497" s="347">
        <f t="shared" ca="1" si="209"/>
        <v>0.1</v>
      </c>
      <c r="B497" s="304">
        <f t="shared" ca="1" si="210"/>
        <v>16.999999999999901</v>
      </c>
      <c r="D497" s="306">
        <f t="shared" ca="1" si="211"/>
        <v>-1.4341911274639934</v>
      </c>
      <c r="E497" s="307">
        <f t="shared" ca="1" si="212"/>
        <v>-11.510718066774716</v>
      </c>
      <c r="F497" s="304">
        <f t="shared" ca="1" si="213"/>
        <v>11.599721315741611</v>
      </c>
      <c r="G497" s="306">
        <f t="shared" ca="1" si="214"/>
        <v>57.535380746573992</v>
      </c>
      <c r="H497" s="307">
        <f t="shared" ca="1" si="215"/>
        <v>67.246629944612948</v>
      </c>
      <c r="I497" s="304">
        <f t="shared" ca="1" si="216"/>
        <v>88.501012856130359</v>
      </c>
      <c r="J497" s="306">
        <f t="shared" ca="1" si="217"/>
        <v>994.51715405556467</v>
      </c>
      <c r="K497" s="307">
        <f t="shared" ca="1" si="218"/>
        <v>2322.0310179162011</v>
      </c>
      <c r="L497" s="304">
        <f t="shared" ca="1" si="203"/>
        <v>2526.0428376960926</v>
      </c>
      <c r="M497" s="306">
        <f t="shared" ca="1" si="219"/>
        <v>0.86306732090853733</v>
      </c>
      <c r="N497" s="304">
        <f t="shared" ca="1" si="220"/>
        <v>49.450114923722218</v>
      </c>
      <c r="P497" s="310">
        <f t="shared" ca="1" si="221"/>
        <v>23</v>
      </c>
      <c r="Q497" s="304">
        <f t="shared" ca="1" si="222"/>
        <v>0</v>
      </c>
      <c r="R497" s="306">
        <f t="shared" ca="1" si="223"/>
        <v>0</v>
      </c>
      <c r="S497" s="307">
        <f t="shared" ca="1" si="224"/>
        <v>7.6519999999999806</v>
      </c>
      <c r="T497" s="304">
        <f t="shared" ca="1" si="204"/>
        <v>75.066119999999813</v>
      </c>
      <c r="U497" s="311">
        <f t="shared" ca="1" si="205"/>
        <v>0</v>
      </c>
      <c r="V497" s="306">
        <f t="shared" ca="1" si="206"/>
        <v>0.97014075402329736</v>
      </c>
      <c r="W497" s="304">
        <f t="shared" ca="1" si="207"/>
        <v>16.644877429105247</v>
      </c>
      <c r="Y497" s="314" t="str">
        <f t="shared" ca="1" si="225"/>
        <v/>
      </c>
      <c r="Z497" s="315" t="str">
        <f t="shared" ca="1" si="226"/>
        <v/>
      </c>
      <c r="AA497" s="316" t="str">
        <f t="shared" ca="1" si="227"/>
        <v/>
      </c>
      <c r="AC497" s="310">
        <f t="shared" ca="1" si="228"/>
        <v>16.999999999999901</v>
      </c>
      <c r="AD497" s="323">
        <f t="shared" ca="1" si="229"/>
        <v>994.51715405556467</v>
      </c>
      <c r="AE497" s="324">
        <f t="shared" ca="1" si="208"/>
        <v>2322.0310179162011</v>
      </c>
      <c r="AG497" s="306">
        <f t="shared" ca="1" si="230"/>
        <v>-9.7241281463451017</v>
      </c>
      <c r="AH497" s="304">
        <f t="shared" ca="1" si="231"/>
        <v>-2.2247125955391112</v>
      </c>
    </row>
    <row r="498" spans="1:34" x14ac:dyDescent="0.2">
      <c r="A498" s="347">
        <f t="shared" ca="1" si="209"/>
        <v>0.1</v>
      </c>
      <c r="B498" s="304">
        <f t="shared" ca="1" si="210"/>
        <v>17.099999999999902</v>
      </c>
      <c r="D498" s="306">
        <f t="shared" ca="1" si="211"/>
        <v>-1.4141399467936941</v>
      </c>
      <c r="E498" s="307">
        <f t="shared" ca="1" si="212"/>
        <v>-11.462828997704909</v>
      </c>
      <c r="F498" s="304">
        <f t="shared" ca="1" si="213"/>
        <v>11.549729019320852</v>
      </c>
      <c r="G498" s="306">
        <f t="shared" ca="1" si="214"/>
        <v>57.393966751894624</v>
      </c>
      <c r="H498" s="307">
        <f t="shared" ca="1" si="215"/>
        <v>66.100347044842451</v>
      </c>
      <c r="I498" s="304">
        <f t="shared" ca="1" si="216"/>
        <v>87.540409520210702</v>
      </c>
      <c r="J498" s="306">
        <f t="shared" ca="1" si="217"/>
        <v>1000.2636214304881</v>
      </c>
      <c r="K498" s="307">
        <f t="shared" ca="1" si="218"/>
        <v>2328.6983667656737</v>
      </c>
      <c r="L498" s="304">
        <f t="shared" ca="1" si="203"/>
        <v>2534.435518164617</v>
      </c>
      <c r="M498" s="306">
        <f t="shared" ca="1" si="219"/>
        <v>0.85578196076257984</v>
      </c>
      <c r="N498" s="304">
        <f t="shared" ca="1" si="220"/>
        <v>49.032694535126041</v>
      </c>
      <c r="P498" s="310">
        <f t="shared" ca="1" si="221"/>
        <v>23</v>
      </c>
      <c r="Q498" s="304">
        <f t="shared" ca="1" si="222"/>
        <v>0</v>
      </c>
      <c r="R498" s="306">
        <f t="shared" ca="1" si="223"/>
        <v>0</v>
      </c>
      <c r="S498" s="307">
        <f t="shared" ca="1" si="224"/>
        <v>7.6519999999999806</v>
      </c>
      <c r="T498" s="304">
        <f t="shared" ca="1" si="204"/>
        <v>75.066119999999813</v>
      </c>
      <c r="U498" s="311">
        <f t="shared" ca="1" si="205"/>
        <v>0</v>
      </c>
      <c r="V498" s="306">
        <f t="shared" ca="1" si="206"/>
        <v>0.96948528504161435</v>
      </c>
      <c r="W498" s="304">
        <f t="shared" ca="1" si="207"/>
        <v>16.274503195939243</v>
      </c>
      <c r="Y498" s="314" t="str">
        <f t="shared" ca="1" si="225"/>
        <v/>
      </c>
      <c r="Z498" s="315" t="str">
        <f t="shared" ca="1" si="226"/>
        <v/>
      </c>
      <c r="AA498" s="316" t="str">
        <f t="shared" ca="1" si="227"/>
        <v/>
      </c>
      <c r="AC498" s="310" t="e">
        <f t="shared" ca="1" si="228"/>
        <v>#N/A</v>
      </c>
      <c r="AD498" s="323" t="e">
        <f t="shared" ca="1" si="229"/>
        <v>#N/A</v>
      </c>
      <c r="AE498" s="324">
        <f t="shared" ca="1" si="208"/>
        <v>2328.6983667656737</v>
      </c>
      <c r="AG498" s="306">
        <f t="shared" ca="1" si="230"/>
        <v>-9.6292649371156287</v>
      </c>
      <c r="AH498" s="304">
        <f t="shared" ca="1" si="231"/>
        <v>-2.1752322829463262</v>
      </c>
    </row>
    <row r="499" spans="1:34" x14ac:dyDescent="0.2">
      <c r="A499" s="347">
        <f t="shared" ca="1" si="209"/>
        <v>0.1</v>
      </c>
      <c r="B499" s="304">
        <f t="shared" ca="1" si="210"/>
        <v>17.199999999999903</v>
      </c>
      <c r="D499" s="306">
        <f t="shared" ca="1" si="211"/>
        <v>-1.3944098644902192</v>
      </c>
      <c r="E499" s="307">
        <f t="shared" ca="1" si="212"/>
        <v>-11.41593492978097</v>
      </c>
      <c r="F499" s="304">
        <f t="shared" ca="1" si="213"/>
        <v>11.500780373139071</v>
      </c>
      <c r="G499" s="306">
        <f t="shared" ca="1" si="214"/>
        <v>57.254525765445599</v>
      </c>
      <c r="H499" s="307">
        <f t="shared" ca="1" si="215"/>
        <v>64.958753551864348</v>
      </c>
      <c r="I499" s="304">
        <f t="shared" ca="1" si="216"/>
        <v>86.589378006993002</v>
      </c>
      <c r="J499" s="306">
        <f t="shared" ca="1" si="217"/>
        <v>1005.9960460563551</v>
      </c>
      <c r="K499" s="307">
        <f t="shared" ca="1" si="218"/>
        <v>2335.2513217955088</v>
      </c>
      <c r="L499" s="304">
        <f t="shared" ca="1" si="203"/>
        <v>2542.7203504571025</v>
      </c>
      <c r="M499" s="306">
        <f t="shared" ca="1" si="219"/>
        <v>0.84835406075336384</v>
      </c>
      <c r="N499" s="304">
        <f t="shared" ca="1" si="220"/>
        <v>48.60710721395278</v>
      </c>
      <c r="P499" s="310">
        <f t="shared" ca="1" si="221"/>
        <v>23</v>
      </c>
      <c r="Q499" s="304">
        <f t="shared" ca="1" si="222"/>
        <v>0</v>
      </c>
      <c r="R499" s="306">
        <f t="shared" ca="1" si="223"/>
        <v>0</v>
      </c>
      <c r="S499" s="307">
        <f t="shared" ca="1" si="224"/>
        <v>7.6519999999999806</v>
      </c>
      <c r="T499" s="304">
        <f t="shared" ca="1" si="204"/>
        <v>75.066119999999813</v>
      </c>
      <c r="U499" s="311">
        <f t="shared" ca="1" si="205"/>
        <v>0</v>
      </c>
      <c r="V499" s="306">
        <f t="shared" ca="1" si="206"/>
        <v>0.96884144346672796</v>
      </c>
      <c r="W499" s="304">
        <f t="shared" ca="1" si="207"/>
        <v>15.912239923785886</v>
      </c>
      <c r="Y499" s="314" t="str">
        <f t="shared" ca="1" si="225"/>
        <v/>
      </c>
      <c r="Z499" s="315" t="str">
        <f t="shared" ca="1" si="226"/>
        <v/>
      </c>
      <c r="AA499" s="316" t="str">
        <f t="shared" ca="1" si="227"/>
        <v/>
      </c>
      <c r="AC499" s="310" t="e">
        <f t="shared" ca="1" si="228"/>
        <v>#N/A</v>
      </c>
      <c r="AD499" s="323" t="e">
        <f t="shared" ca="1" si="229"/>
        <v>#N/A</v>
      </c>
      <c r="AE499" s="324">
        <f t="shared" ca="1" si="208"/>
        <v>2335.2513217955088</v>
      </c>
      <c r="AG499" s="306">
        <f t="shared" ca="1" si="230"/>
        <v>-9.5342023035457011</v>
      </c>
      <c r="AH499" s="304">
        <f t="shared" ca="1" si="231"/>
        <v>-2.1268300046967177</v>
      </c>
    </row>
    <row r="500" spans="1:34" x14ac:dyDescent="0.2">
      <c r="A500" s="347">
        <f t="shared" ca="1" si="209"/>
        <v>0.1</v>
      </c>
      <c r="B500" s="304">
        <f t="shared" ca="1" si="210"/>
        <v>17.299999999999905</v>
      </c>
      <c r="D500" s="306">
        <f t="shared" ca="1" si="211"/>
        <v>-1.3749963929015427</v>
      </c>
      <c r="E500" s="307">
        <f t="shared" ca="1" si="212"/>
        <v>-11.370017319628193</v>
      </c>
      <c r="F500" s="304">
        <f t="shared" ca="1" si="213"/>
        <v>11.452855928943547</v>
      </c>
      <c r="G500" s="306">
        <f t="shared" ca="1" si="214"/>
        <v>57.117026126155444</v>
      </c>
      <c r="H500" s="307">
        <f t="shared" ca="1" si="215"/>
        <v>63.821751819901529</v>
      </c>
      <c r="I500" s="304">
        <f t="shared" ca="1" si="216"/>
        <v>85.647946145001214</v>
      </c>
      <c r="J500" s="306">
        <f t="shared" ca="1" si="217"/>
        <v>1011.7146236509352</v>
      </c>
      <c r="K500" s="307">
        <f t="shared" ca="1" si="218"/>
        <v>2341.6903470640973</v>
      </c>
      <c r="L500" s="304">
        <f t="shared" ca="1" si="203"/>
        <v>2550.8979127441235</v>
      </c>
      <c r="M500" s="306">
        <f t="shared" ca="1" si="219"/>
        <v>0.84078047742662732</v>
      </c>
      <c r="N500" s="304">
        <f t="shared" ca="1" si="220"/>
        <v>48.17317285354013</v>
      </c>
      <c r="P500" s="310">
        <f t="shared" ca="1" si="221"/>
        <v>23</v>
      </c>
      <c r="Q500" s="304">
        <f t="shared" ca="1" si="222"/>
        <v>0</v>
      </c>
      <c r="R500" s="306">
        <f t="shared" ca="1" si="223"/>
        <v>0</v>
      </c>
      <c r="S500" s="307">
        <f t="shared" ca="1" si="224"/>
        <v>7.6519999999999806</v>
      </c>
      <c r="T500" s="304">
        <f t="shared" ca="1" si="204"/>
        <v>75.066119999999813</v>
      </c>
      <c r="U500" s="311">
        <f t="shared" ca="1" si="205"/>
        <v>0</v>
      </c>
      <c r="V500" s="306">
        <f t="shared" ca="1" si="206"/>
        <v>0.96820916362261955</v>
      </c>
      <c r="W500" s="304">
        <f t="shared" ca="1" si="207"/>
        <v>15.557953351693184</v>
      </c>
      <c r="Y500" s="314" t="str">
        <f t="shared" ca="1" si="225"/>
        <v/>
      </c>
      <c r="Z500" s="315" t="str">
        <f t="shared" ca="1" si="226"/>
        <v/>
      </c>
      <c r="AA500" s="316" t="str">
        <f t="shared" ca="1" si="227"/>
        <v/>
      </c>
      <c r="AC500" s="310" t="e">
        <f t="shared" ca="1" si="228"/>
        <v>#N/A</v>
      </c>
      <c r="AD500" s="323" t="e">
        <f t="shared" ca="1" si="229"/>
        <v>#N/A</v>
      </c>
      <c r="AE500" s="324">
        <f t="shared" ca="1" si="208"/>
        <v>2341.6903470640973</v>
      </c>
      <c r="AG500" s="306">
        <f t="shared" ca="1" si="230"/>
        <v>-9.4388819756266997</v>
      </c>
      <c r="AH500" s="304">
        <f t="shared" ca="1" si="231"/>
        <v>-2.0794877056698806</v>
      </c>
    </row>
    <row r="501" spans="1:34" x14ac:dyDescent="0.2">
      <c r="A501" s="347">
        <f t="shared" ca="1" si="209"/>
        <v>0.1</v>
      </c>
      <c r="B501" s="304">
        <f t="shared" ca="1" si="210"/>
        <v>17.399999999999906</v>
      </c>
      <c r="D501" s="306">
        <f t="shared" ca="1" si="211"/>
        <v>-1.3558952456390934</v>
      </c>
      <c r="E501" s="307">
        <f t="shared" ca="1" si="212"/>
        <v>-11.325058043635357</v>
      </c>
      <c r="F501" s="304">
        <f t="shared" ca="1" si="213"/>
        <v>11.405936682660332</v>
      </c>
      <c r="G501" s="306">
        <f t="shared" ca="1" si="214"/>
        <v>56.981436601591533</v>
      </c>
      <c r="H501" s="307">
        <f t="shared" ca="1" si="215"/>
        <v>62.689246015537996</v>
      </c>
      <c r="I501" s="304">
        <f t="shared" ca="1" si="216"/>
        <v>84.716147712097026</v>
      </c>
      <c r="J501" s="306">
        <f t="shared" ca="1" si="217"/>
        <v>1017.4195467873226</v>
      </c>
      <c r="K501" s="307">
        <f t="shared" ca="1" si="218"/>
        <v>2348.0158969558693</v>
      </c>
      <c r="L501" s="304">
        <f t="shared" ca="1" si="203"/>
        <v>2558.9687740459817</v>
      </c>
      <c r="M501" s="306">
        <f t="shared" ca="1" si="219"/>
        <v>0.83305801579237637</v>
      </c>
      <c r="N501" s="304">
        <f t="shared" ca="1" si="220"/>
        <v>47.730708394445848</v>
      </c>
      <c r="P501" s="310">
        <f t="shared" ca="1" si="221"/>
        <v>23</v>
      </c>
      <c r="Q501" s="304">
        <f t="shared" ca="1" si="222"/>
        <v>0</v>
      </c>
      <c r="R501" s="306">
        <f t="shared" ca="1" si="223"/>
        <v>0</v>
      </c>
      <c r="S501" s="307">
        <f t="shared" ca="1" si="224"/>
        <v>7.6519999999999806</v>
      </c>
      <c r="T501" s="304">
        <f t="shared" ca="1" si="204"/>
        <v>75.066119999999813</v>
      </c>
      <c r="U501" s="311">
        <f t="shared" ca="1" si="205"/>
        <v>0</v>
      </c>
      <c r="V501" s="306">
        <f t="shared" ca="1" si="206"/>
        <v>0.96758838126540481</v>
      </c>
      <c r="W501" s="304">
        <f t="shared" ca="1" si="207"/>
        <v>15.2115130009428</v>
      </c>
      <c r="Y501" s="314" t="str">
        <f t="shared" ca="1" si="225"/>
        <v/>
      </c>
      <c r="Z501" s="315" t="str">
        <f t="shared" ca="1" si="226"/>
        <v/>
      </c>
      <c r="AA501" s="316" t="str">
        <f t="shared" ca="1" si="227"/>
        <v/>
      </c>
      <c r="AC501" s="310" t="e">
        <f t="shared" ca="1" si="228"/>
        <v>#N/A</v>
      </c>
      <c r="AD501" s="323" t="e">
        <f t="shared" ca="1" si="229"/>
        <v>#N/A</v>
      </c>
      <c r="AE501" s="324">
        <f t="shared" ca="1" si="208"/>
        <v>2348.0158969558693</v>
      </c>
      <c r="AG501" s="306">
        <f t="shared" ca="1" si="230"/>
        <v>-9.34324503966028</v>
      </c>
      <c r="AH501" s="304">
        <f t="shared" ca="1" si="231"/>
        <v>-2.033187840001728</v>
      </c>
    </row>
    <row r="502" spans="1:34" x14ac:dyDescent="0.2">
      <c r="A502" s="347">
        <f t="shared" ca="1" si="209"/>
        <v>0.1</v>
      </c>
      <c r="B502" s="304">
        <f t="shared" ca="1" si="210"/>
        <v>17.499999999999908</v>
      </c>
      <c r="D502" s="306">
        <f t="shared" ca="1" si="211"/>
        <v>-1.3371023344394004</v>
      </c>
      <c r="E502" s="307">
        <f t="shared" ca="1" si="212"/>
        <v>-11.281039380380953</v>
      </c>
      <c r="F502" s="304">
        <f t="shared" ca="1" si="213"/>
        <v>11.360004056093869</v>
      </c>
      <c r="G502" s="306">
        <f t="shared" ca="1" si="214"/>
        <v>56.84772636814759</v>
      </c>
      <c r="H502" s="307">
        <f t="shared" ca="1" si="215"/>
        <v>61.561142077499902</v>
      </c>
      <c r="I502" s="304">
        <f t="shared" ca="1" si="216"/>
        <v>83.794022502287788</v>
      </c>
      <c r="J502" s="306">
        <f t="shared" ca="1" si="217"/>
        <v>1023.1110049358095</v>
      </c>
      <c r="K502" s="307">
        <f t="shared" ca="1" si="218"/>
        <v>2354.2284163605214</v>
      </c>
      <c r="L502" s="304">
        <f t="shared" ca="1" si="203"/>
        <v>2566.9334944287375</v>
      </c>
      <c r="M502" s="306">
        <f t="shared" ca="1" si="219"/>
        <v>0.82518343121132587</v>
      </c>
      <c r="N502" s="304">
        <f t="shared" ca="1" si="220"/>
        <v>47.279527932532858</v>
      </c>
      <c r="P502" s="310">
        <f t="shared" ca="1" si="221"/>
        <v>23</v>
      </c>
      <c r="Q502" s="304">
        <f t="shared" ca="1" si="222"/>
        <v>0</v>
      </c>
      <c r="R502" s="306">
        <f t="shared" ca="1" si="223"/>
        <v>0</v>
      </c>
      <c r="S502" s="307">
        <f t="shared" ca="1" si="224"/>
        <v>7.6519999999999806</v>
      </c>
      <c r="T502" s="304">
        <f t="shared" ca="1" si="204"/>
        <v>75.066119999999813</v>
      </c>
      <c r="U502" s="311">
        <f t="shared" ca="1" si="205"/>
        <v>0</v>
      </c>
      <c r="V502" s="306">
        <f t="shared" ca="1" si="206"/>
        <v>0.96697903355671544</v>
      </c>
      <c r="W502" s="304">
        <f t="shared" ca="1" si="207"/>
        <v>14.872792064512595</v>
      </c>
      <c r="Y502" s="314" t="str">
        <f t="shared" ca="1" si="225"/>
        <v/>
      </c>
      <c r="Z502" s="315" t="str">
        <f t="shared" ca="1" si="226"/>
        <v/>
      </c>
      <c r="AA502" s="316" t="str">
        <f t="shared" ca="1" si="227"/>
        <v/>
      </c>
      <c r="AC502" s="310" t="e">
        <f t="shared" ca="1" si="228"/>
        <v>#N/A</v>
      </c>
      <c r="AD502" s="323" t="e">
        <f t="shared" ca="1" si="229"/>
        <v>#N/A</v>
      </c>
      <c r="AE502" s="324">
        <f t="shared" ca="1" si="208"/>
        <v>2354.2284163605214</v>
      </c>
      <c r="AG502" s="306">
        <f t="shared" ca="1" si="230"/>
        <v>-9.2472319160412972</v>
      </c>
      <c r="AH502" s="304">
        <f t="shared" ca="1" si="231"/>
        <v>-1.987913356108578</v>
      </c>
    </row>
    <row r="503" spans="1:34" x14ac:dyDescent="0.2">
      <c r="A503" s="347">
        <f t="shared" ca="1" si="209"/>
        <v>0.1</v>
      </c>
      <c r="B503" s="304">
        <f t="shared" ca="1" si="210"/>
        <v>17.599999999999909</v>
      </c>
      <c r="D503" s="306">
        <f t="shared" ca="1" si="211"/>
        <v>-1.31861376619242</v>
      </c>
      <c r="E503" s="307">
        <f t="shared" ca="1" si="212"/>
        <v>-11.237943993401331</v>
      </c>
      <c r="F503" s="304">
        <f t="shared" ca="1" si="213"/>
        <v>11.315039878993675</v>
      </c>
      <c r="G503" s="306">
        <f t="shared" ca="1" si="214"/>
        <v>56.715864991528349</v>
      </c>
      <c r="H503" s="307">
        <f t="shared" ca="1" si="215"/>
        <v>60.437347678159767</v>
      </c>
      <c r="I503" s="304">
        <f t="shared" ca="1" si="216"/>
        <v>82.88161639415604</v>
      </c>
      <c r="J503" s="306">
        <f t="shared" ca="1" si="217"/>
        <v>1028.7891845037934</v>
      </c>
      <c r="K503" s="307">
        <f t="shared" ca="1" si="218"/>
        <v>2360.3283408483044</v>
      </c>
      <c r="L503" s="304">
        <f t="shared" ca="1" si="203"/>
        <v>2574.7926251959962</v>
      </c>
      <c r="M503" s="306">
        <f t="shared" ca="1" si="219"/>
        <v>0.81715343162286813</v>
      </c>
      <c r="N503" s="304">
        <f t="shared" ca="1" si="220"/>
        <v>46.819442846622444</v>
      </c>
      <c r="P503" s="310">
        <f t="shared" ca="1" si="221"/>
        <v>23</v>
      </c>
      <c r="Q503" s="304">
        <f t="shared" ca="1" si="222"/>
        <v>0</v>
      </c>
      <c r="R503" s="306">
        <f t="shared" ca="1" si="223"/>
        <v>0</v>
      </c>
      <c r="S503" s="307">
        <f t="shared" ca="1" si="224"/>
        <v>7.6519999999999806</v>
      </c>
      <c r="T503" s="304">
        <f t="shared" ca="1" si="204"/>
        <v>75.066119999999813</v>
      </c>
      <c r="U503" s="311">
        <f t="shared" ca="1" si="205"/>
        <v>0</v>
      </c>
      <c r="V503" s="306">
        <f t="shared" ca="1" si="206"/>
        <v>0.9663810590377514</v>
      </c>
      <c r="W503" s="304">
        <f t="shared" ca="1" si="207"/>
        <v>14.541667300425676</v>
      </c>
      <c r="Y503" s="314" t="str">
        <f t="shared" ca="1" si="225"/>
        <v/>
      </c>
      <c r="Z503" s="315" t="str">
        <f t="shared" ca="1" si="226"/>
        <v/>
      </c>
      <c r="AA503" s="316" t="str">
        <f t="shared" ca="1" si="227"/>
        <v/>
      </c>
      <c r="AC503" s="310" t="e">
        <f t="shared" ca="1" si="228"/>
        <v>#N/A</v>
      </c>
      <c r="AD503" s="323" t="e">
        <f t="shared" ca="1" si="229"/>
        <v>#N/A</v>
      </c>
      <c r="AE503" s="324">
        <f t="shared" ca="1" si="208"/>
        <v>2360.3283408483044</v>
      </c>
      <c r="AG503" s="306">
        <f t="shared" ca="1" si="230"/>
        <v>-9.1507823410865647</v>
      </c>
      <c r="AH503" s="304">
        <f t="shared" ca="1" si="231"/>
        <v>-1.9436476822415882</v>
      </c>
    </row>
    <row r="504" spans="1:34" x14ac:dyDescent="0.2">
      <c r="A504" s="347">
        <f t="shared" ca="1" si="209"/>
        <v>0.1</v>
      </c>
      <c r="B504" s="304">
        <f t="shared" ca="1" si="210"/>
        <v>17.69999999999991</v>
      </c>
      <c r="D504" s="306">
        <f t="shared" ca="1" si="211"/>
        <v>-1.3004258401245283</v>
      </c>
      <c r="E504" s="307">
        <f t="shared" ca="1" si="212"/>
        <v>-11.195754914273261</v>
      </c>
      <c r="F504" s="304">
        <f t="shared" ca="1" si="213"/>
        <v>11.271026371459586</v>
      </c>
      <c r="G504" s="306">
        <f t="shared" ca="1" si="214"/>
        <v>56.585822407515899</v>
      </c>
      <c r="H504" s="307">
        <f t="shared" ca="1" si="215"/>
        <v>59.317772186732441</v>
      </c>
      <c r="I504" s="304">
        <f t="shared" ca="1" si="216"/>
        <v>81.978981420434948</v>
      </c>
      <c r="J504" s="306">
        <f t="shared" ca="1" si="217"/>
        <v>1034.4542688737456</v>
      </c>
      <c r="K504" s="307">
        <f t="shared" ca="1" si="218"/>
        <v>2366.3160968415491</v>
      </c>
      <c r="L504" s="304">
        <f t="shared" ca="1" si="203"/>
        <v>2582.5467090766315</v>
      </c>
      <c r="M504" s="306">
        <f t="shared" ca="1" si="219"/>
        <v>0.80896468014481659</v>
      </c>
      <c r="N504" s="304">
        <f t="shared" ca="1" si="220"/>
        <v>46.35026194744858</v>
      </c>
      <c r="P504" s="310">
        <f t="shared" ca="1" si="221"/>
        <v>23</v>
      </c>
      <c r="Q504" s="304">
        <f t="shared" ca="1" si="222"/>
        <v>0</v>
      </c>
      <c r="R504" s="306">
        <f t="shared" ca="1" si="223"/>
        <v>0</v>
      </c>
      <c r="S504" s="307">
        <f t="shared" ca="1" si="224"/>
        <v>7.6519999999999806</v>
      </c>
      <c r="T504" s="304">
        <f t="shared" ca="1" si="204"/>
        <v>75.066119999999813</v>
      </c>
      <c r="U504" s="311">
        <f t="shared" ca="1" si="205"/>
        <v>0</v>
      </c>
      <c r="V504" s="306">
        <f t="shared" ca="1" si="206"/>
        <v>0.96579439760397179</v>
      </c>
      <c r="W504" s="304">
        <f t="shared" ca="1" si="207"/>
        <v>14.218018928821461</v>
      </c>
      <c r="Y504" s="314" t="str">
        <f t="shared" ca="1" si="225"/>
        <v/>
      </c>
      <c r="Z504" s="315" t="str">
        <f t="shared" ca="1" si="226"/>
        <v/>
      </c>
      <c r="AA504" s="316" t="str">
        <f t="shared" ca="1" si="227"/>
        <v/>
      </c>
      <c r="AC504" s="310" t="e">
        <f t="shared" ca="1" si="228"/>
        <v>#N/A</v>
      </c>
      <c r="AD504" s="323" t="e">
        <f t="shared" ca="1" si="229"/>
        <v>#N/A</v>
      </c>
      <c r="AE504" s="324">
        <f t="shared" ca="1" si="208"/>
        <v>2366.3160968415491</v>
      </c>
      <c r="AG504" s="306">
        <f t="shared" ca="1" si="230"/>
        <v>-9.0538353533644003</v>
      </c>
      <c r="AH504" s="304">
        <f t="shared" ca="1" si="231"/>
        <v>-1.9003747125491</v>
      </c>
    </row>
    <row r="505" spans="1:34" x14ac:dyDescent="0.2">
      <c r="A505" s="347">
        <f t="shared" ca="1" si="209"/>
        <v>0.1</v>
      </c>
      <c r="B505" s="304">
        <f t="shared" ca="1" si="210"/>
        <v>17.799999999999912</v>
      </c>
      <c r="D505" s="306">
        <f t="shared" ca="1" si="211"/>
        <v>-1.2825350451237647</v>
      </c>
      <c r="E505" s="307">
        <f t="shared" ca="1" si="212"/>
        <v>-11.15445552598432</v>
      </c>
      <c r="F505" s="304">
        <f t="shared" ca="1" si="213"/>
        <v>11.227946126657926</v>
      </c>
      <c r="G505" s="306">
        <f t="shared" ca="1" si="214"/>
        <v>56.457568903003519</v>
      </c>
      <c r="H505" s="307">
        <f t="shared" ca="1" si="215"/>
        <v>58.20232663413401</v>
      </c>
      <c r="I505" s="304">
        <f t="shared" ca="1" si="216"/>
        <v>81.08617583820201</v>
      </c>
      <c r="J505" s="306">
        <f t="shared" ca="1" si="217"/>
        <v>1040.1064384392716</v>
      </c>
      <c r="K505" s="307">
        <f t="shared" ca="1" si="218"/>
        <v>2372.1921017825925</v>
      </c>
      <c r="L505" s="304">
        <f t="shared" ca="1" si="203"/>
        <v>2590.1962804085988</v>
      </c>
      <c r="M505" s="306">
        <f t="shared" ca="1" si="219"/>
        <v>0.80061379807689781</v>
      </c>
      <c r="N505" s="304">
        <f t="shared" ca="1" si="220"/>
        <v>45.871791649745347</v>
      </c>
      <c r="P505" s="310">
        <f t="shared" ca="1" si="221"/>
        <v>23</v>
      </c>
      <c r="Q505" s="304">
        <f t="shared" ca="1" si="222"/>
        <v>0</v>
      </c>
      <c r="R505" s="306">
        <f t="shared" ca="1" si="223"/>
        <v>0</v>
      </c>
      <c r="S505" s="307">
        <f t="shared" ca="1" si="224"/>
        <v>7.6519999999999806</v>
      </c>
      <c r="T505" s="304">
        <f t="shared" ca="1" si="204"/>
        <v>75.066119999999813</v>
      </c>
      <c r="U505" s="311">
        <f t="shared" ca="1" si="205"/>
        <v>0</v>
      </c>
      <c r="V505" s="306">
        <f t="shared" ca="1" si="206"/>
        <v>0.96521899048040694</v>
      </c>
      <c r="W505" s="304">
        <f t="shared" ca="1" si="207"/>
        <v>13.901730532591385</v>
      </c>
      <c r="Y505" s="314" t="str">
        <f t="shared" ca="1" si="225"/>
        <v/>
      </c>
      <c r="Z505" s="315" t="str">
        <f t="shared" ca="1" si="226"/>
        <v/>
      </c>
      <c r="AA505" s="316" t="str">
        <f t="shared" ca="1" si="227"/>
        <v/>
      </c>
      <c r="AC505" s="310" t="e">
        <f t="shared" ca="1" si="228"/>
        <v>#N/A</v>
      </c>
      <c r="AD505" s="323" t="e">
        <f t="shared" ca="1" si="229"/>
        <v>#N/A</v>
      </c>
      <c r="AE505" s="324">
        <f t="shared" ca="1" si="208"/>
        <v>2372.1921017825925</v>
      </c>
      <c r="AG505" s="306">
        <f t="shared" ca="1" si="230"/>
        <v>-8.9563292850226048</v>
      </c>
      <c r="AH505" s="304">
        <f t="shared" ca="1" si="231"/>
        <v>-1.8580787936253917</v>
      </c>
    </row>
    <row r="506" spans="1:34" x14ac:dyDescent="0.2">
      <c r="A506" s="347">
        <f t="shared" ca="1" si="209"/>
        <v>0.1</v>
      </c>
      <c r="B506" s="304">
        <f t="shared" ca="1" si="210"/>
        <v>17.899999999999913</v>
      </c>
      <c r="D506" s="306">
        <f t="shared" ca="1" si="211"/>
        <v>-1.2649380571944842</v>
      </c>
      <c r="E506" s="307">
        <f t="shared" ca="1" si="212"/>
        <v>-11.114029546565609</v>
      </c>
      <c r="F506" s="304">
        <f t="shared" ca="1" si="213"/>
        <v>11.185782093822153</v>
      </c>
      <c r="G506" s="306">
        <f t="shared" ca="1" si="214"/>
        <v>56.331075097284071</v>
      </c>
      <c r="H506" s="307">
        <f t="shared" ca="1" si="215"/>
        <v>57.090923679477449</v>
      </c>
      <c r="I506" s="304">
        <f t="shared" ca="1" si="216"/>
        <v>80.20326419910711</v>
      </c>
      <c r="J506" s="306">
        <f t="shared" ca="1" si="217"/>
        <v>1045.7458706392861</v>
      </c>
      <c r="K506" s="307">
        <f t="shared" ca="1" si="218"/>
        <v>2377.9567642982729</v>
      </c>
      <c r="L506" s="304">
        <f t="shared" ca="1" si="203"/>
        <v>2597.7418653189989</v>
      </c>
      <c r="M506" s="306">
        <f t="shared" ca="1" si="219"/>
        <v>0.79209736834168065</v>
      </c>
      <c r="N506" s="304">
        <f t="shared" ca="1" si="220"/>
        <v>45.383836169397689</v>
      </c>
      <c r="P506" s="310">
        <f t="shared" ca="1" si="221"/>
        <v>23</v>
      </c>
      <c r="Q506" s="304">
        <f t="shared" ca="1" si="222"/>
        <v>0</v>
      </c>
      <c r="R506" s="306">
        <f t="shared" ca="1" si="223"/>
        <v>0</v>
      </c>
      <c r="S506" s="307">
        <f t="shared" ca="1" si="224"/>
        <v>7.6519999999999806</v>
      </c>
      <c r="T506" s="304">
        <f t="shared" ca="1" si="204"/>
        <v>75.066119999999813</v>
      </c>
      <c r="U506" s="311">
        <f t="shared" ca="1" si="205"/>
        <v>0</v>
      </c>
      <c r="V506" s="306">
        <f t="shared" ca="1" si="206"/>
        <v>0.96465478019755846</v>
      </c>
      <c r="W506" s="304">
        <f t="shared" ca="1" si="207"/>
        <v>13.592688961428312</v>
      </c>
      <c r="Y506" s="314" t="str">
        <f t="shared" ca="1" si="225"/>
        <v/>
      </c>
      <c r="Z506" s="315" t="str">
        <f t="shared" ca="1" si="226"/>
        <v/>
      </c>
      <c r="AA506" s="316" t="str">
        <f t="shared" ca="1" si="227"/>
        <v/>
      </c>
      <c r="AC506" s="310" t="e">
        <f t="shared" ca="1" si="228"/>
        <v>#N/A</v>
      </c>
      <c r="AD506" s="323" t="e">
        <f t="shared" ca="1" si="229"/>
        <v>#N/A</v>
      </c>
      <c r="AE506" s="324">
        <f t="shared" ca="1" si="208"/>
        <v>2377.9567642982729</v>
      </c>
      <c r="AG506" s="306">
        <f t="shared" ca="1" si="230"/>
        <v>-8.8582017586568167</v>
      </c>
      <c r="AH506" s="304">
        <f t="shared" ca="1" si="231"/>
        <v>-1.8167447115252771</v>
      </c>
    </row>
    <row r="507" spans="1:34" x14ac:dyDescent="0.2">
      <c r="A507" s="347">
        <f t="shared" ca="1" si="209"/>
        <v>0.1</v>
      </c>
      <c r="B507" s="304">
        <f t="shared" ca="1" si="210"/>
        <v>17.999999999999915</v>
      </c>
      <c r="D507" s="306">
        <f t="shared" ca="1" si="211"/>
        <v>-1.2476317370280394</v>
      </c>
      <c r="E507" s="307">
        <f t="shared" ca="1" si="212"/>
        <v>-11.074461012962201</v>
      </c>
      <c r="F507" s="304">
        <f t="shared" ca="1" si="213"/>
        <v>11.144517561512449</v>
      </c>
      <c r="G507" s="306">
        <f t="shared" ca="1" si="214"/>
        <v>56.206311923581268</v>
      </c>
      <c r="H507" s="307">
        <f t="shared" ca="1" si="215"/>
        <v>55.98347757818123</v>
      </c>
      <c r="I507" s="304">
        <f t="shared" ca="1" si="216"/>
        <v>79.330317418989537</v>
      </c>
      <c r="J507" s="306">
        <f t="shared" ca="1" si="217"/>
        <v>1051.3727399903294</v>
      </c>
      <c r="K507" s="307">
        <f t="shared" ca="1" si="218"/>
        <v>2383.6104843611556</v>
      </c>
      <c r="L507" s="304">
        <f t="shared" ca="1" si="203"/>
        <v>2605.1839819005481</v>
      </c>
      <c r="M507" s="306">
        <f t="shared" ca="1" si="219"/>
        <v>0.78341193939831222</v>
      </c>
      <c r="N507" s="304">
        <f t="shared" ca="1" si="220"/>
        <v>44.886197747681905</v>
      </c>
      <c r="P507" s="310">
        <f t="shared" ca="1" si="221"/>
        <v>23</v>
      </c>
      <c r="Q507" s="304">
        <f t="shared" ca="1" si="222"/>
        <v>0</v>
      </c>
      <c r="R507" s="306">
        <f t="shared" ca="1" si="223"/>
        <v>0</v>
      </c>
      <c r="S507" s="307">
        <f t="shared" ca="1" si="224"/>
        <v>7.6519999999999806</v>
      </c>
      <c r="T507" s="304">
        <f t="shared" ca="1" si="204"/>
        <v>75.066119999999813</v>
      </c>
      <c r="U507" s="311">
        <f t="shared" ca="1" si="205"/>
        <v>0</v>
      </c>
      <c r="V507" s="306">
        <f t="shared" ca="1" si="206"/>
        <v>0.96410171056787408</v>
      </c>
      <c r="W507" s="304">
        <f t="shared" ca="1" si="207"/>
        <v>13.290784239145072</v>
      </c>
      <c r="Y507" s="314" t="str">
        <f t="shared" ca="1" si="225"/>
        <v/>
      </c>
      <c r="Z507" s="315" t="str">
        <f t="shared" ca="1" si="226"/>
        <v/>
      </c>
      <c r="AA507" s="316" t="str">
        <f t="shared" ca="1" si="227"/>
        <v/>
      </c>
      <c r="AC507" s="310">
        <f t="shared" ca="1" si="228"/>
        <v>17.999999999999915</v>
      </c>
      <c r="AD507" s="323">
        <f t="shared" ca="1" si="229"/>
        <v>1051.3727399903294</v>
      </c>
      <c r="AE507" s="324">
        <f t="shared" ca="1" si="208"/>
        <v>2383.6104843611556</v>
      </c>
      <c r="AG507" s="306">
        <f t="shared" ca="1" si="230"/>
        <v>-8.7593896903073443</v>
      </c>
      <c r="AH507" s="304">
        <f t="shared" ca="1" si="231"/>
        <v>-1.776357679224823</v>
      </c>
    </row>
    <row r="508" spans="1:34" x14ac:dyDescent="0.2">
      <c r="A508" s="347">
        <f t="shared" ca="1" si="209"/>
        <v>0.1</v>
      </c>
      <c r="B508" s="304">
        <f t="shared" ca="1" si="210"/>
        <v>18.099999999999916</v>
      </c>
      <c r="D508" s="306">
        <f t="shared" ca="1" si="211"/>
        <v>-1.230613127675521</v>
      </c>
      <c r="E508" s="307">
        <f t="shared" ca="1" si="212"/>
        <v>-11.035734265117895</v>
      </c>
      <c r="F508" s="304">
        <f t="shared" ca="1" si="213"/>
        <v>11.104136141109967</v>
      </c>
      <c r="G508" s="306">
        <f t="shared" ca="1" si="214"/>
        <v>56.083250610813714</v>
      </c>
      <c r="H508" s="307">
        <f t="shared" ca="1" si="215"/>
        <v>54.879904151669443</v>
      </c>
      <c r="I508" s="304">
        <f t="shared" ca="1" si="216"/>
        <v>78.467412846173033</v>
      </c>
      <c r="J508" s="306">
        <f t="shared" ca="1" si="217"/>
        <v>1056.9872181170492</v>
      </c>
      <c r="K508" s="307">
        <f t="shared" ca="1" si="218"/>
        <v>2389.1536534476481</v>
      </c>
      <c r="L508" s="304">
        <f t="shared" ca="1" si="203"/>
        <v>2612.5231403846096</v>
      </c>
      <c r="M508" s="306">
        <f t="shared" ca="1" si="219"/>
        <v>0.77455402966603359</v>
      </c>
      <c r="N508" s="304">
        <f t="shared" ca="1" si="220"/>
        <v>44.378676904714489</v>
      </c>
      <c r="P508" s="310">
        <f t="shared" ca="1" si="221"/>
        <v>23</v>
      </c>
      <c r="Q508" s="304">
        <f t="shared" ca="1" si="222"/>
        <v>0</v>
      </c>
      <c r="R508" s="306">
        <f t="shared" ca="1" si="223"/>
        <v>0</v>
      </c>
      <c r="S508" s="307">
        <f t="shared" ca="1" si="224"/>
        <v>7.6519999999999806</v>
      </c>
      <c r="T508" s="304">
        <f t="shared" ca="1" si="204"/>
        <v>75.066119999999813</v>
      </c>
      <c r="U508" s="311">
        <f t="shared" ca="1" si="205"/>
        <v>0</v>
      </c>
      <c r="V508" s="306">
        <f t="shared" ca="1" si="206"/>
        <v>0.96355972666276379</v>
      </c>
      <c r="W508" s="304">
        <f t="shared" ca="1" si="207"/>
        <v>12.995909474123289</v>
      </c>
      <c r="Y508" s="314" t="str">
        <f t="shared" ca="1" si="225"/>
        <v/>
      </c>
      <c r="Z508" s="315" t="str">
        <f t="shared" ca="1" si="226"/>
        <v/>
      </c>
      <c r="AA508" s="316" t="str">
        <f t="shared" ca="1" si="227"/>
        <v/>
      </c>
      <c r="AC508" s="310" t="e">
        <f t="shared" ca="1" si="228"/>
        <v>#N/A</v>
      </c>
      <c r="AD508" s="323" t="e">
        <f t="shared" ca="1" si="229"/>
        <v>#N/A</v>
      </c>
      <c r="AE508" s="324">
        <f t="shared" ca="1" si="208"/>
        <v>2389.1536534476481</v>
      </c>
      <c r="AG508" s="306">
        <f t="shared" ca="1" si="230"/>
        <v>-8.6598292992198722</v>
      </c>
      <c r="AH508" s="304">
        <f t="shared" ca="1" si="231"/>
        <v>-1.7369033245092924</v>
      </c>
    </row>
    <row r="509" spans="1:34" x14ac:dyDescent="0.2">
      <c r="A509" s="347">
        <f t="shared" ca="1" si="209"/>
        <v>0.1</v>
      </c>
      <c r="B509" s="304">
        <f t="shared" ca="1" si="210"/>
        <v>18.199999999999918</v>
      </c>
      <c r="D509" s="306">
        <f t="shared" ca="1" si="211"/>
        <v>-1.2138794523079157</v>
      </c>
      <c r="E509" s="307">
        <f t="shared" ca="1" si="212"/>
        <v>-10.997833930251799</v>
      </c>
      <c r="F509" s="304">
        <f t="shared" ca="1" si="213"/>
        <v>11.064621750522386</v>
      </c>
      <c r="G509" s="306">
        <f t="shared" ca="1" si="214"/>
        <v>55.96186266558292</v>
      </c>
      <c r="H509" s="307">
        <f t="shared" ca="1" si="215"/>
        <v>53.780120758644266</v>
      </c>
      <c r="I509" s="304">
        <f t="shared" ca="1" si="216"/>
        <v>77.614634327657072</v>
      </c>
      <c r="J509" s="306">
        <f t="shared" ca="1" si="217"/>
        <v>1062.589473780869</v>
      </c>
      <c r="K509" s="307">
        <f t="shared" ca="1" si="218"/>
        <v>2394.5866546931638</v>
      </c>
      <c r="L509" s="304">
        <f t="shared" ca="1" si="203"/>
        <v>2619.7598433109288</v>
      </c>
      <c r="M509" s="306">
        <f t="shared" ca="1" si="219"/>
        <v>0.76552013249596651</v>
      </c>
      <c r="N509" s="304">
        <f t="shared" ca="1" si="220"/>
        <v>43.861072724314461</v>
      </c>
      <c r="P509" s="310">
        <f t="shared" ca="1" si="221"/>
        <v>23</v>
      </c>
      <c r="Q509" s="304">
        <f t="shared" ca="1" si="222"/>
        <v>0</v>
      </c>
      <c r="R509" s="306">
        <f t="shared" ca="1" si="223"/>
        <v>0</v>
      </c>
      <c r="S509" s="307">
        <f t="shared" ca="1" si="224"/>
        <v>7.6519999999999806</v>
      </c>
      <c r="T509" s="304">
        <f t="shared" ca="1" si="204"/>
        <v>75.066119999999813</v>
      </c>
      <c r="U509" s="311">
        <f t="shared" ca="1" si="205"/>
        <v>0</v>
      </c>
      <c r="V509" s="306">
        <f t="shared" ca="1" si="206"/>
        <v>0.96302877479014437</v>
      </c>
      <c r="W509" s="304">
        <f t="shared" ca="1" si="207"/>
        <v>12.707960772759487</v>
      </c>
      <c r="Y509" s="314" t="str">
        <f t="shared" ca="1" si="225"/>
        <v/>
      </c>
      <c r="Z509" s="315" t="str">
        <f t="shared" ca="1" si="226"/>
        <v/>
      </c>
      <c r="AA509" s="316" t="str">
        <f t="shared" ca="1" si="227"/>
        <v/>
      </c>
      <c r="AC509" s="310" t="e">
        <f t="shared" ca="1" si="228"/>
        <v>#N/A</v>
      </c>
      <c r="AD509" s="323" t="e">
        <f t="shared" ca="1" si="229"/>
        <v>#N/A</v>
      </c>
      <c r="AE509" s="324">
        <f t="shared" ca="1" si="208"/>
        <v>2394.5866546931638</v>
      </c>
      <c r="AG509" s="306">
        <f t="shared" ca="1" si="230"/>
        <v>-8.5594561250537726</v>
      </c>
      <c r="AH509" s="304">
        <f t="shared" ca="1" si="231"/>
        <v>-1.6983676782701675</v>
      </c>
    </row>
    <row r="510" spans="1:34" x14ac:dyDescent="0.2">
      <c r="A510" s="347">
        <f t="shared" ca="1" si="209"/>
        <v>0.1</v>
      </c>
      <c r="B510" s="304">
        <f t="shared" ca="1" si="210"/>
        <v>18.299999999999919</v>
      </c>
      <c r="D510" s="306">
        <f t="shared" ca="1" si="211"/>
        <v>-1.1974281120482966</v>
      </c>
      <c r="E510" s="307">
        <f t="shared" ca="1" si="212"/>
        <v>-10.960744907305562</v>
      </c>
      <c r="F510" s="304">
        <f t="shared" ca="1" si="213"/>
        <v>11.025958598078825</v>
      </c>
      <c r="G510" s="306">
        <f t="shared" ca="1" si="214"/>
        <v>55.84211985437809</v>
      </c>
      <c r="H510" s="307">
        <f t="shared" ca="1" si="215"/>
        <v>52.684046267913708</v>
      </c>
      <c r="I510" s="304">
        <f t="shared" ca="1" si="216"/>
        <v>76.772072272346534</v>
      </c>
      <c r="J510" s="306">
        <f t="shared" ca="1" si="217"/>
        <v>1068.1796729068669</v>
      </c>
      <c r="K510" s="307">
        <f t="shared" ca="1" si="218"/>
        <v>2399.9098630444919</v>
      </c>
      <c r="L510" s="304">
        <f t="shared" ca="1" si="203"/>
        <v>2626.8945856942287</v>
      </c>
      <c r="M510" s="306">
        <f t="shared" ca="1" si="219"/>
        <v>0.75630672173103042</v>
      </c>
      <c r="N510" s="304">
        <f t="shared" ca="1" si="220"/>
        <v>43.333183172563224</v>
      </c>
      <c r="P510" s="310">
        <f t="shared" ca="1" si="221"/>
        <v>23</v>
      </c>
      <c r="Q510" s="304">
        <f t="shared" ca="1" si="222"/>
        <v>0</v>
      </c>
      <c r="R510" s="306">
        <f t="shared" ca="1" si="223"/>
        <v>0</v>
      </c>
      <c r="S510" s="307">
        <f t="shared" ca="1" si="224"/>
        <v>7.6519999999999806</v>
      </c>
      <c r="T510" s="304">
        <f t="shared" ca="1" si="204"/>
        <v>75.066119999999813</v>
      </c>
      <c r="U510" s="311">
        <f t="shared" ca="1" si="205"/>
        <v>0</v>
      </c>
      <c r="V510" s="306">
        <f t="shared" ca="1" si="206"/>
        <v>0.96250880247248216</v>
      </c>
      <c r="W510" s="304">
        <f t="shared" ca="1" si="207"/>
        <v>12.42683715578039</v>
      </c>
      <c r="Y510" s="314" t="str">
        <f t="shared" ca="1" si="225"/>
        <v/>
      </c>
      <c r="Z510" s="315" t="str">
        <f t="shared" ca="1" si="226"/>
        <v/>
      </c>
      <c r="AA510" s="316" t="str">
        <f t="shared" ca="1" si="227"/>
        <v/>
      </c>
      <c r="AC510" s="310" t="e">
        <f t="shared" ca="1" si="228"/>
        <v>#N/A</v>
      </c>
      <c r="AD510" s="323" t="e">
        <f t="shared" ca="1" si="229"/>
        <v>#N/A</v>
      </c>
      <c r="AE510" s="324">
        <f t="shared" ca="1" si="208"/>
        <v>2399.9098630444919</v>
      </c>
      <c r="AG510" s="306">
        <f t="shared" ca="1" si="230"/>
        <v>-8.4582050532706585</v>
      </c>
      <c r="AH510" s="304">
        <f t="shared" ca="1" si="231"/>
        <v>-1.6607371631938734</v>
      </c>
    </row>
    <row r="511" spans="1:34" x14ac:dyDescent="0.2">
      <c r="A511" s="347">
        <f t="shared" ca="1" si="209"/>
        <v>0.1</v>
      </c>
      <c r="B511" s="304">
        <f t="shared" ca="1" si="210"/>
        <v>18.39999999999992</v>
      </c>
      <c r="D511" s="306">
        <f t="shared" ca="1" si="211"/>
        <v>-1.1812566838598331</v>
      </c>
      <c r="E511" s="307">
        <f t="shared" ca="1" si="212"/>
        <v>-10.924452351541138</v>
      </c>
      <c r="F511" s="304">
        <f t="shared" ca="1" si="213"/>
        <v>10.988131166593172</v>
      </c>
      <c r="G511" s="306">
        <f t="shared" ca="1" si="214"/>
        <v>55.723994185992105</v>
      </c>
      <c r="H511" s="307">
        <f t="shared" ca="1" si="215"/>
        <v>51.591601032759591</v>
      </c>
      <c r="I511" s="304">
        <f t="shared" ca="1" si="216"/>
        <v>75.939823710382171</v>
      </c>
      <c r="J511" s="306">
        <f t="shared" ca="1" si="217"/>
        <v>1073.7579786088854</v>
      </c>
      <c r="K511" s="307">
        <f t="shared" ca="1" si="218"/>
        <v>2405.1236454095256</v>
      </c>
      <c r="L511" s="304">
        <f t="shared" ca="1" si="203"/>
        <v>2633.9278551878078</v>
      </c>
      <c r="M511" s="306">
        <f t="shared" ca="1" si="219"/>
        <v>0.74691025789504417</v>
      </c>
      <c r="N511" s="304">
        <f t="shared" ca="1" si="220"/>
        <v>42.794805452413904</v>
      </c>
      <c r="P511" s="310">
        <f t="shared" ca="1" si="221"/>
        <v>23</v>
      </c>
      <c r="Q511" s="304">
        <f t="shared" ca="1" si="222"/>
        <v>0</v>
      </c>
      <c r="R511" s="306">
        <f t="shared" ca="1" si="223"/>
        <v>0</v>
      </c>
      <c r="S511" s="307">
        <f t="shared" ca="1" si="224"/>
        <v>7.6519999999999806</v>
      </c>
      <c r="T511" s="304">
        <f t="shared" ca="1" si="204"/>
        <v>75.066119999999813</v>
      </c>
      <c r="U511" s="311">
        <f t="shared" ca="1" si="205"/>
        <v>0</v>
      </c>
      <c r="V511" s="306">
        <f t="shared" ca="1" si="206"/>
        <v>0.96199975842531738</v>
      </c>
      <c r="W511" s="304">
        <f t="shared" ca="1" si="207"/>
        <v>12.152440477304673</v>
      </c>
      <c r="Y511" s="314" t="str">
        <f t="shared" ca="1" si="225"/>
        <v/>
      </c>
      <c r="Z511" s="315" t="str">
        <f t="shared" ca="1" si="226"/>
        <v/>
      </c>
      <c r="AA511" s="316" t="str">
        <f t="shared" ca="1" si="227"/>
        <v/>
      </c>
      <c r="AC511" s="310" t="e">
        <f t="shared" ca="1" si="228"/>
        <v>#N/A</v>
      </c>
      <c r="AD511" s="323" t="e">
        <f t="shared" ca="1" si="229"/>
        <v>#N/A</v>
      </c>
      <c r="AE511" s="324">
        <f t="shared" ca="1" si="208"/>
        <v>2405.1236454095256</v>
      </c>
      <c r="AG511" s="306">
        <f t="shared" ca="1" si="230"/>
        <v>-8.3560103494844782</v>
      </c>
      <c r="AH511" s="304">
        <f t="shared" ca="1" si="231"/>
        <v>-1.6239985828254602</v>
      </c>
    </row>
    <row r="512" spans="1:34" x14ac:dyDescent="0.2">
      <c r="A512" s="347">
        <f t="shared" ca="1" si="209"/>
        <v>0.1</v>
      </c>
      <c r="B512" s="304">
        <f t="shared" ca="1" si="210"/>
        <v>18.499999999999922</v>
      </c>
      <c r="D512" s="306">
        <f t="shared" ca="1" si="211"/>
        <v>-1.1653629184725325</v>
      </c>
      <c r="E512" s="307">
        <f t="shared" ca="1" si="212"/>
        <v>-10.88894165927038</v>
      </c>
      <c r="F512" s="304">
        <f t="shared" ca="1" si="213"/>
        <v>10.951124197576465</v>
      </c>
      <c r="G512" s="306">
        <f t="shared" ca="1" si="214"/>
        <v>55.607457894144851</v>
      </c>
      <c r="H512" s="307">
        <f t="shared" ca="1" si="215"/>
        <v>50.502706866832554</v>
      </c>
      <c r="I512" s="304">
        <f t="shared" ca="1" si="216"/>
        <v>75.117992347548181</v>
      </c>
      <c r="J512" s="306">
        <f t="shared" ca="1" si="217"/>
        <v>1079.3245512128922</v>
      </c>
      <c r="K512" s="307">
        <f t="shared" ca="1" si="218"/>
        <v>2410.228360804505</v>
      </c>
      <c r="L512" s="304">
        <f t="shared" ca="1" si="203"/>
        <v>2640.860132244281</v>
      </c>
      <c r="M512" s="306">
        <f t="shared" ca="1" si="219"/>
        <v>0.73732719505302535</v>
      </c>
      <c r="N512" s="304">
        <f t="shared" ca="1" si="220"/>
        <v>42.245736396757586</v>
      </c>
      <c r="P512" s="310">
        <f t="shared" ca="1" si="221"/>
        <v>23</v>
      </c>
      <c r="Q512" s="304">
        <f t="shared" ca="1" si="222"/>
        <v>0</v>
      </c>
      <c r="R512" s="306">
        <f t="shared" ca="1" si="223"/>
        <v>0</v>
      </c>
      <c r="S512" s="307">
        <f t="shared" ca="1" si="224"/>
        <v>7.6519999999999806</v>
      </c>
      <c r="T512" s="304">
        <f t="shared" ca="1" si="204"/>
        <v>75.066119999999813</v>
      </c>
      <c r="U512" s="311">
        <f t="shared" ca="1" si="205"/>
        <v>0</v>
      </c>
      <c r="V512" s="306">
        <f t="shared" ca="1" si="206"/>
        <v>0.96150159253624634</v>
      </c>
      <c r="W512" s="304">
        <f t="shared" ca="1" si="207"/>
        <v>11.884675346532877</v>
      </c>
      <c r="Y512" s="314" t="str">
        <f t="shared" ca="1" si="225"/>
        <v/>
      </c>
      <c r="Z512" s="315" t="str">
        <f t="shared" ca="1" si="226"/>
        <v/>
      </c>
      <c r="AA512" s="316" t="str">
        <f t="shared" ca="1" si="227"/>
        <v/>
      </c>
      <c r="AC512" s="310" t="e">
        <f t="shared" ca="1" si="228"/>
        <v>#N/A</v>
      </c>
      <c r="AD512" s="323" t="e">
        <f t="shared" ca="1" si="229"/>
        <v>#N/A</v>
      </c>
      <c r="AE512" s="324">
        <f t="shared" ca="1" si="208"/>
        <v>2410.228360804505</v>
      </c>
      <c r="AG512" s="306">
        <f t="shared" ca="1" si="230"/>
        <v>-8.2528057036024531</v>
      </c>
      <c r="AH512" s="304">
        <f t="shared" ca="1" si="231"/>
        <v>-1.5881391109912053</v>
      </c>
    </row>
    <row r="513" spans="1:34" x14ac:dyDescent="0.2">
      <c r="A513" s="347">
        <f t="shared" ca="1" si="209"/>
        <v>0.1</v>
      </c>
      <c r="B513" s="304">
        <f t="shared" ca="1" si="210"/>
        <v>18.599999999999923</v>
      </c>
      <c r="D513" s="306">
        <f t="shared" ca="1" si="211"/>
        <v>-1.1497447383306478</v>
      </c>
      <c r="E513" s="307">
        <f t="shared" ca="1" si="212"/>
        <v>-10.854198452699089</v>
      </c>
      <c r="F513" s="304">
        <f t="shared" ca="1" si="213"/>
        <v>10.914922675580176</v>
      </c>
      <c r="G513" s="306">
        <f t="shared" ca="1" si="214"/>
        <v>55.492483420311785</v>
      </c>
      <c r="H513" s="307">
        <f t="shared" ca="1" si="215"/>
        <v>49.417287021562643</v>
      </c>
      <c r="I513" s="304">
        <f t="shared" ca="1" si="216"/>
        <v>74.306688613644212</v>
      </c>
      <c r="J513" s="306">
        <f t="shared" ca="1" si="217"/>
        <v>1084.8795482786149</v>
      </c>
      <c r="K513" s="307">
        <f t="shared" ca="1" si="218"/>
        <v>2415.2243604989249</v>
      </c>
      <c r="L513" s="304">
        <f t="shared" ca="1" si="203"/>
        <v>2647.691890273612</v>
      </c>
      <c r="M513" s="306">
        <f t="shared" ca="1" si="219"/>
        <v>0.72755398838537377</v>
      </c>
      <c r="N513" s="304">
        <f t="shared" ca="1" si="220"/>
        <v>41.685772902392031</v>
      </c>
      <c r="P513" s="310">
        <f t="shared" ca="1" si="221"/>
        <v>23</v>
      </c>
      <c r="Q513" s="304">
        <f t="shared" ca="1" si="222"/>
        <v>0</v>
      </c>
      <c r="R513" s="306">
        <f t="shared" ca="1" si="223"/>
        <v>0</v>
      </c>
      <c r="S513" s="307">
        <f t="shared" ca="1" si="224"/>
        <v>7.6519999999999806</v>
      </c>
      <c r="T513" s="304">
        <f t="shared" ca="1" si="204"/>
        <v>75.066119999999813</v>
      </c>
      <c r="U513" s="311">
        <f t="shared" ca="1" si="205"/>
        <v>0</v>
      </c>
      <c r="V513" s="306">
        <f t="shared" ca="1" si="206"/>
        <v>0.96101425584434119</v>
      </c>
      <c r="W513" s="304">
        <f t="shared" ca="1" si="207"/>
        <v>11.623449051951857</v>
      </c>
      <c r="Y513" s="314" t="str">
        <f t="shared" ca="1" si="225"/>
        <v/>
      </c>
      <c r="Z513" s="315" t="str">
        <f t="shared" ca="1" si="226"/>
        <v/>
      </c>
      <c r="AA513" s="316" t="str">
        <f t="shared" ca="1" si="227"/>
        <v/>
      </c>
      <c r="AC513" s="310" t="e">
        <f t="shared" ca="1" si="228"/>
        <v>#N/A</v>
      </c>
      <c r="AD513" s="323" t="e">
        <f t="shared" ca="1" si="229"/>
        <v>#N/A</v>
      </c>
      <c r="AE513" s="324">
        <f t="shared" ca="1" si="208"/>
        <v>2415.2243604989249</v>
      </c>
      <c r="AG513" s="306">
        <f t="shared" ca="1" si="230"/>
        <v>-8.14852428463238</v>
      </c>
      <c r="AH513" s="304">
        <f t="shared" ca="1" si="231"/>
        <v>-1.5531462815646768</v>
      </c>
    </row>
    <row r="514" spans="1:34" x14ac:dyDescent="0.2">
      <c r="A514" s="347">
        <f t="shared" ca="1" si="209"/>
        <v>0.1</v>
      </c>
      <c r="B514" s="304">
        <f t="shared" ca="1" si="210"/>
        <v>18.699999999999925</v>
      </c>
      <c r="D514" s="306">
        <f t="shared" ca="1" si="211"/>
        <v>-1.1344002355416791</v>
      </c>
      <c r="E514" s="307">
        <f t="shared" ca="1" si="212"/>
        <v>-10.820208564869748</v>
      </c>
      <c r="F514" s="304">
        <f t="shared" ca="1" si="213"/>
        <v>10.879511812653988</v>
      </c>
      <c r="G514" s="306">
        <f t="shared" ca="1" si="214"/>
        <v>55.379043396757616</v>
      </c>
      <c r="H514" s="307">
        <f t="shared" ca="1" si="215"/>
        <v>48.335266165075666</v>
      </c>
      <c r="I514" s="304">
        <f t="shared" ca="1" si="216"/>
        <v>73.506029703614601</v>
      </c>
      <c r="J514" s="306">
        <f t="shared" ca="1" si="217"/>
        <v>1090.4231246194684</v>
      </c>
      <c r="K514" s="307">
        <f t="shared" ca="1" si="218"/>
        <v>2420.1119881582567</v>
      </c>
      <c r="L514" s="304">
        <f t="shared" ca="1" si="203"/>
        <v>2654.423595798567</v>
      </c>
      <c r="M514" s="306">
        <f t="shared" ca="1" si="219"/>
        <v>0.71758710251894831</v>
      </c>
      <c r="N514" s="304">
        <f t="shared" ca="1" si="220"/>
        <v>41.11471240735726</v>
      </c>
      <c r="P514" s="310">
        <f t="shared" ca="1" si="221"/>
        <v>23</v>
      </c>
      <c r="Q514" s="304">
        <f t="shared" ca="1" si="222"/>
        <v>0</v>
      </c>
      <c r="R514" s="306">
        <f t="shared" ca="1" si="223"/>
        <v>0</v>
      </c>
      <c r="S514" s="307">
        <f t="shared" ca="1" si="224"/>
        <v>7.6519999999999806</v>
      </c>
      <c r="T514" s="304">
        <f t="shared" ca="1" si="204"/>
        <v>75.066119999999813</v>
      </c>
      <c r="U514" s="311">
        <f t="shared" ca="1" si="205"/>
        <v>0</v>
      </c>
      <c r="V514" s="306">
        <f t="shared" ca="1" si="206"/>
        <v>0.96053770051998755</v>
      </c>
      <c r="W514" s="304">
        <f t="shared" ca="1" si="207"/>
        <v>11.368671487944175</v>
      </c>
      <c r="Y514" s="314" t="str">
        <f t="shared" ca="1" si="225"/>
        <v/>
      </c>
      <c r="Z514" s="315" t="str">
        <f t="shared" ca="1" si="226"/>
        <v/>
      </c>
      <c r="AA514" s="316" t="str">
        <f t="shared" ca="1" si="227"/>
        <v/>
      </c>
      <c r="AC514" s="310" t="e">
        <f t="shared" ca="1" si="228"/>
        <v>#N/A</v>
      </c>
      <c r="AD514" s="323" t="e">
        <f t="shared" ca="1" si="229"/>
        <v>#N/A</v>
      </c>
      <c r="AE514" s="324">
        <f t="shared" ca="1" si="208"/>
        <v>2420.1119881582567</v>
      </c>
      <c r="AG514" s="306">
        <f t="shared" ca="1" si="230"/>
        <v>-8.0430988070755109</v>
      </c>
      <c r="AH514" s="304">
        <f t="shared" ca="1" si="231"/>
        <v>-1.519007978561407</v>
      </c>
    </row>
    <row r="515" spans="1:34" x14ac:dyDescent="0.2">
      <c r="A515" s="347">
        <f t="shared" ca="1" si="209"/>
        <v>0.1</v>
      </c>
      <c r="B515" s="304">
        <f t="shared" ca="1" si="210"/>
        <v>18.799999999999926</v>
      </c>
      <c r="D515" s="306">
        <f t="shared" ca="1" si="211"/>
        <v>-1.1193276698067931</v>
      </c>
      <c r="E515" s="307">
        <f t="shared" ca="1" si="212"/>
        <v>-10.786958024688685</v>
      </c>
      <c r="F515" s="304">
        <f t="shared" ca="1" si="213"/>
        <v>10.844877032903172</v>
      </c>
      <c r="G515" s="306">
        <f t="shared" ca="1" si="214"/>
        <v>55.267110629776937</v>
      </c>
      <c r="H515" s="307">
        <f t="shared" ca="1" si="215"/>
        <v>47.256570362606794</v>
      </c>
      <c r="I515" s="304">
        <f t="shared" ca="1" si="216"/>
        <v>72.716139610130639</v>
      </c>
      <c r="J515" s="306">
        <f t="shared" ca="1" si="217"/>
        <v>1095.9554323207951</v>
      </c>
      <c r="K515" s="307">
        <f t="shared" ca="1" si="218"/>
        <v>2424.8915799846409</v>
      </c>
      <c r="L515" s="304">
        <f t="shared" ca="1" si="203"/>
        <v>2661.0557086077451</v>
      </c>
      <c r="M515" s="306">
        <f t="shared" ca="1" si="219"/>
        <v>0.70742302065793972</v>
      </c>
      <c r="N515" s="304">
        <f t="shared" ca="1" si="220"/>
        <v>40.532353414095994</v>
      </c>
      <c r="P515" s="310">
        <f t="shared" ca="1" si="221"/>
        <v>23</v>
      </c>
      <c r="Q515" s="304">
        <f t="shared" ca="1" si="222"/>
        <v>0</v>
      </c>
      <c r="R515" s="306">
        <f t="shared" ca="1" si="223"/>
        <v>0</v>
      </c>
      <c r="S515" s="307">
        <f t="shared" ca="1" si="224"/>
        <v>7.6519999999999806</v>
      </c>
      <c r="T515" s="304">
        <f t="shared" ca="1" si="204"/>
        <v>75.066119999999813</v>
      </c>
      <c r="U515" s="311">
        <f t="shared" ca="1" si="205"/>
        <v>0</v>
      </c>
      <c r="V515" s="306">
        <f t="shared" ca="1" si="206"/>
        <v>0.96007187984511821</v>
      </c>
      <c r="W515" s="304">
        <f t="shared" ca="1" si="207"/>
        <v>11.120255083697105</v>
      </c>
      <c r="Y515" s="314" t="str">
        <f t="shared" ca="1" si="225"/>
        <v/>
      </c>
      <c r="Z515" s="315" t="str">
        <f t="shared" ca="1" si="226"/>
        <v/>
      </c>
      <c r="AA515" s="316" t="str">
        <f t="shared" ca="1" si="227"/>
        <v/>
      </c>
      <c r="AC515" s="310" t="e">
        <f t="shared" ca="1" si="228"/>
        <v>#N/A</v>
      </c>
      <c r="AD515" s="323" t="e">
        <f t="shared" ca="1" si="229"/>
        <v>#N/A</v>
      </c>
      <c r="AE515" s="324">
        <f t="shared" ca="1" si="208"/>
        <v>2424.8915799846409</v>
      </c>
      <c r="AG515" s="306">
        <f t="shared" ca="1" si="230"/>
        <v>-7.9364616098638407</v>
      </c>
      <c r="AH515" s="304">
        <f t="shared" ca="1" si="231"/>
        <v>-1.4857124265478572</v>
      </c>
    </row>
    <row r="516" spans="1:34" x14ac:dyDescent="0.2">
      <c r="A516" s="347">
        <f t="shared" ca="1" si="209"/>
        <v>0.1</v>
      </c>
      <c r="B516" s="304">
        <f t="shared" ca="1" si="210"/>
        <v>18.899999999999928</v>
      </c>
      <c r="D516" s="306">
        <f t="shared" ca="1" si="211"/>
        <v>-1.1045254663113759</v>
      </c>
      <c r="E516" s="307">
        <f t="shared" ca="1" si="212"/>
        <v>-10.754433042025402</v>
      </c>
      <c r="F516" s="304">
        <f t="shared" ca="1" si="213"/>
        <v>10.811003957132664</v>
      </c>
      <c r="G516" s="306">
        <f t="shared" ca="1" si="214"/>
        <v>55.1566580831458</v>
      </c>
      <c r="H516" s="307">
        <f t="shared" ca="1" si="215"/>
        <v>46.181127058404257</v>
      </c>
      <c r="I516" s="304">
        <f t="shared" ca="1" si="216"/>
        <v>71.937149146220207</v>
      </c>
      <c r="J516" s="306">
        <f t="shared" ca="1" si="217"/>
        <v>1101.4766207564412</v>
      </c>
      <c r="K516" s="307">
        <f t="shared" ca="1" si="218"/>
        <v>2429.5634648556916</v>
      </c>
      <c r="L516" s="304">
        <f t="shared" ref="L516:L579" ca="1" si="232">SQRT(pos_x^2+pos_z^2)</f>
        <v>2667.5886819063057</v>
      </c>
      <c r="M516" s="306">
        <f t="shared" ca="1" si="219"/>
        <v>0.69705825455684634</v>
      </c>
      <c r="N516" s="304">
        <f t="shared" ca="1" si="220"/>
        <v>39.938496060863081</v>
      </c>
      <c r="P516" s="310">
        <f t="shared" ca="1" si="221"/>
        <v>23</v>
      </c>
      <c r="Q516" s="304">
        <f t="shared" ca="1" si="222"/>
        <v>0</v>
      </c>
      <c r="R516" s="306">
        <f t="shared" ca="1" si="223"/>
        <v>0</v>
      </c>
      <c r="S516" s="307">
        <f t="shared" ca="1" si="224"/>
        <v>7.6519999999999806</v>
      </c>
      <c r="T516" s="304">
        <f t="shared" ref="T516:T579" ca="1" si="233">m*g</f>
        <v>75.066119999999813</v>
      </c>
      <c r="U516" s="311">
        <f t="shared" ref="U516:U579" ca="1" si="234">IF(pos_xz&lt;L_rampe,Poids*COS(Beta),0)</f>
        <v>0</v>
      </c>
      <c r="V516" s="306">
        <f t="shared" ref="V516:V579" ca="1" si="235">Rho_moyen*(20000-Alt_rampe-pos_z)/(20000+Alt_rampe+pos_z)</f>
        <v>0.95961674819382226</v>
      </c>
      <c r="W516" s="304">
        <f t="shared" ref="W516:W579" ca="1" si="236">1/2*Rho*Sref*Cx*vit_xz^2</f>
        <v>10.878114734309348</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2429.5634648556916</v>
      </c>
      <c r="AG516" s="306">
        <f t="shared" ca="1" si="230"/>
        <v>-7.8285447488351743</v>
      </c>
      <c r="AH516" s="304">
        <f t="shared" ca="1" si="231"/>
        <v>-1.4532481813509059</v>
      </c>
    </row>
    <row r="517" spans="1:34" x14ac:dyDescent="0.2">
      <c r="A517" s="347">
        <f t="shared" ref="A517:A580" ca="1" si="238">IF(B516+0.01&lt;=T_ini+ROUNDUP(Temps_fin_propu,0), 0.01, IF(K516&gt;0, 0.1, 0.0001))</f>
        <v>0.1</v>
      </c>
      <c r="B517" s="304">
        <f t="shared" ref="B517:B580" ca="1" si="239">B516+pas</f>
        <v>18.999999999999929</v>
      </c>
      <c r="D517" s="306">
        <f t="shared" ref="D517:D580" ca="1" si="240">IF(AND(L516&lt;L_rampe,Poussee&lt;Poids*SIN(M516)),0,(-W516+Poussee)/m*COS(M516)-U516/m*SIN(M516))</f>
        <v>-1.0899922135532176</v>
      </c>
      <c r="E517" s="307">
        <f t="shared" ref="E517:E580" ca="1" si="241">IF(AND(L516&lt;L_rampe,Poussee&lt;Poids*SIN(M516)),0,(-W516+Poussee)/m*SIN(M516)+U516/m*COS(M516)-Poids/m)</f>
        <v>-10.722619992873607</v>
      </c>
      <c r="F517" s="304">
        <f t="shared" ref="F517:F580" ca="1" si="242">SQRT(acc_x^2+acc_z^2)</f>
        <v>10.777878387566796</v>
      </c>
      <c r="G517" s="306">
        <f t="shared" ref="G517:G580" ca="1" si="243">G516+acc_x*pas</f>
        <v>55.047658861790481</v>
      </c>
      <c r="H517" s="307">
        <f t="shared" ref="H517:H580" ca="1" si="244">H516+acc_z*pas</f>
        <v>45.108865059116894</v>
      </c>
      <c r="I517" s="304">
        <f t="shared" ref="I517:I580" ca="1" si="245">SQRT(vit_x^2+vit_z^2)</f>
        <v>71.169195956436639</v>
      </c>
      <c r="J517" s="306">
        <f t="shared" ref="J517:J580" ca="1" si="246">J516+0.5*(vit_x+G516)*pas*(K516&gt;=0)</f>
        <v>1106.9868366036881</v>
      </c>
      <c r="K517" s="307">
        <f t="shared" ref="K517:K580" ca="1" si="247">K516+0.5*(vit_z+H516)*pas</f>
        <v>2434.1279644615674</v>
      </c>
      <c r="L517" s="304">
        <f t="shared" ca="1" si="232"/>
        <v>2674.0229624645435</v>
      </c>
      <c r="M517" s="306">
        <f t="shared" ref="M517:M580" ca="1" si="248">IF(AND(L516&gt;L_rampe,G517&gt;0),ATAN2(G517,H517),$M$4)</f>
        <v>0.68648935537666889</v>
      </c>
      <c r="N517" s="304">
        <f t="shared" ref="N517:N580" ca="1" si="249">DEGREES(Beta)</f>
        <v>39.332942743739636</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7.6519999999999806</v>
      </c>
      <c r="T517" s="304">
        <f t="shared" ca="1" si="233"/>
        <v>75.066119999999813</v>
      </c>
      <c r="U517" s="311">
        <f t="shared" ca="1" si="234"/>
        <v>0</v>
      </c>
      <c r="V517" s="306">
        <f t="shared" ca="1" si="235"/>
        <v>0.95917226101331232</v>
      </c>
      <c r="W517" s="304">
        <f t="shared" ca="1" si="236"/>
        <v>10.64216773399756</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f t="shared" ref="AC517:AC580" ca="1" si="257">IF(ABS(t-ROUND(t,0))&lt;0.001,t,NA())</f>
        <v>18.999999999999929</v>
      </c>
      <c r="AD517" s="323">
        <f t="shared" ref="AD517:AD580" ca="1" si="258">IF(ABS(t-ROUND(t,0))&lt;0.001,pos_x,NA())</f>
        <v>1106.9868366036881</v>
      </c>
      <c r="AE517" s="324">
        <f t="shared" ca="1" si="237"/>
        <v>2434.1279644615674</v>
      </c>
      <c r="AG517" s="306">
        <f t="shared" ref="AG517:AG580" ca="1" si="259">IF(AND(L516&lt;L_rampe,Poussee&lt;Poids*SIN(M516)),0,(-W516+Poussee)/m-Poids*SIN(M516)/m)</f>
        <v>-7.7192801037668746</v>
      </c>
      <c r="AH517" s="304">
        <f t="shared" ref="AH517:AH580" ca="1" si="260">IF(AND(L516&lt;L_rampe,Poussee&lt;Poids*SIN(M516)), g*SIN(M516), (-W516+Poussee)/m)</f>
        <v>-1.4216041210545445</v>
      </c>
    </row>
    <row r="518" spans="1:34" x14ac:dyDescent="0.2">
      <c r="A518" s="347">
        <f t="shared" ca="1" si="238"/>
        <v>0.1</v>
      </c>
      <c r="B518" s="304">
        <f t="shared" ca="1" si="239"/>
        <v>19.09999999999993</v>
      </c>
      <c r="D518" s="306">
        <f t="shared" ca="1" si="240"/>
        <v>-1.0757266610846614</v>
      </c>
      <c r="E518" s="307">
        <f t="shared" ca="1" si="241"/>
        <v>-10.691505404565794</v>
      </c>
      <c r="F518" s="304">
        <f t="shared" ca="1" si="242"/>
        <v>10.745486292635988</v>
      </c>
      <c r="G518" s="306">
        <f t="shared" ca="1" si="243"/>
        <v>54.940086195682014</v>
      </c>
      <c r="H518" s="307">
        <f t="shared" ca="1" si="244"/>
        <v>44.039714518660318</v>
      </c>
      <c r="I518" s="304">
        <f t="shared" ca="1" si="245"/>
        <v>70.412424514953813</v>
      </c>
      <c r="J518" s="306">
        <f t="shared" ca="1" si="246"/>
        <v>1112.4862238565618</v>
      </c>
      <c r="K518" s="307">
        <f t="shared" ca="1" si="247"/>
        <v>2438.5853934404563</v>
      </c>
      <c r="L518" s="304">
        <f t="shared" ca="1" si="232"/>
        <v>2680.3589907644418</v>
      </c>
      <c r="M518" s="306">
        <f t="shared" ca="1" si="248"/>
        <v>0.67571292546357531</v>
      </c>
      <c r="N518" s="304">
        <f t="shared" ca="1" si="249"/>
        <v>38.715498791500842</v>
      </c>
      <c r="P518" s="310">
        <f t="shared" ca="1" si="250"/>
        <v>23</v>
      </c>
      <c r="Q518" s="304">
        <f t="shared" ca="1" si="251"/>
        <v>0</v>
      </c>
      <c r="R518" s="306">
        <f t="shared" ca="1" si="252"/>
        <v>0</v>
      </c>
      <c r="S518" s="307">
        <f t="shared" ca="1" si="253"/>
        <v>7.6519999999999806</v>
      </c>
      <c r="T518" s="304">
        <f t="shared" ca="1" si="233"/>
        <v>75.066119999999813</v>
      </c>
      <c r="U518" s="311">
        <f t="shared" ca="1" si="234"/>
        <v>0</v>
      </c>
      <c r="V518" s="306">
        <f t="shared" ca="1" si="235"/>
        <v>0.95873837480522872</v>
      </c>
      <c r="W518" s="304">
        <f t="shared" ca="1" si="236"/>
        <v>10.412333711307841</v>
      </c>
      <c r="Y518" s="314" t="str">
        <f t="shared" ca="1" si="254"/>
        <v/>
      </c>
      <c r="Z518" s="315" t="str">
        <f t="shared" ca="1" si="255"/>
        <v/>
      </c>
      <c r="AA518" s="316" t="str">
        <f t="shared" ca="1" si="256"/>
        <v/>
      </c>
      <c r="AC518" s="310" t="e">
        <f t="shared" ca="1" si="257"/>
        <v>#N/A</v>
      </c>
      <c r="AD518" s="323" t="e">
        <f t="shared" ca="1" si="258"/>
        <v>#N/A</v>
      </c>
      <c r="AE518" s="324">
        <f t="shared" ca="1" si="237"/>
        <v>2438.5853934404563</v>
      </c>
      <c r="AG518" s="306">
        <f t="shared" ca="1" si="259"/>
        <v>-7.608599501008201</v>
      </c>
      <c r="AH518" s="304">
        <f t="shared" ca="1" si="260"/>
        <v>-1.3907694372709862</v>
      </c>
    </row>
    <row r="519" spans="1:34" x14ac:dyDescent="0.2">
      <c r="A519" s="347">
        <f t="shared" ca="1" si="238"/>
        <v>0.1</v>
      </c>
      <c r="B519" s="304">
        <f t="shared" ca="1" si="239"/>
        <v>19.199999999999932</v>
      </c>
      <c r="D519" s="306">
        <f t="shared" ca="1" si="240"/>
        <v>-1.061727717143788</v>
      </c>
      <c r="E519" s="307">
        <f t="shared" ca="1" si="241"/>
        <v>-10.661075941035497</v>
      </c>
      <c r="F519" s="304">
        <f t="shared" ca="1" si="242"/>
        <v>10.713813791823959</v>
      </c>
      <c r="G519" s="306">
        <f t="shared" ca="1" si="243"/>
        <v>54.833913423967637</v>
      </c>
      <c r="H519" s="307">
        <f t="shared" ca="1" si="244"/>
        <v>42.973606924556769</v>
      </c>
      <c r="I519" s="304">
        <f t="shared" ca="1" si="245"/>
        <v>69.666986108870049</v>
      </c>
      <c r="J519" s="306">
        <f t="shared" ca="1" si="246"/>
        <v>1117.9749238375443</v>
      </c>
      <c r="K519" s="307">
        <f t="shared" ca="1" si="247"/>
        <v>2442.9360595126172</v>
      </c>
      <c r="L519" s="304">
        <f t="shared" ca="1" si="232"/>
        <v>2686.5972011443391</v>
      </c>
      <c r="M519" s="306">
        <f t="shared" ca="1" si="248"/>
        <v>0.66472563108664684</v>
      </c>
      <c r="N519" s="304">
        <f t="shared" ca="1" si="249"/>
        <v>38.085973195435017</v>
      </c>
      <c r="P519" s="310">
        <f t="shared" ca="1" si="250"/>
        <v>23</v>
      </c>
      <c r="Q519" s="304">
        <f t="shared" ca="1" si="251"/>
        <v>0</v>
      </c>
      <c r="R519" s="306">
        <f t="shared" ca="1" si="252"/>
        <v>0</v>
      </c>
      <c r="S519" s="307">
        <f t="shared" ca="1" si="253"/>
        <v>7.6519999999999806</v>
      </c>
      <c r="T519" s="304">
        <f t="shared" ca="1" si="233"/>
        <v>75.066119999999813</v>
      </c>
      <c r="U519" s="311">
        <f t="shared" ca="1" si="234"/>
        <v>0</v>
      </c>
      <c r="V519" s="306">
        <f t="shared" ca="1" si="235"/>
        <v>0.95831504710725957</v>
      </c>
      <c r="W519" s="304">
        <f t="shared" ca="1" si="236"/>
        <v>10.188534566240785</v>
      </c>
      <c r="Y519" s="314" t="str">
        <f t="shared" ca="1" si="254"/>
        <v/>
      </c>
      <c r="Z519" s="315" t="str">
        <f t="shared" ca="1" si="255"/>
        <v/>
      </c>
      <c r="AA519" s="316" t="str">
        <f t="shared" ca="1" si="256"/>
        <v/>
      </c>
      <c r="AC519" s="310" t="e">
        <f t="shared" ca="1" si="257"/>
        <v>#N/A</v>
      </c>
      <c r="AD519" s="323" t="e">
        <f t="shared" ca="1" si="258"/>
        <v>#N/A</v>
      </c>
      <c r="AE519" s="324">
        <f t="shared" ca="1" si="237"/>
        <v>2442.9360595126172</v>
      </c>
      <c r="AG519" s="306">
        <f t="shared" ca="1" si="259"/>
        <v>-7.496434852759335</v>
      </c>
      <c r="AH519" s="304">
        <f t="shared" ca="1" si="260"/>
        <v>-1.3607336266737935</v>
      </c>
    </row>
    <row r="520" spans="1:34" x14ac:dyDescent="0.2">
      <c r="A520" s="347">
        <f t="shared" ca="1" si="238"/>
        <v>0.1</v>
      </c>
      <c r="B520" s="304">
        <f t="shared" ca="1" si="239"/>
        <v>19.299999999999933</v>
      </c>
      <c r="D520" s="306">
        <f t="shared" ca="1" si="240"/>
        <v>-1.0479944461485045</v>
      </c>
      <c r="E520" s="307">
        <f t="shared" ca="1" si="241"/>
        <v>-10.631318388124006</v>
      </c>
      <c r="F520" s="304">
        <f t="shared" ca="1" si="242"/>
        <v>10.682847140571736</v>
      </c>
      <c r="G520" s="306">
        <f t="shared" ca="1" si="243"/>
        <v>54.729113979352789</v>
      </c>
      <c r="H520" s="307">
        <f t="shared" ca="1" si="244"/>
        <v>41.910475085744366</v>
      </c>
      <c r="I520" s="304">
        <f t="shared" ca="1" si="245"/>
        <v>68.933038804899567</v>
      </c>
      <c r="J520" s="306">
        <f t="shared" ca="1" si="246"/>
        <v>1123.4530752077103</v>
      </c>
      <c r="K520" s="307">
        <f t="shared" ca="1" si="247"/>
        <v>2447.1802636131324</v>
      </c>
      <c r="L520" s="304">
        <f t="shared" ca="1" si="232"/>
        <v>2692.7380219418492</v>
      </c>
      <c r="M520" s="306">
        <f t="shared" ca="1" si="248"/>
        <v>0.65352421616779421</v>
      </c>
      <c r="N520" s="304">
        <f t="shared" ca="1" si="249"/>
        <v>37.444179396009886</v>
      </c>
      <c r="P520" s="310">
        <f t="shared" ca="1" si="250"/>
        <v>23</v>
      </c>
      <c r="Q520" s="304">
        <f t="shared" ca="1" si="251"/>
        <v>0</v>
      </c>
      <c r="R520" s="306">
        <f t="shared" ca="1" si="252"/>
        <v>0</v>
      </c>
      <c r="S520" s="307">
        <f t="shared" ca="1" si="253"/>
        <v>7.6519999999999806</v>
      </c>
      <c r="T520" s="304">
        <f t="shared" ca="1" si="233"/>
        <v>75.066119999999813</v>
      </c>
      <c r="U520" s="311">
        <f t="shared" ca="1" si="234"/>
        <v>0</v>
      </c>
      <c r="V520" s="306">
        <f t="shared" ca="1" si="235"/>
        <v>0.95790223647506312</v>
      </c>
      <c r="W520" s="304">
        <f t="shared" ca="1" si="236"/>
        <v>9.9706944092016432</v>
      </c>
      <c r="Y520" s="314" t="str">
        <f t="shared" ca="1" si="254"/>
        <v/>
      </c>
      <c r="Z520" s="315" t="str">
        <f t="shared" ca="1" si="255"/>
        <v/>
      </c>
      <c r="AA520" s="316" t="str">
        <f t="shared" ca="1" si="256"/>
        <v/>
      </c>
      <c r="AC520" s="310" t="e">
        <f t="shared" ca="1" si="257"/>
        <v>#N/A</v>
      </c>
      <c r="AD520" s="323" t="e">
        <f t="shared" ca="1" si="258"/>
        <v>#N/A</v>
      </c>
      <c r="AE520" s="324">
        <f t="shared" ca="1" si="237"/>
        <v>2447.1802636131324</v>
      </c>
      <c r="AG520" s="306">
        <f t="shared" ca="1" si="259"/>
        <v>-7.3827183140404937</v>
      </c>
      <c r="AH520" s="304">
        <f t="shared" ca="1" si="260"/>
        <v>-1.3314864827810782</v>
      </c>
    </row>
    <row r="521" spans="1:34" x14ac:dyDescent="0.2">
      <c r="A521" s="347">
        <f t="shared" ca="1" si="238"/>
        <v>0.1</v>
      </c>
      <c r="B521" s="304">
        <f t="shared" ca="1" si="239"/>
        <v>19.399999999999935</v>
      </c>
      <c r="D521" s="306">
        <f t="shared" ca="1" si="240"/>
        <v>-1.0345260660261906</v>
      </c>
      <c r="E521" s="307">
        <f t="shared" ca="1" si="241"/>
        <v>-10.602219638931135</v>
      </c>
      <c r="F521" s="304">
        <f t="shared" ca="1" si="242"/>
        <v>10.652572715237605</v>
      </c>
      <c r="G521" s="306">
        <f t="shared" ca="1" si="243"/>
        <v>54.625661372750173</v>
      </c>
      <c r="H521" s="307">
        <f t="shared" ca="1" si="244"/>
        <v>40.850253121851253</v>
      </c>
      <c r="I521" s="304">
        <f t="shared" ca="1" si="245"/>
        <v>68.210747397530312</v>
      </c>
      <c r="J521" s="306">
        <f t="shared" ca="1" si="246"/>
        <v>1128.9208139753155</v>
      </c>
      <c r="K521" s="307">
        <f t="shared" ca="1" si="247"/>
        <v>2451.3183000235122</v>
      </c>
      <c r="L521" s="304">
        <f t="shared" ca="1" si="232"/>
        <v>2698.7818756351635</v>
      </c>
      <c r="M521" s="306">
        <f t="shared" ca="1" si="248"/>
        <v>0.64210551703241991</v>
      </c>
      <c r="N521" s="304">
        <f t="shared" ca="1" si="249"/>
        <v>36.789936128023257</v>
      </c>
      <c r="P521" s="310">
        <f t="shared" ca="1" si="250"/>
        <v>23</v>
      </c>
      <c r="Q521" s="304">
        <f t="shared" ca="1" si="251"/>
        <v>0</v>
      </c>
      <c r="R521" s="306">
        <f t="shared" ca="1" si="252"/>
        <v>0</v>
      </c>
      <c r="S521" s="307">
        <f t="shared" ca="1" si="253"/>
        <v>7.6519999999999806</v>
      </c>
      <c r="T521" s="304">
        <f t="shared" ca="1" si="233"/>
        <v>75.066119999999813</v>
      </c>
      <c r="U521" s="311">
        <f t="shared" ca="1" si="234"/>
        <v>0</v>
      </c>
      <c r="V521" s="306">
        <f t="shared" ca="1" si="235"/>
        <v>0.95749990246446626</v>
      </c>
      <c r="W521" s="304">
        <f t="shared" ca="1" si="236"/>
        <v>9.7587395016901528</v>
      </c>
      <c r="Y521" s="314" t="str">
        <f t="shared" ca="1" si="254"/>
        <v/>
      </c>
      <c r="Z521" s="315" t="str">
        <f t="shared" ca="1" si="255"/>
        <v/>
      </c>
      <c r="AA521" s="316" t="str">
        <f t="shared" ca="1" si="256"/>
        <v/>
      </c>
      <c r="AC521" s="310" t="e">
        <f t="shared" ca="1" si="257"/>
        <v>#N/A</v>
      </c>
      <c r="AD521" s="323" t="e">
        <f t="shared" ca="1" si="258"/>
        <v>#N/A</v>
      </c>
      <c r="AE521" s="324">
        <f t="shared" ca="1" si="237"/>
        <v>2451.3183000235122</v>
      </c>
      <c r="AG521" s="306">
        <f t="shared" ca="1" si="259"/>
        <v>-7.267382458374442</v>
      </c>
      <c r="AH521" s="304">
        <f t="shared" ca="1" si="260"/>
        <v>-1.3030180879772175</v>
      </c>
    </row>
    <row r="522" spans="1:34" x14ac:dyDescent="0.2">
      <c r="A522" s="347">
        <f t="shared" ca="1" si="238"/>
        <v>0.1</v>
      </c>
      <c r="B522" s="304">
        <f t="shared" ca="1" si="239"/>
        <v>19.499999999999936</v>
      </c>
      <c r="D522" s="306">
        <f t="shared" ca="1" si="240"/>
        <v>-1.0213219453504025</v>
      </c>
      <c r="E522" s="307">
        <f t="shared" ca="1" si="241"/>
        <v>-10.573766679212747</v>
      </c>
      <c r="F522" s="304">
        <f t="shared" ca="1" si="242"/>
        <v>10.622976998115176</v>
      </c>
      <c r="G522" s="306">
        <f t="shared" ca="1" si="243"/>
        <v>54.523529178215135</v>
      </c>
      <c r="H522" s="307">
        <f t="shared" ca="1" si="244"/>
        <v>39.792876453929978</v>
      </c>
      <c r="I522" s="304">
        <f t="shared" ca="1" si="245"/>
        <v>67.500283336630616</v>
      </c>
      <c r="J522" s="306">
        <f t="shared" ca="1" si="246"/>
        <v>1134.3782735028637</v>
      </c>
      <c r="K522" s="307">
        <f t="shared" ca="1" si="247"/>
        <v>2455.3504565023013</v>
      </c>
      <c r="L522" s="304">
        <f t="shared" ca="1" si="232"/>
        <v>2704.7291789828787</v>
      </c>
      <c r="M522" s="306">
        <f t="shared" ca="1" si="248"/>
        <v>0.6304664782037942</v>
      </c>
      <c r="N522" s="304">
        <f t="shared" ca="1" si="249"/>
        <v>36.123068325554115</v>
      </c>
      <c r="P522" s="310">
        <f t="shared" ca="1" si="250"/>
        <v>23</v>
      </c>
      <c r="Q522" s="304">
        <f t="shared" ca="1" si="251"/>
        <v>0</v>
      </c>
      <c r="R522" s="306">
        <f t="shared" ca="1" si="252"/>
        <v>0</v>
      </c>
      <c r="S522" s="307">
        <f t="shared" ca="1" si="253"/>
        <v>7.6519999999999806</v>
      </c>
      <c r="T522" s="304">
        <f t="shared" ca="1" si="233"/>
        <v>75.066119999999813</v>
      </c>
      <c r="U522" s="311">
        <f t="shared" ca="1" si="234"/>
        <v>0</v>
      </c>
      <c r="V522" s="306">
        <f t="shared" ca="1" si="235"/>
        <v>0.95710800561392595</v>
      </c>
      <c r="W522" s="304">
        <f t="shared" ca="1" si="236"/>
        <v>9.5525981986473116</v>
      </c>
      <c r="Y522" s="314" t="str">
        <f t="shared" ca="1" si="254"/>
        <v/>
      </c>
      <c r="Z522" s="315" t="str">
        <f t="shared" ca="1" si="255"/>
        <v/>
      </c>
      <c r="AA522" s="316" t="str">
        <f t="shared" ca="1" si="256"/>
        <v/>
      </c>
      <c r="AC522" s="310" t="e">
        <f t="shared" ca="1" si="257"/>
        <v>#N/A</v>
      </c>
      <c r="AD522" s="323" t="e">
        <f t="shared" ca="1" si="258"/>
        <v>#N/A</v>
      </c>
      <c r="AE522" s="324">
        <f t="shared" ca="1" si="237"/>
        <v>2455.3504565023013</v>
      </c>
      <c r="AG522" s="306">
        <f t="shared" ca="1" si="259"/>
        <v>-7.1503604731673995</v>
      </c>
      <c r="AH522" s="304">
        <f t="shared" ca="1" si="260"/>
        <v>-1.2753188057619156</v>
      </c>
    </row>
    <row r="523" spans="1:34" x14ac:dyDescent="0.2">
      <c r="A523" s="347">
        <f t="shared" ca="1" si="238"/>
        <v>0.1</v>
      </c>
      <c r="B523" s="304">
        <f t="shared" ca="1" si="239"/>
        <v>19.599999999999937</v>
      </c>
      <c r="D523" s="306">
        <f t="shared" ca="1" si="240"/>
        <v>-1.0083816002550507</v>
      </c>
      <c r="E523" s="307">
        <f t="shared" ca="1" si="241"/>
        <v>-10.545946572831129</v>
      </c>
      <c r="F523" s="304">
        <f t="shared" ca="1" si="242"/>
        <v>10.594046562515269</v>
      </c>
      <c r="G523" s="306">
        <f t="shared" ca="1" si="243"/>
        <v>54.422691018189632</v>
      </c>
      <c r="H523" s="307">
        <f t="shared" ca="1" si="244"/>
        <v>38.738281796646866</v>
      </c>
      <c r="I523" s="304">
        <f t="shared" ca="1" si="245"/>
        <v>66.801824632398777</v>
      </c>
      <c r="J523" s="306">
        <f t="shared" ca="1" si="246"/>
        <v>1139.8255845126839</v>
      </c>
      <c r="K523" s="307">
        <f t="shared" ca="1" si="247"/>
        <v>2459.2770144148303</v>
      </c>
      <c r="L523" s="304">
        <f t="shared" ca="1" si="232"/>
        <v>2710.5803431624754</v>
      </c>
      <c r="M523" s="306">
        <f t="shared" ca="1" si="248"/>
        <v>0.61860416925728667</v>
      </c>
      <c r="N523" s="304">
        <f t="shared" ca="1" si="249"/>
        <v>35.443408087638957</v>
      </c>
      <c r="P523" s="310">
        <f t="shared" ca="1" si="250"/>
        <v>23</v>
      </c>
      <c r="Q523" s="304">
        <f t="shared" ca="1" si="251"/>
        <v>0</v>
      </c>
      <c r="R523" s="306">
        <f t="shared" ca="1" si="252"/>
        <v>0</v>
      </c>
      <c r="S523" s="307">
        <f t="shared" ca="1" si="253"/>
        <v>7.6519999999999806</v>
      </c>
      <c r="T523" s="304">
        <f t="shared" ca="1" si="233"/>
        <v>75.066119999999813</v>
      </c>
      <c r="U523" s="311">
        <f t="shared" ca="1" si="234"/>
        <v>0</v>
      </c>
      <c r="V523" s="306">
        <f t="shared" ca="1" si="235"/>
        <v>0.95672650742723298</v>
      </c>
      <c r="W523" s="304">
        <f t="shared" ca="1" si="236"/>
        <v>9.3522008923789741</v>
      </c>
      <c r="Y523" s="314" t="str">
        <f t="shared" ca="1" si="254"/>
        <v/>
      </c>
      <c r="Z523" s="315" t="str">
        <f t="shared" ca="1" si="255"/>
        <v/>
      </c>
      <c r="AA523" s="316" t="str">
        <f t="shared" ca="1" si="256"/>
        <v/>
      </c>
      <c r="AC523" s="310" t="e">
        <f t="shared" ca="1" si="257"/>
        <v>#N/A</v>
      </c>
      <c r="AD523" s="323" t="e">
        <f t="shared" ca="1" si="258"/>
        <v>#N/A</v>
      </c>
      <c r="AE523" s="324">
        <f t="shared" ca="1" si="237"/>
        <v>2459.2770144148303</v>
      </c>
      <c r="AG523" s="306">
        <f t="shared" ca="1" si="259"/>
        <v>-7.0315863757141539</v>
      </c>
      <c r="AH523" s="304">
        <f t="shared" ca="1" si="260"/>
        <v>-1.2483792732158046</v>
      </c>
    </row>
    <row r="524" spans="1:34" x14ac:dyDescent="0.2">
      <c r="A524" s="347">
        <f t="shared" ca="1" si="238"/>
        <v>0.1</v>
      </c>
      <c r="B524" s="304">
        <f t="shared" ca="1" si="239"/>
        <v>19.699999999999939</v>
      </c>
      <c r="D524" s="306">
        <f t="shared" ca="1" si="240"/>
        <v>-0.99570469109547743</v>
      </c>
      <c r="E524" s="307">
        <f t="shared" ca="1" si="241"/>
        <v>-10.518746447267887</v>
      </c>
      <c r="F524" s="304">
        <f t="shared" ca="1" si="242"/>
        <v>10.565768057920842</v>
      </c>
      <c r="G524" s="306">
        <f t="shared" ca="1" si="243"/>
        <v>54.32312054908008</v>
      </c>
      <c r="H524" s="307">
        <f t="shared" ca="1" si="244"/>
        <v>37.686407151920079</v>
      </c>
      <c r="I524" s="304">
        <f t="shared" ca="1" si="245"/>
        <v>66.115555735471062</v>
      </c>
      <c r="J524" s="306">
        <f t="shared" ca="1" si="246"/>
        <v>1145.2628750910474</v>
      </c>
      <c r="K524" s="307">
        <f t="shared" ca="1" si="247"/>
        <v>2463.0982488622585</v>
      </c>
      <c r="L524" s="304">
        <f t="shared" ca="1" si="232"/>
        <v>2716.3357739075882</v>
      </c>
      <c r="M524" s="306">
        <f t="shared" ca="1" si="248"/>
        <v>0.60651580274245431</v>
      </c>
      <c r="N524" s="304">
        <f t="shared" ca="1" si="249"/>
        <v>34.750795705131793</v>
      </c>
      <c r="P524" s="310">
        <f t="shared" ca="1" si="250"/>
        <v>23</v>
      </c>
      <c r="Q524" s="304">
        <f t="shared" ca="1" si="251"/>
        <v>0</v>
      </c>
      <c r="R524" s="306">
        <f t="shared" ca="1" si="252"/>
        <v>0</v>
      </c>
      <c r="S524" s="307">
        <f t="shared" ca="1" si="253"/>
        <v>7.6519999999999806</v>
      </c>
      <c r="T524" s="304">
        <f t="shared" ca="1" si="233"/>
        <v>75.066119999999813</v>
      </c>
      <c r="U524" s="311">
        <f t="shared" ca="1" si="234"/>
        <v>0</v>
      </c>
      <c r="V524" s="306">
        <f t="shared" ca="1" si="235"/>
        <v>0.95635537035643869</v>
      </c>
      <c r="W524" s="304">
        <f t="shared" ca="1" si="236"/>
        <v>9.1574799579788895</v>
      </c>
      <c r="Y524" s="314" t="str">
        <f t="shared" ca="1" si="254"/>
        <v/>
      </c>
      <c r="Z524" s="315" t="str">
        <f t="shared" ca="1" si="255"/>
        <v/>
      </c>
      <c r="AA524" s="316" t="str">
        <f t="shared" ca="1" si="256"/>
        <v/>
      </c>
      <c r="AC524" s="310" t="e">
        <f t="shared" ca="1" si="257"/>
        <v>#N/A</v>
      </c>
      <c r="AD524" s="323" t="e">
        <f t="shared" ca="1" si="258"/>
        <v>#N/A</v>
      </c>
      <c r="AE524" s="324">
        <f t="shared" ca="1" si="237"/>
        <v>2463.0982488622585</v>
      </c>
      <c r="AG524" s="306">
        <f t="shared" ca="1" si="259"/>
        <v>-6.9109952506699166</v>
      </c>
      <c r="AH524" s="304">
        <f t="shared" ca="1" si="260"/>
        <v>-1.2221903936721117</v>
      </c>
    </row>
    <row r="525" spans="1:34" x14ac:dyDescent="0.2">
      <c r="A525" s="347">
        <f t="shared" ca="1" si="238"/>
        <v>0.1</v>
      </c>
      <c r="B525" s="304">
        <f t="shared" ca="1" si="239"/>
        <v>19.79999999999994</v>
      </c>
      <c r="D525" s="306">
        <f t="shared" ca="1" si="240"/>
        <v>-0.98329101882502901</v>
      </c>
      <c r="E525" s="307">
        <f t="shared" ca="1" si="241"/>
        <v>-10.492153479213076</v>
      </c>
      <c r="F525" s="304">
        <f t="shared" ca="1" si="242"/>
        <v>10.538128195228269</v>
      </c>
      <c r="G525" s="306">
        <f t="shared" ca="1" si="243"/>
        <v>54.224791447197575</v>
      </c>
      <c r="H525" s="307">
        <f t="shared" ca="1" si="244"/>
        <v>36.637191803998775</v>
      </c>
      <c r="I525" s="304">
        <f t="shared" ca="1" si="245"/>
        <v>65.441667389936399</v>
      </c>
      <c r="J525" s="306">
        <f t="shared" ca="1" si="246"/>
        <v>1150.6902706908613</v>
      </c>
      <c r="K525" s="307">
        <f t="shared" ca="1" si="247"/>
        <v>2466.8144288100543</v>
      </c>
      <c r="L525" s="304">
        <f t="shared" ca="1" si="232"/>
        <v>2721.9958716442025</v>
      </c>
      <c r="M525" s="306">
        <f t="shared" ca="1" si="248"/>
        <v>0.59419875317141257</v>
      </c>
      <c r="N525" s="304">
        <f t="shared" ca="1" si="249"/>
        <v>34.045080748657682</v>
      </c>
      <c r="P525" s="310">
        <f t="shared" ca="1" si="250"/>
        <v>23</v>
      </c>
      <c r="Q525" s="304">
        <f t="shared" ca="1" si="251"/>
        <v>0</v>
      </c>
      <c r="R525" s="306">
        <f t="shared" ca="1" si="252"/>
        <v>0</v>
      </c>
      <c r="S525" s="307">
        <f t="shared" ca="1" si="253"/>
        <v>7.6519999999999806</v>
      </c>
      <c r="T525" s="304">
        <f t="shared" ca="1" si="233"/>
        <v>75.066119999999813</v>
      </c>
      <c r="U525" s="311">
        <f t="shared" ca="1" si="234"/>
        <v>0</v>
      </c>
      <c r="V525" s="306">
        <f t="shared" ca="1" si="235"/>
        <v>0.95599455778498921</v>
      </c>
      <c r="W525" s="304">
        <f t="shared" ca="1" si="236"/>
        <v>8.9683697001759626</v>
      </c>
      <c r="Y525" s="314" t="str">
        <f t="shared" ca="1" si="254"/>
        <v/>
      </c>
      <c r="Z525" s="315" t="str">
        <f t="shared" ca="1" si="255"/>
        <v/>
      </c>
      <c r="AA525" s="316" t="str">
        <f t="shared" ca="1" si="256"/>
        <v/>
      </c>
      <c r="AC525" s="310" t="e">
        <f t="shared" ca="1" si="257"/>
        <v>#N/A</v>
      </c>
      <c r="AD525" s="323" t="e">
        <f t="shared" ca="1" si="258"/>
        <v>#N/A</v>
      </c>
      <c r="AE525" s="324">
        <f t="shared" ca="1" si="237"/>
        <v>2466.8144288100543</v>
      </c>
      <c r="AG525" s="306">
        <f t="shared" ca="1" si="259"/>
        <v>-6.788523509721065</v>
      </c>
      <c r="AH525" s="304">
        <f t="shared" ca="1" si="260"/>
        <v>-1.1967433295842802</v>
      </c>
    </row>
    <row r="526" spans="1:34" x14ac:dyDescent="0.2">
      <c r="A526" s="347">
        <f t="shared" ca="1" si="238"/>
        <v>0.1</v>
      </c>
      <c r="B526" s="304">
        <f t="shared" ca="1" si="239"/>
        <v>19.899999999999942</v>
      </c>
      <c r="D526" s="306">
        <f t="shared" ca="1" si="240"/>
        <v>-0.97114052105505211</v>
      </c>
      <c r="E526" s="307">
        <f t="shared" ca="1" si="241"/>
        <v>-10.46615488024838</v>
      </c>
      <c r="F526" s="304">
        <f t="shared" ca="1" si="242"/>
        <v>10.511113732092431</v>
      </c>
      <c r="G526" s="306">
        <f t="shared" ca="1" si="243"/>
        <v>54.127677395092071</v>
      </c>
      <c r="H526" s="307">
        <f t="shared" ca="1" si="244"/>
        <v>35.590576315973934</v>
      </c>
      <c r="I526" s="304">
        <f t="shared" ca="1" si="245"/>
        <v>64.780356456956341</v>
      </c>
      <c r="J526" s="306">
        <f t="shared" ca="1" si="246"/>
        <v>1156.1078941329758</v>
      </c>
      <c r="K526" s="307">
        <f t="shared" ca="1" si="247"/>
        <v>2470.425817216053</v>
      </c>
      <c r="L526" s="304">
        <f t="shared" ca="1" si="232"/>
        <v>2727.5610316259081</v>
      </c>
      <c r="M526" s="306">
        <f t="shared" ca="1" si="248"/>
        <v>0.58165057706083445</v>
      </c>
      <c r="N526" s="304">
        <f t="shared" ca="1" si="249"/>
        <v>33.326123216934668</v>
      </c>
      <c r="P526" s="310">
        <f t="shared" ca="1" si="250"/>
        <v>23</v>
      </c>
      <c r="Q526" s="304">
        <f t="shared" ca="1" si="251"/>
        <v>0</v>
      </c>
      <c r="R526" s="306">
        <f t="shared" ca="1" si="252"/>
        <v>0</v>
      </c>
      <c r="S526" s="307">
        <f t="shared" ca="1" si="253"/>
        <v>7.6519999999999806</v>
      </c>
      <c r="T526" s="304">
        <f t="shared" ca="1" si="233"/>
        <v>75.066119999999813</v>
      </c>
      <c r="U526" s="311">
        <f t="shared" ca="1" si="234"/>
        <v>0</v>
      </c>
      <c r="V526" s="306">
        <f t="shared" ca="1" si="235"/>
        <v>0.95564403401104747</v>
      </c>
      <c r="W526" s="304">
        <f t="shared" ca="1" si="236"/>
        <v>8.7848063015331856</v>
      </c>
      <c r="Y526" s="314" t="str">
        <f t="shared" ca="1" si="254"/>
        <v/>
      </c>
      <c r="Z526" s="315" t="str">
        <f t="shared" ca="1" si="255"/>
        <v/>
      </c>
      <c r="AA526" s="316" t="str">
        <f t="shared" ca="1" si="256"/>
        <v/>
      </c>
      <c r="AC526" s="310" t="e">
        <f t="shared" ca="1" si="257"/>
        <v>#N/A</v>
      </c>
      <c r="AD526" s="323" t="e">
        <f t="shared" ca="1" si="258"/>
        <v>#N/A</v>
      </c>
      <c r="AE526" s="324">
        <f t="shared" ca="1" si="237"/>
        <v>2470.425817216053</v>
      </c>
      <c r="AG526" s="306">
        <f t="shared" ca="1" si="259"/>
        <v>-6.6641091740461302</v>
      </c>
      <c r="AH526" s="304">
        <f t="shared" ca="1" si="260"/>
        <v>-1.1720294955797157</v>
      </c>
    </row>
    <row r="527" spans="1:34" x14ac:dyDescent="0.2">
      <c r="A527" s="347">
        <f t="shared" ca="1" si="238"/>
        <v>0.1</v>
      </c>
      <c r="B527" s="304">
        <f t="shared" ca="1" si="239"/>
        <v>19.999999999999943</v>
      </c>
      <c r="D527" s="306">
        <f t="shared" ca="1" si="240"/>
        <v>-0.95925326776580788</v>
      </c>
      <c r="E527" s="307">
        <f t="shared" ca="1" si="241"/>
        <v>-10.440737882646744</v>
      </c>
      <c r="F527" s="304">
        <f t="shared" ca="1" si="242"/>
        <v>10.484711458397612</v>
      </c>
      <c r="G527" s="306">
        <f t="shared" ca="1" si="243"/>
        <v>54.031752068315491</v>
      </c>
      <c r="H527" s="307">
        <f t="shared" ca="1" si="244"/>
        <v>34.546502527709258</v>
      </c>
      <c r="I527" s="304">
        <f t="shared" ca="1" si="245"/>
        <v>64.131825706656272</v>
      </c>
      <c r="J527" s="306">
        <f t="shared" ca="1" si="246"/>
        <v>1161.5158656061462</v>
      </c>
      <c r="K527" s="307">
        <f t="shared" ca="1" si="247"/>
        <v>2473.9326711582371</v>
      </c>
      <c r="L527" s="304">
        <f t="shared" ca="1" si="232"/>
        <v>2733.0316440683459</v>
      </c>
      <c r="M527" s="306">
        <f t="shared" ca="1" si="248"/>
        <v>0.56886903400223299</v>
      </c>
      <c r="N527" s="304">
        <f t="shared" ca="1" si="249"/>
        <v>32.593794744012072</v>
      </c>
      <c r="P527" s="310">
        <f t="shared" ca="1" si="250"/>
        <v>23</v>
      </c>
      <c r="Q527" s="304">
        <f t="shared" ca="1" si="251"/>
        <v>0</v>
      </c>
      <c r="R527" s="306">
        <f t="shared" ca="1" si="252"/>
        <v>0</v>
      </c>
      <c r="S527" s="307">
        <f t="shared" ca="1" si="253"/>
        <v>7.6519999999999806</v>
      </c>
      <c r="T527" s="304">
        <f t="shared" ca="1" si="233"/>
        <v>75.066119999999813</v>
      </c>
      <c r="U527" s="311">
        <f t="shared" ca="1" si="234"/>
        <v>0</v>
      </c>
      <c r="V527" s="306">
        <f t="shared" ca="1" si="235"/>
        <v>0.9553037642309844</v>
      </c>
      <c r="W527" s="304">
        <f t="shared" ca="1" si="236"/>
        <v>8.6067277719276092</v>
      </c>
      <c r="Y527" s="314" t="str">
        <f t="shared" ca="1" si="254"/>
        <v/>
      </c>
      <c r="Z527" s="315" t="str">
        <f t="shared" ca="1" si="255"/>
        <v/>
      </c>
      <c r="AA527" s="316" t="str">
        <f t="shared" ca="1" si="256"/>
        <v/>
      </c>
      <c r="AC527" s="310">
        <f t="shared" ca="1" si="257"/>
        <v>19.999999999999943</v>
      </c>
      <c r="AD527" s="323">
        <f t="shared" ca="1" si="258"/>
        <v>1161.5158656061462</v>
      </c>
      <c r="AE527" s="324">
        <f t="shared" ca="1" si="237"/>
        <v>2473.9326711582371</v>
      </c>
      <c r="AG527" s="306">
        <f t="shared" ca="1" si="259"/>
        <v>-6.5376921799842318</v>
      </c>
      <c r="AH527" s="304">
        <f t="shared" ca="1" si="260"/>
        <v>-1.1480405516901735</v>
      </c>
    </row>
    <row r="528" spans="1:34" x14ac:dyDescent="0.2">
      <c r="A528" s="347">
        <f t="shared" ca="1" si="238"/>
        <v>0.1</v>
      </c>
      <c r="B528" s="304">
        <f t="shared" ca="1" si="239"/>
        <v>20.099999999999945</v>
      </c>
      <c r="D528" s="306">
        <f t="shared" ca="1" si="240"/>
        <v>-0.94762945663561926</v>
      </c>
      <c r="E528" s="307">
        <f t="shared" ca="1" si="241"/>
        <v>-10.415889725315635</v>
      </c>
      <c r="F528" s="304">
        <f t="shared" ca="1" si="242"/>
        <v>10.458908181881096</v>
      </c>
      <c r="G528" s="306">
        <f t="shared" ca="1" si="243"/>
        <v>53.93698912265193</v>
      </c>
      <c r="H528" s="307">
        <f t="shared" ca="1" si="244"/>
        <v>33.504913555177694</v>
      </c>
      <c r="I528" s="304">
        <f t="shared" ca="1" si="245"/>
        <v>63.496283575946414</v>
      </c>
      <c r="J528" s="306">
        <f t="shared" ca="1" si="246"/>
        <v>1166.9143026656945</v>
      </c>
      <c r="K528" s="307">
        <f t="shared" ca="1" si="247"/>
        <v>2477.3352419623816</v>
      </c>
      <c r="L528" s="304">
        <f t="shared" ca="1" si="232"/>
        <v>2738.408094282986</v>
      </c>
      <c r="M528" s="306">
        <f t="shared" ca="1" si="248"/>
        <v>0.5558521087208399</v>
      </c>
      <c r="N528" s="304">
        <f t="shared" ca="1" si="249"/>
        <v>31.847979863151107</v>
      </c>
      <c r="P528" s="310">
        <f t="shared" ca="1" si="250"/>
        <v>23</v>
      </c>
      <c r="Q528" s="304">
        <f t="shared" ca="1" si="251"/>
        <v>0</v>
      </c>
      <c r="R528" s="306">
        <f t="shared" ca="1" si="252"/>
        <v>0</v>
      </c>
      <c r="S528" s="307">
        <f t="shared" ca="1" si="253"/>
        <v>7.6519999999999806</v>
      </c>
      <c r="T528" s="304">
        <f t="shared" ca="1" si="233"/>
        <v>75.066119999999813</v>
      </c>
      <c r="U528" s="311">
        <f t="shared" ca="1" si="234"/>
        <v>0</v>
      </c>
      <c r="V528" s="306">
        <f t="shared" ca="1" si="235"/>
        <v>0.95497371452302382</v>
      </c>
      <c r="W528" s="304">
        <f t="shared" ca="1" si="236"/>
        <v>8.4340738992432911</v>
      </c>
      <c r="Y528" s="314" t="str">
        <f t="shared" ca="1" si="254"/>
        <v/>
      </c>
      <c r="Z528" s="315" t="str">
        <f t="shared" ca="1" si="255"/>
        <v/>
      </c>
      <c r="AA528" s="316" t="str">
        <f t="shared" ca="1" si="256"/>
        <v/>
      </c>
      <c r="AC528" s="310" t="e">
        <f t="shared" ca="1" si="257"/>
        <v>#N/A</v>
      </c>
      <c r="AD528" s="323" t="e">
        <f t="shared" ca="1" si="258"/>
        <v>#N/A</v>
      </c>
      <c r="AE528" s="324">
        <f t="shared" ca="1" si="237"/>
        <v>2477.3352419623816</v>
      </c>
      <c r="AG528" s="306">
        <f t="shared" ca="1" si="259"/>
        <v>-6.4092147081174451</v>
      </c>
      <c r="AH528" s="304">
        <f t="shared" ca="1" si="260"/>
        <v>-1.1247683967495596</v>
      </c>
    </row>
    <row r="529" spans="1:34" x14ac:dyDescent="0.2">
      <c r="A529" s="347">
        <f t="shared" ca="1" si="238"/>
        <v>0.1</v>
      </c>
      <c r="B529" s="304">
        <f t="shared" ca="1" si="239"/>
        <v>20.199999999999946</v>
      </c>
      <c r="D529" s="306">
        <f t="shared" ca="1" si="240"/>
        <v>-0.93626940795574487</v>
      </c>
      <c r="E529" s="307">
        <f t="shared" ca="1" si="241"/>
        <v>-10.3915976399161</v>
      </c>
      <c r="F529" s="304">
        <f t="shared" ca="1" si="242"/>
        <v>10.433690713941239</v>
      </c>
      <c r="G529" s="306">
        <f t="shared" ca="1" si="243"/>
        <v>53.843362181856357</v>
      </c>
      <c r="H529" s="307">
        <f t="shared" ca="1" si="244"/>
        <v>32.465753791186081</v>
      </c>
      <c r="I529" s="304">
        <f t="shared" ca="1" si="245"/>
        <v>62.873943889949139</v>
      </c>
      <c r="J529" s="306">
        <f t="shared" ca="1" si="246"/>
        <v>1172.30332023092</v>
      </c>
      <c r="K529" s="307">
        <f t="shared" ca="1" si="247"/>
        <v>2480.6337753296998</v>
      </c>
      <c r="L529" s="304">
        <f t="shared" ca="1" si="232"/>
        <v>2743.690762810364</v>
      </c>
      <c r="M529" s="306">
        <f t="shared" ca="1" si="248"/>
        <v>0.54259803406736284</v>
      </c>
      <c r="N529" s="304">
        <f t="shared" ca="1" si="249"/>
        <v>31.088577324155551</v>
      </c>
      <c r="P529" s="310">
        <f t="shared" ca="1" si="250"/>
        <v>23</v>
      </c>
      <c r="Q529" s="304">
        <f t="shared" ca="1" si="251"/>
        <v>0</v>
      </c>
      <c r="R529" s="306">
        <f t="shared" ca="1" si="252"/>
        <v>0</v>
      </c>
      <c r="S529" s="307">
        <f t="shared" ca="1" si="253"/>
        <v>7.6519999999999806</v>
      </c>
      <c r="T529" s="304">
        <f t="shared" ca="1" si="233"/>
        <v>75.066119999999813</v>
      </c>
      <c r="U529" s="311">
        <f t="shared" ca="1" si="234"/>
        <v>0</v>
      </c>
      <c r="V529" s="306">
        <f t="shared" ca="1" si="235"/>
        <v>0.95465385183102425</v>
      </c>
      <c r="W529" s="304">
        <f t="shared" ca="1" si="236"/>
        <v>8.2667862012110991</v>
      </c>
      <c r="Y529" s="314" t="str">
        <f t="shared" ca="1" si="254"/>
        <v/>
      </c>
      <c r="Z529" s="315" t="str">
        <f t="shared" ca="1" si="255"/>
        <v/>
      </c>
      <c r="AA529" s="316" t="str">
        <f t="shared" ca="1" si="256"/>
        <v/>
      </c>
      <c r="AC529" s="310" t="e">
        <f t="shared" ca="1" si="257"/>
        <v>#N/A</v>
      </c>
      <c r="AD529" s="323" t="e">
        <f t="shared" ca="1" si="258"/>
        <v>#N/A</v>
      </c>
      <c r="AE529" s="324">
        <f t="shared" ca="1" si="237"/>
        <v>2480.6337753296998</v>
      </c>
      <c r="AG529" s="306">
        <f t="shared" ca="1" si="259"/>
        <v>-6.2786215357237314</v>
      </c>
      <c r="AH529" s="304">
        <f t="shared" ca="1" si="260"/>
        <v>-1.10220516195025</v>
      </c>
    </row>
    <row r="530" spans="1:34" x14ac:dyDescent="0.2">
      <c r="A530" s="347">
        <f t="shared" ca="1" si="238"/>
        <v>0.1</v>
      </c>
      <c r="B530" s="304">
        <f t="shared" ca="1" si="239"/>
        <v>20.299999999999947</v>
      </c>
      <c r="D530" s="306">
        <f t="shared" ca="1" si="240"/>
        <v>-0.92517355909898957</v>
      </c>
      <c r="E530" s="307">
        <f t="shared" ca="1" si="241"/>
        <v>-10.367848837195099</v>
      </c>
      <c r="F530" s="304">
        <f t="shared" ca="1" si="242"/>
        <v>10.409045855667255</v>
      </c>
      <c r="G530" s="306">
        <f t="shared" ca="1" si="243"/>
        <v>53.750844825946459</v>
      </c>
      <c r="H530" s="307">
        <f t="shared" ca="1" si="244"/>
        <v>31.428968907466572</v>
      </c>
      <c r="I530" s="304">
        <f t="shared" ca="1" si="245"/>
        <v>62.265025544758878</v>
      </c>
      <c r="J530" s="306">
        <f t="shared" ca="1" si="246"/>
        <v>1177.68303058131</v>
      </c>
      <c r="K530" s="307">
        <f t="shared" ca="1" si="247"/>
        <v>2483.8285114646324</v>
      </c>
      <c r="L530" s="304">
        <f t="shared" ca="1" si="232"/>
        <v>2748.880025552914</v>
      </c>
      <c r="M530" s="306">
        <f t="shared" ca="1" si="248"/>
        <v>0.52910531486917733</v>
      </c>
      <c r="N530" s="304">
        <f t="shared" ca="1" si="249"/>
        <v>30.315501459944382</v>
      </c>
      <c r="P530" s="310">
        <f t="shared" ca="1" si="250"/>
        <v>23</v>
      </c>
      <c r="Q530" s="304">
        <f t="shared" ca="1" si="251"/>
        <v>0</v>
      </c>
      <c r="R530" s="306">
        <f t="shared" ca="1" si="252"/>
        <v>0</v>
      </c>
      <c r="S530" s="307">
        <f t="shared" ca="1" si="253"/>
        <v>7.6519999999999806</v>
      </c>
      <c r="T530" s="304">
        <f t="shared" ca="1" si="233"/>
        <v>75.066119999999813</v>
      </c>
      <c r="U530" s="311">
        <f t="shared" ca="1" si="234"/>
        <v>0</v>
      </c>
      <c r="V530" s="306">
        <f t="shared" ca="1" si="235"/>
        <v>0.95434414394837719</v>
      </c>
      <c r="W530" s="304">
        <f t="shared" ca="1" si="236"/>
        <v>8.104807878331405</v>
      </c>
      <c r="Y530" s="314" t="str">
        <f t="shared" ca="1" si="254"/>
        <v/>
      </c>
      <c r="Z530" s="315" t="str">
        <f t="shared" ca="1" si="255"/>
        <v/>
      </c>
      <c r="AA530" s="316" t="str">
        <f t="shared" ca="1" si="256"/>
        <v/>
      </c>
      <c r="AC530" s="310" t="e">
        <f t="shared" ca="1" si="257"/>
        <v>#N/A</v>
      </c>
      <c r="AD530" s="323" t="e">
        <f t="shared" ca="1" si="258"/>
        <v>#N/A</v>
      </c>
      <c r="AE530" s="324">
        <f t="shared" ca="1" si="237"/>
        <v>2483.8285114646324</v>
      </c>
      <c r="AG530" s="306">
        <f t="shared" ca="1" si="259"/>
        <v>-6.1458604122657263</v>
      </c>
      <c r="AH530" s="304">
        <f t="shared" ca="1" si="260"/>
        <v>-1.0803432045492838</v>
      </c>
    </row>
    <row r="531" spans="1:34" x14ac:dyDescent="0.2">
      <c r="A531" s="347">
        <f t="shared" ca="1" si="238"/>
        <v>0.1</v>
      </c>
      <c r="B531" s="304">
        <f t="shared" ca="1" si="239"/>
        <v>20.399999999999949</v>
      </c>
      <c r="D531" s="306">
        <f t="shared" ca="1" si="240"/>
        <v>-0.91434245851103024</v>
      </c>
      <c r="E531" s="307">
        <f t="shared" ca="1" si="241"/>
        <v>-10.344630493574083</v>
      </c>
      <c r="F531" s="304">
        <f t="shared" ca="1" si="242"/>
        <v>10.384960384133334</v>
      </c>
      <c r="G531" s="306">
        <f t="shared" ca="1" si="243"/>
        <v>53.659410580095354</v>
      </c>
      <c r="H531" s="307">
        <f t="shared" ca="1" si="244"/>
        <v>30.394505858109163</v>
      </c>
      <c r="I531" s="304">
        <f t="shared" ca="1" si="245"/>
        <v>61.669752149346941</v>
      </c>
      <c r="J531" s="306">
        <f t="shared" ca="1" si="246"/>
        <v>1183.0535433516122</v>
      </c>
      <c r="K531" s="307">
        <f t="shared" ca="1" si="247"/>
        <v>2486.9196852029113</v>
      </c>
      <c r="L531" s="304">
        <f t="shared" ca="1" si="232"/>
        <v>2753.97625390753</v>
      </c>
      <c r="M531" s="306">
        <f t="shared" ca="1" si="248"/>
        <v>0.51537275254813975</v>
      </c>
      <c r="N531" s="304">
        <f t="shared" ca="1" si="249"/>
        <v>29.528683597048552</v>
      </c>
      <c r="P531" s="310">
        <f t="shared" ca="1" si="250"/>
        <v>23</v>
      </c>
      <c r="Q531" s="304">
        <f t="shared" ca="1" si="251"/>
        <v>0</v>
      </c>
      <c r="R531" s="306">
        <f t="shared" ca="1" si="252"/>
        <v>0</v>
      </c>
      <c r="S531" s="307">
        <f t="shared" ca="1" si="253"/>
        <v>7.6519999999999806</v>
      </c>
      <c r="T531" s="304">
        <f t="shared" ca="1" si="233"/>
        <v>75.066119999999813</v>
      </c>
      <c r="U531" s="311">
        <f t="shared" ca="1" si="234"/>
        <v>0</v>
      </c>
      <c r="V531" s="306">
        <f t="shared" ca="1" si="235"/>
        <v>0.95404455950200751</v>
      </c>
      <c r="W531" s="304">
        <f t="shared" ca="1" si="236"/>
        <v>7.9480837678178444</v>
      </c>
      <c r="Y531" s="314" t="str">
        <f t="shared" ca="1" si="254"/>
        <v/>
      </c>
      <c r="Z531" s="315" t="str">
        <f t="shared" ca="1" si="255"/>
        <v/>
      </c>
      <c r="AA531" s="316" t="str">
        <f t="shared" ca="1" si="256"/>
        <v/>
      </c>
      <c r="AC531" s="310" t="e">
        <f t="shared" ca="1" si="257"/>
        <v>#N/A</v>
      </c>
      <c r="AD531" s="323" t="e">
        <f t="shared" ca="1" si="258"/>
        <v>#N/A</v>
      </c>
      <c r="AE531" s="324">
        <f t="shared" ca="1" si="237"/>
        <v>2486.9196852029113</v>
      </c>
      <c r="AG531" s="306">
        <f t="shared" ca="1" si="259"/>
        <v>-6.0108824572460975</v>
      </c>
      <c r="AH531" s="304">
        <f t="shared" ca="1" si="260"/>
        <v>-1.0591751017160775</v>
      </c>
    </row>
    <row r="532" spans="1:34" x14ac:dyDescent="0.2">
      <c r="A532" s="347">
        <f t="shared" ca="1" si="238"/>
        <v>0.1</v>
      </c>
      <c r="B532" s="304">
        <f t="shared" ca="1" si="239"/>
        <v>20.49999999999995</v>
      </c>
      <c r="D532" s="306">
        <f t="shared" ca="1" si="240"/>
        <v>-0.9037767591948993</v>
      </c>
      <c r="E532" s="307">
        <f t="shared" ca="1" si="241"/>
        <v>-10.321929738042298</v>
      </c>
      <c r="F532" s="304">
        <f t="shared" ca="1" si="242"/>
        <v>10.361421039005354</v>
      </c>
      <c r="G532" s="306">
        <f t="shared" ca="1" si="243"/>
        <v>53.569032904175863</v>
      </c>
      <c r="H532" s="307">
        <f t="shared" ca="1" si="244"/>
        <v>29.362312884304934</v>
      </c>
      <c r="I532" s="304">
        <f t="shared" ca="1" si="245"/>
        <v>61.08835162454865</v>
      </c>
      <c r="J532" s="306">
        <f t="shared" ca="1" si="246"/>
        <v>1188.4149655258259</v>
      </c>
      <c r="K532" s="307">
        <f t="shared" ca="1" si="247"/>
        <v>2489.9075261400321</v>
      </c>
      <c r="L532" s="304">
        <f t="shared" ca="1" si="232"/>
        <v>2758.9798148979858</v>
      </c>
      <c r="M532" s="306">
        <f t="shared" ca="1" si="248"/>
        <v>0.50139947039127375</v>
      </c>
      <c r="N532" s="304">
        <f t="shared" ca="1" si="249"/>
        <v>28.728073503514668</v>
      </c>
      <c r="P532" s="310">
        <f t="shared" ca="1" si="250"/>
        <v>23</v>
      </c>
      <c r="Q532" s="304">
        <f t="shared" ca="1" si="251"/>
        <v>0</v>
      </c>
      <c r="R532" s="306">
        <f t="shared" ca="1" si="252"/>
        <v>0</v>
      </c>
      <c r="S532" s="307">
        <f t="shared" ca="1" si="253"/>
        <v>7.6519999999999806</v>
      </c>
      <c r="T532" s="304">
        <f t="shared" ca="1" si="233"/>
        <v>75.066119999999813</v>
      </c>
      <c r="U532" s="311">
        <f t="shared" ca="1" si="234"/>
        <v>0</v>
      </c>
      <c r="V532" s="306">
        <f t="shared" ca="1" si="235"/>
        <v>0.95375506793646314</v>
      </c>
      <c r="W532" s="304">
        <f t="shared" ca="1" si="236"/>
        <v>7.7965602985024995</v>
      </c>
      <c r="Y532" s="314" t="str">
        <f t="shared" ca="1" si="254"/>
        <v/>
      </c>
      <c r="Z532" s="315" t="str">
        <f t="shared" ca="1" si="255"/>
        <v/>
      </c>
      <c r="AA532" s="316" t="str">
        <f t="shared" ca="1" si="256"/>
        <v/>
      </c>
      <c r="AC532" s="310" t="e">
        <f t="shared" ca="1" si="257"/>
        <v>#N/A</v>
      </c>
      <c r="AD532" s="323" t="e">
        <f t="shared" ca="1" si="258"/>
        <v>#N/A</v>
      </c>
      <c r="AE532" s="324">
        <f t="shared" ca="1" si="237"/>
        <v>2489.9075261400321</v>
      </c>
      <c r="AG532" s="306">
        <f t="shared" ca="1" si="259"/>
        <v>-5.8736425793814497</v>
      </c>
      <c r="AH532" s="304">
        <f t="shared" ca="1" si="260"/>
        <v>-1.0386936445135735</v>
      </c>
    </row>
    <row r="533" spans="1:34" x14ac:dyDescent="0.2">
      <c r="A533" s="347">
        <f t="shared" ca="1" si="238"/>
        <v>0.1</v>
      </c>
      <c r="B533" s="304">
        <f t="shared" ca="1" si="239"/>
        <v>20.599999999999952</v>
      </c>
      <c r="D533" s="306">
        <f t="shared" ca="1" si="240"/>
        <v>-0.89347721166108585</v>
      </c>
      <c r="E533" s="307">
        <f t="shared" ca="1" si="241"/>
        <v>-10.299733639409125</v>
      </c>
      <c r="F533" s="304">
        <f t="shared" ca="1" si="242"/>
        <v>10.338414509514193</v>
      </c>
      <c r="G533" s="306">
        <f t="shared" ca="1" si="243"/>
        <v>53.479685183009757</v>
      </c>
      <c r="H533" s="307">
        <f t="shared" ca="1" si="244"/>
        <v>28.332339520364023</v>
      </c>
      <c r="I533" s="304">
        <f t="shared" ca="1" si="245"/>
        <v>60.521055757240511</v>
      </c>
      <c r="J533" s="306">
        <f t="shared" ca="1" si="246"/>
        <v>1193.7674014301851</v>
      </c>
      <c r="K533" s="307">
        <f t="shared" ca="1" si="247"/>
        <v>2492.7922587602657</v>
      </c>
      <c r="L533" s="304">
        <f t="shared" ca="1" si="232"/>
        <v>2763.8910713073487</v>
      </c>
      <c r="M533" s="306">
        <f t="shared" ca="1" si="248"/>
        <v>0.48718493933822754</v>
      </c>
      <c r="N533" s="304">
        <f t="shared" ca="1" si="249"/>
        <v>27.91364086641747</v>
      </c>
      <c r="P533" s="310">
        <f t="shared" ca="1" si="250"/>
        <v>23</v>
      </c>
      <c r="Q533" s="304">
        <f t="shared" ca="1" si="251"/>
        <v>0</v>
      </c>
      <c r="R533" s="306">
        <f t="shared" ca="1" si="252"/>
        <v>0</v>
      </c>
      <c r="S533" s="307">
        <f t="shared" ca="1" si="253"/>
        <v>7.6519999999999806</v>
      </c>
      <c r="T533" s="304">
        <f t="shared" ca="1" si="233"/>
        <v>75.066119999999813</v>
      </c>
      <c r="U533" s="311">
        <f t="shared" ca="1" si="234"/>
        <v>0</v>
      </c>
      <c r="V533" s="306">
        <f t="shared" ca="1" si="235"/>
        <v>0.95347563949806968</v>
      </c>
      <c r="W533" s="304">
        <f t="shared" ca="1" si="236"/>
        <v>7.650185446644687</v>
      </c>
      <c r="Y533" s="314" t="str">
        <f t="shared" ca="1" si="254"/>
        <v/>
      </c>
      <c r="Z533" s="315" t="str">
        <f t="shared" ca="1" si="255"/>
        <v/>
      </c>
      <c r="AA533" s="316" t="str">
        <f t="shared" ca="1" si="256"/>
        <v/>
      </c>
      <c r="AC533" s="310" t="e">
        <f t="shared" ca="1" si="257"/>
        <v>#N/A</v>
      </c>
      <c r="AD533" s="323" t="e">
        <f t="shared" ca="1" si="258"/>
        <v>#N/A</v>
      </c>
      <c r="AE533" s="324">
        <f t="shared" ca="1" si="237"/>
        <v>2492.7922587602657</v>
      </c>
      <c r="AG533" s="306">
        <f t="shared" ca="1" si="259"/>
        <v>-5.7340999156240287</v>
      </c>
      <c r="AH533" s="304">
        <f t="shared" ca="1" si="260"/>
        <v>-1.018891832005034</v>
      </c>
    </row>
    <row r="534" spans="1:34" x14ac:dyDescent="0.2">
      <c r="A534" s="347">
        <f t="shared" ca="1" si="238"/>
        <v>0.1</v>
      </c>
      <c r="B534" s="304">
        <f t="shared" ca="1" si="239"/>
        <v>20.699999999999953</v>
      </c>
      <c r="D534" s="306">
        <f t="shared" ca="1" si="240"/>
        <v>-0.88344465631830715</v>
      </c>
      <c r="E534" s="307">
        <f t="shared" ca="1" si="241"/>
        <v>-10.278029193975389</v>
      </c>
      <c r="F534" s="304">
        <f t="shared" ca="1" si="242"/>
        <v>10.315927421855378</v>
      </c>
      <c r="G534" s="306">
        <f t="shared" ca="1" si="243"/>
        <v>53.391340717377929</v>
      </c>
      <c r="H534" s="307">
        <f t="shared" ca="1" si="244"/>
        <v>27.304536600966486</v>
      </c>
      <c r="I534" s="304">
        <f t="shared" ca="1" si="245"/>
        <v>59.968099708033577</v>
      </c>
      <c r="J534" s="306">
        <f t="shared" ca="1" si="246"/>
        <v>1199.1109527252045</v>
      </c>
      <c r="K534" s="307">
        <f t="shared" ca="1" si="247"/>
        <v>2495.5741025663324</v>
      </c>
      <c r="L534" s="304">
        <f t="shared" ca="1" si="232"/>
        <v>2768.7103818105102</v>
      </c>
      <c r="M534" s="306">
        <f t="shared" ca="1" si="248"/>
        <v>0.47272900412584584</v>
      </c>
      <c r="N534" s="304">
        <f t="shared" ca="1" si="249"/>
        <v>27.085376789833447</v>
      </c>
      <c r="P534" s="310">
        <f t="shared" ca="1" si="250"/>
        <v>23</v>
      </c>
      <c r="Q534" s="304">
        <f t="shared" ca="1" si="251"/>
        <v>0</v>
      </c>
      <c r="R534" s="306">
        <f t="shared" ca="1" si="252"/>
        <v>0</v>
      </c>
      <c r="S534" s="307">
        <f t="shared" ca="1" si="253"/>
        <v>7.6519999999999806</v>
      </c>
      <c r="T534" s="304">
        <f t="shared" ca="1" si="233"/>
        <v>75.066119999999813</v>
      </c>
      <c r="U534" s="311">
        <f t="shared" ca="1" si="234"/>
        <v>0</v>
      </c>
      <c r="V534" s="306">
        <f t="shared" ca="1" si="235"/>
        <v>0.95320624521914277</v>
      </c>
      <c r="W534" s="304">
        <f t="shared" ca="1" si="236"/>
        <v>7.5089086925879531</v>
      </c>
      <c r="Y534" s="314" t="str">
        <f t="shared" ca="1" si="254"/>
        <v/>
      </c>
      <c r="Z534" s="315" t="str">
        <f t="shared" ca="1" si="255"/>
        <v/>
      </c>
      <c r="AA534" s="316" t="str">
        <f t="shared" ca="1" si="256"/>
        <v/>
      </c>
      <c r="AC534" s="310" t="e">
        <f t="shared" ca="1" si="257"/>
        <v>#N/A</v>
      </c>
      <c r="AD534" s="323" t="e">
        <f t="shared" ca="1" si="258"/>
        <v>#N/A</v>
      </c>
      <c r="AE534" s="324">
        <f t="shared" ca="1" si="237"/>
        <v>2495.5741025663324</v>
      </c>
      <c r="AG534" s="306">
        <f t="shared" ca="1" si="259"/>
        <v>-5.5922182880947</v>
      </c>
      <c r="AH534" s="304">
        <f t="shared" ca="1" si="260"/>
        <v>-0.99976286547892135</v>
      </c>
    </row>
    <row r="535" spans="1:34" x14ac:dyDescent="0.2">
      <c r="A535" s="347">
        <f t="shared" ca="1" si="238"/>
        <v>0.1</v>
      </c>
      <c r="B535" s="304">
        <f t="shared" ca="1" si="239"/>
        <v>20.799999999999955</v>
      </c>
      <c r="D535" s="306">
        <f t="shared" ca="1" si="240"/>
        <v>-0.87368001528330741</v>
      </c>
      <c r="E535" s="307">
        <f t="shared" ca="1" si="241"/>
        <v>-10.256803313689247</v>
      </c>
      <c r="F535" s="304">
        <f t="shared" ca="1" si="242"/>
        <v>10.293946327080405</v>
      </c>
      <c r="G535" s="306">
        <f t="shared" ca="1" si="243"/>
        <v>53.303972715849596</v>
      </c>
      <c r="H535" s="307">
        <f t="shared" ca="1" si="244"/>
        <v>26.278856269597561</v>
      </c>
      <c r="I535" s="304">
        <f t="shared" ca="1" si="245"/>
        <v>59.429721471080491</v>
      </c>
      <c r="J535" s="306">
        <f t="shared" ca="1" si="246"/>
        <v>1204.4457183968659</v>
      </c>
      <c r="K535" s="307">
        <f t="shared" ca="1" si="247"/>
        <v>2498.2532722098604</v>
      </c>
      <c r="L535" s="304">
        <f t="shared" ca="1" si="232"/>
        <v>2773.4381011069668</v>
      </c>
      <c r="M535" s="306">
        <f t="shared" ca="1" si="248"/>
        <v>0.45803190960570284</v>
      </c>
      <c r="N535" s="304">
        <f t="shared" ca="1" si="249"/>
        <v>26.243295302724402</v>
      </c>
      <c r="P535" s="310">
        <f t="shared" ca="1" si="250"/>
        <v>23</v>
      </c>
      <c r="Q535" s="304">
        <f t="shared" ca="1" si="251"/>
        <v>0</v>
      </c>
      <c r="R535" s="306">
        <f t="shared" ca="1" si="252"/>
        <v>0</v>
      </c>
      <c r="S535" s="307">
        <f t="shared" ca="1" si="253"/>
        <v>7.6519999999999806</v>
      </c>
      <c r="T535" s="304">
        <f t="shared" ca="1" si="233"/>
        <v>75.066119999999813</v>
      </c>
      <c r="U535" s="311">
        <f t="shared" ca="1" si="234"/>
        <v>0</v>
      </c>
      <c r="V535" s="306">
        <f t="shared" ca="1" si="235"/>
        <v>0.95294685690223979</v>
      </c>
      <c r="W535" s="304">
        <f t="shared" ca="1" si="236"/>
        <v>7.3726809782118261</v>
      </c>
      <c r="Y535" s="314" t="str">
        <f t="shared" ca="1" si="254"/>
        <v/>
      </c>
      <c r="Z535" s="315" t="str">
        <f t="shared" ca="1" si="255"/>
        <v/>
      </c>
      <c r="AA535" s="316" t="str">
        <f t="shared" ca="1" si="256"/>
        <v/>
      </c>
      <c r="AC535" s="310" t="e">
        <f t="shared" ca="1" si="257"/>
        <v>#N/A</v>
      </c>
      <c r="AD535" s="323" t="e">
        <f t="shared" ca="1" si="258"/>
        <v>#N/A</v>
      </c>
      <c r="AE535" s="324">
        <f t="shared" ca="1" si="237"/>
        <v>2498.2532722098604</v>
      </c>
      <c r="AG535" s="306">
        <f t="shared" ca="1" si="259"/>
        <v>-5.4479666764850094</v>
      </c>
      <c r="AH535" s="304">
        <f t="shared" ca="1" si="260"/>
        <v>-0.98130014278462785</v>
      </c>
    </row>
    <row r="536" spans="1:34" x14ac:dyDescent="0.2">
      <c r="A536" s="347">
        <f t="shared" ca="1" si="238"/>
        <v>0.1</v>
      </c>
      <c r="B536" s="304">
        <f t="shared" ca="1" si="239"/>
        <v>20.899999999999956</v>
      </c>
      <c r="D536" s="306">
        <f t="shared" ca="1" si="240"/>
        <v>-0.86418428359200716</v>
      </c>
      <c r="E536" s="307">
        <f t="shared" ca="1" si="241"/>
        <v>-10.236042814857717</v>
      </c>
      <c r="F536" s="304">
        <f t="shared" ca="1" si="242"/>
        <v>10.272457689550622</v>
      </c>
      <c r="G536" s="306">
        <f t="shared" ca="1" si="243"/>
        <v>53.217554287490394</v>
      </c>
      <c r="H536" s="307">
        <f t="shared" ca="1" si="244"/>
        <v>25.255251988111791</v>
      </c>
      <c r="I536" s="304">
        <f t="shared" ca="1" si="245"/>
        <v>58.906161284920032</v>
      </c>
      <c r="J536" s="306">
        <f t="shared" ca="1" si="246"/>
        <v>1209.7717947470328</v>
      </c>
      <c r="K536" s="307">
        <f t="shared" ca="1" si="247"/>
        <v>2500.8299776227459</v>
      </c>
      <c r="L536" s="304">
        <f t="shared" ca="1" si="232"/>
        <v>2778.0745800539698</v>
      </c>
      <c r="M536" s="306">
        <f t="shared" ca="1" si="248"/>
        <v>0.44309432702537427</v>
      </c>
      <c r="N536" s="304">
        <f t="shared" ca="1" si="249"/>
        <v>25.387434864743437</v>
      </c>
      <c r="P536" s="310">
        <f t="shared" ca="1" si="250"/>
        <v>23</v>
      </c>
      <c r="Q536" s="304">
        <f t="shared" ca="1" si="251"/>
        <v>0</v>
      </c>
      <c r="R536" s="306">
        <f t="shared" ca="1" si="252"/>
        <v>0</v>
      </c>
      <c r="S536" s="307">
        <f t="shared" ca="1" si="253"/>
        <v>7.6519999999999806</v>
      </c>
      <c r="T536" s="304">
        <f t="shared" ca="1" si="233"/>
        <v>75.066119999999813</v>
      </c>
      <c r="U536" s="311">
        <f t="shared" ca="1" si="234"/>
        <v>0</v>
      </c>
      <c r="V536" s="306">
        <f t="shared" ca="1" si="235"/>
        <v>0.95269744710443516</v>
      </c>
      <c r="W536" s="304">
        <f t="shared" ca="1" si="236"/>
        <v>7.241454665127053</v>
      </c>
      <c r="Y536" s="314" t="str">
        <f t="shared" ca="1" si="254"/>
        <v/>
      </c>
      <c r="Z536" s="315" t="str">
        <f t="shared" ca="1" si="255"/>
        <v/>
      </c>
      <c r="AA536" s="316" t="str">
        <f t="shared" ca="1" si="256"/>
        <v/>
      </c>
      <c r="AC536" s="310" t="e">
        <f t="shared" ca="1" si="257"/>
        <v>#N/A</v>
      </c>
      <c r="AD536" s="323" t="e">
        <f t="shared" ca="1" si="258"/>
        <v>#N/A</v>
      </c>
      <c r="AE536" s="324">
        <f t="shared" ca="1" si="237"/>
        <v>2500.8299776227459</v>
      </c>
      <c r="AG536" s="306">
        <f t="shared" ca="1" si="259"/>
        <v>-5.301319702944574</v>
      </c>
      <c r="AH536" s="304">
        <f t="shared" ca="1" si="260"/>
        <v>-0.96349725277206544</v>
      </c>
    </row>
    <row r="537" spans="1:34" x14ac:dyDescent="0.2">
      <c r="A537" s="347">
        <f t="shared" ca="1" si="238"/>
        <v>0.1</v>
      </c>
      <c r="B537" s="304">
        <f t="shared" ca="1" si="239"/>
        <v>20.999999999999957</v>
      </c>
      <c r="D537" s="306">
        <f t="shared" ca="1" si="240"/>
        <v>-0.8549585197990659</v>
      </c>
      <c r="E537" s="307">
        <f t="shared" ca="1" si="241"/>
        <v>-10.215734407490125</v>
      </c>
      <c r="F537" s="304">
        <f t="shared" ca="1" si="242"/>
        <v>10.251447876029738</v>
      </c>
      <c r="G537" s="306">
        <f t="shared" ca="1" si="243"/>
        <v>53.132058435510487</v>
      </c>
      <c r="H537" s="307">
        <f t="shared" ca="1" si="244"/>
        <v>24.233678547362778</v>
      </c>
      <c r="I537" s="304">
        <f t="shared" ca="1" si="245"/>
        <v>58.397660993668332</v>
      </c>
      <c r="J537" s="306">
        <f t="shared" ca="1" si="246"/>
        <v>1215.0892753831829</v>
      </c>
      <c r="K537" s="307">
        <f t="shared" ca="1" si="247"/>
        <v>2503.3044241495195</v>
      </c>
      <c r="L537" s="304">
        <f t="shared" ca="1" si="232"/>
        <v>2782.6201658001737</v>
      </c>
      <c r="M537" s="306">
        <f t="shared" ca="1" si="248"/>
        <v>0.42791738003901147</v>
      </c>
      <c r="N537" s="304">
        <f t="shared" ca="1" si="249"/>
        <v>24.517859856531057</v>
      </c>
      <c r="P537" s="310">
        <f t="shared" ca="1" si="250"/>
        <v>23</v>
      </c>
      <c r="Q537" s="304">
        <f t="shared" ca="1" si="251"/>
        <v>0</v>
      </c>
      <c r="R537" s="306">
        <f t="shared" ca="1" si="252"/>
        <v>0</v>
      </c>
      <c r="S537" s="307">
        <f t="shared" ca="1" si="253"/>
        <v>7.6519999999999806</v>
      </c>
      <c r="T537" s="304">
        <f t="shared" ca="1" si="233"/>
        <v>75.066119999999813</v>
      </c>
      <c r="U537" s="311">
        <f t="shared" ca="1" si="234"/>
        <v>0</v>
      </c>
      <c r="V537" s="306">
        <f t="shared" ca="1" si="235"/>
        <v>0.95245798912160828</v>
      </c>
      <c r="W537" s="304">
        <f t="shared" ca="1" si="236"/>
        <v>7.1151834935654064</v>
      </c>
      <c r="Y537" s="314" t="str">
        <f t="shared" ca="1" si="254"/>
        <v/>
      </c>
      <c r="Z537" s="315" t="str">
        <f t="shared" ca="1" si="255"/>
        <v/>
      </c>
      <c r="AA537" s="316" t="str">
        <f t="shared" ca="1" si="256"/>
        <v/>
      </c>
      <c r="AC537" s="310">
        <f t="shared" ca="1" si="257"/>
        <v>20.999999999999957</v>
      </c>
      <c r="AD537" s="323">
        <f t="shared" ca="1" si="258"/>
        <v>1215.0892753831829</v>
      </c>
      <c r="AE537" s="324">
        <f t="shared" ca="1" si="237"/>
        <v>2503.3044241495195</v>
      </c>
      <c r="AG537" s="306">
        <f t="shared" ca="1" si="259"/>
        <v>-5.1522581258989995</v>
      </c>
      <c r="AH537" s="304">
        <f t="shared" ca="1" si="260"/>
        <v>-0.94634796982842018</v>
      </c>
    </row>
    <row r="538" spans="1:34" x14ac:dyDescent="0.2">
      <c r="A538" s="347">
        <f t="shared" ca="1" si="238"/>
        <v>0.1</v>
      </c>
      <c r="B538" s="304">
        <f t="shared" ca="1" si="239"/>
        <v>21.099999999999959</v>
      </c>
      <c r="D538" s="306">
        <f t="shared" ca="1" si="240"/>
        <v>-0.84600383595843576</v>
      </c>
      <c r="E538" s="307">
        <f t="shared" ca="1" si="241"/>
        <v>-10.195864685354451</v>
      </c>
      <c r="F538" s="304">
        <f t="shared" ca="1" si="242"/>
        <v>10.230903145495729</v>
      </c>
      <c r="G538" s="306">
        <f t="shared" ca="1" si="243"/>
        <v>53.047458051914646</v>
      </c>
      <c r="H538" s="307">
        <f t="shared" ca="1" si="244"/>
        <v>23.214092078827335</v>
      </c>
      <c r="I538" s="304">
        <f t="shared" ca="1" si="245"/>
        <v>57.904463358310451</v>
      </c>
      <c r="J538" s="306">
        <f t="shared" ca="1" si="246"/>
        <v>1220.398251207554</v>
      </c>
      <c r="K538" s="307">
        <f t="shared" ca="1" si="247"/>
        <v>2505.6768126808288</v>
      </c>
      <c r="L538" s="304">
        <f t="shared" ca="1" si="232"/>
        <v>2787.0752019198931</v>
      </c>
      <c r="M538" s="306">
        <f t="shared" ca="1" si="248"/>
        <v>0.41250267018794018</v>
      </c>
      <c r="N538" s="304">
        <f t="shared" ca="1" si="249"/>
        <v>23.634662039645939</v>
      </c>
      <c r="P538" s="310">
        <f t="shared" ca="1" si="250"/>
        <v>23</v>
      </c>
      <c r="Q538" s="304">
        <f t="shared" ca="1" si="251"/>
        <v>0</v>
      </c>
      <c r="R538" s="306">
        <f t="shared" ca="1" si="252"/>
        <v>0</v>
      </c>
      <c r="S538" s="307">
        <f t="shared" ca="1" si="253"/>
        <v>7.6519999999999806</v>
      </c>
      <c r="T538" s="304">
        <f t="shared" ca="1" si="233"/>
        <v>75.066119999999813</v>
      </c>
      <c r="U538" s="311">
        <f t="shared" ca="1" si="234"/>
        <v>0</v>
      </c>
      <c r="V538" s="306">
        <f t="shared" ca="1" si="235"/>
        <v>0.95222845697272884</v>
      </c>
      <c r="W538" s="304">
        <f t="shared" ca="1" si="236"/>
        <v>6.9938225419172584</v>
      </c>
      <c r="Y538" s="314" t="str">
        <f t="shared" ca="1" si="254"/>
        <v/>
      </c>
      <c r="Z538" s="315" t="str">
        <f t="shared" ca="1" si="255"/>
        <v/>
      </c>
      <c r="AA538" s="316" t="str">
        <f t="shared" ca="1" si="256"/>
        <v/>
      </c>
      <c r="AC538" s="310" t="e">
        <f t="shared" ca="1" si="257"/>
        <v>#N/A</v>
      </c>
      <c r="AD538" s="323" t="e">
        <f t="shared" ca="1" si="258"/>
        <v>#N/A</v>
      </c>
      <c r="AE538" s="324">
        <f t="shared" ca="1" si="237"/>
        <v>2505.6768126808288</v>
      </c>
      <c r="AG538" s="306">
        <f t="shared" ca="1" si="259"/>
        <v>-5.0007693386514358</v>
      </c>
      <c r="AH538" s="304">
        <f t="shared" ca="1" si="260"/>
        <v>-0.92984624850567488</v>
      </c>
    </row>
    <row r="539" spans="1:34" x14ac:dyDescent="0.2">
      <c r="A539" s="347">
        <f t="shared" ca="1" si="238"/>
        <v>0.1</v>
      </c>
      <c r="B539" s="304">
        <f t="shared" ca="1" si="239"/>
        <v>21.19999999999996</v>
      </c>
      <c r="D539" s="306">
        <f t="shared" ca="1" si="240"/>
        <v>-0.83732138698377701</v>
      </c>
      <c r="E539" s="307">
        <f t="shared" ca="1" si="241"/>
        <v>-10.176420116831805</v>
      </c>
      <c r="F539" s="304">
        <f t="shared" ca="1" si="242"/>
        <v>10.210809639757246</v>
      </c>
      <c r="G539" s="306">
        <f t="shared" ca="1" si="243"/>
        <v>52.963725913216265</v>
      </c>
      <c r="H539" s="307">
        <f t="shared" ca="1" si="244"/>
        <v>22.196450067144156</v>
      </c>
      <c r="I539" s="304">
        <f t="shared" ca="1" si="245"/>
        <v>57.426811318351291</v>
      </c>
      <c r="J539" s="306">
        <f t="shared" ca="1" si="246"/>
        <v>1225.6988104058105</v>
      </c>
      <c r="K539" s="307">
        <f t="shared" ca="1" si="247"/>
        <v>2507.9473397881275</v>
      </c>
      <c r="L539" s="304">
        <f t="shared" ca="1" si="232"/>
        <v>2791.4400285480906</v>
      </c>
      <c r="M539" s="306">
        <f t="shared" ca="1" si="248"/>
        <v>0.39685230156813134</v>
      </c>
      <c r="N539" s="304">
        <f t="shared" ca="1" si="249"/>
        <v>22.737961969906909</v>
      </c>
      <c r="P539" s="310">
        <f t="shared" ca="1" si="250"/>
        <v>23</v>
      </c>
      <c r="Q539" s="304">
        <f t="shared" ca="1" si="251"/>
        <v>0</v>
      </c>
      <c r="R539" s="306">
        <f t="shared" ca="1" si="252"/>
        <v>0</v>
      </c>
      <c r="S539" s="307">
        <f t="shared" ca="1" si="253"/>
        <v>7.6519999999999806</v>
      </c>
      <c r="T539" s="304">
        <f t="shared" ca="1" si="233"/>
        <v>75.066119999999813</v>
      </c>
      <c r="U539" s="311">
        <f t="shared" ca="1" si="234"/>
        <v>0</v>
      </c>
      <c r="V539" s="306">
        <f t="shared" ca="1" si="235"/>
        <v>0.95200882538413001</v>
      </c>
      <c r="W539" s="304">
        <f t="shared" ca="1" si="236"/>
        <v>6.8773281868726386</v>
      </c>
      <c r="Y539" s="314" t="str">
        <f t="shared" ca="1" si="254"/>
        <v/>
      </c>
      <c r="Z539" s="315" t="str">
        <f t="shared" ca="1" si="255"/>
        <v/>
      </c>
      <c r="AA539" s="316" t="str">
        <f t="shared" ca="1" si="256"/>
        <v/>
      </c>
      <c r="AC539" s="310" t="e">
        <f t="shared" ca="1" si="257"/>
        <v>#N/A</v>
      </c>
      <c r="AD539" s="323" t="e">
        <f t="shared" ca="1" si="258"/>
        <v>#N/A</v>
      </c>
      <c r="AE539" s="324">
        <f t="shared" ca="1" si="237"/>
        <v>2507.9473397881275</v>
      </c>
      <c r="AG539" s="306">
        <f t="shared" ca="1" si="259"/>
        <v>-4.8468478680180667</v>
      </c>
      <c r="AH539" s="304">
        <f t="shared" ca="1" si="260"/>
        <v>-0.9139862182327857</v>
      </c>
    </row>
    <row r="540" spans="1:34" x14ac:dyDescent="0.2">
      <c r="A540" s="347">
        <f t="shared" ca="1" si="238"/>
        <v>0.1</v>
      </c>
      <c r="B540" s="304">
        <f t="shared" ca="1" si="239"/>
        <v>21.299999999999962</v>
      </c>
      <c r="D540" s="306">
        <f t="shared" ca="1" si="240"/>
        <v>-0.82891235939471719</v>
      </c>
      <c r="E540" s="307">
        <f t="shared" ca="1" si="241"/>
        <v>-10.157387036657713</v>
      </c>
      <c r="F540" s="304">
        <f t="shared" ca="1" si="242"/>
        <v>10.191153374962987</v>
      </c>
      <c r="G540" s="306">
        <f t="shared" ca="1" si="243"/>
        <v>52.880834677276795</v>
      </c>
      <c r="H540" s="307">
        <f t="shared" ca="1" si="244"/>
        <v>21.180711363478384</v>
      </c>
      <c r="I540" s="304">
        <f t="shared" ca="1" si="245"/>
        <v>56.964947204649128</v>
      </c>
      <c r="J540" s="306">
        <f t="shared" ca="1" si="246"/>
        <v>1230.9910384353352</v>
      </c>
      <c r="K540" s="307">
        <f t="shared" ca="1" si="247"/>
        <v>2510.1161978596588</v>
      </c>
      <c r="L540" s="304">
        <f t="shared" ca="1" si="232"/>
        <v>2795.714982516196</v>
      </c>
      <c r="M540" s="306">
        <f t="shared" ca="1" si="248"/>
        <v>0.38096890437917036</v>
      </c>
      <c r="N540" s="304">
        <f t="shared" ca="1" si="249"/>
        <v>21.827910346649489</v>
      </c>
      <c r="P540" s="310">
        <f t="shared" ca="1" si="250"/>
        <v>23</v>
      </c>
      <c r="Q540" s="304">
        <f t="shared" ca="1" si="251"/>
        <v>0</v>
      </c>
      <c r="R540" s="306">
        <f t="shared" ca="1" si="252"/>
        <v>0</v>
      </c>
      <c r="S540" s="307">
        <f t="shared" ca="1" si="253"/>
        <v>7.6519999999999806</v>
      </c>
      <c r="T540" s="304">
        <f t="shared" ca="1" si="233"/>
        <v>75.066119999999813</v>
      </c>
      <c r="U540" s="311">
        <f t="shared" ca="1" si="234"/>
        <v>0</v>
      </c>
      <c r="V540" s="306">
        <f t="shared" ca="1" si="235"/>
        <v>0.95179906977375339</v>
      </c>
      <c r="W540" s="304">
        <f t="shared" ca="1" si="236"/>
        <v>6.7656580641238317</v>
      </c>
      <c r="Y540" s="314" t="str">
        <f t="shared" ca="1" si="254"/>
        <v/>
      </c>
      <c r="Z540" s="315" t="str">
        <f t="shared" ca="1" si="255"/>
        <v/>
      </c>
      <c r="AA540" s="316" t="str">
        <f t="shared" ca="1" si="256"/>
        <v/>
      </c>
      <c r="AC540" s="310" t="e">
        <f t="shared" ca="1" si="257"/>
        <v>#N/A</v>
      </c>
      <c r="AD540" s="323" t="e">
        <f t="shared" ca="1" si="258"/>
        <v>#N/A</v>
      </c>
      <c r="AE540" s="324">
        <f t="shared" ca="1" si="237"/>
        <v>2510.1161978596588</v>
      </c>
      <c r="AG540" s="306">
        <f t="shared" ca="1" si="259"/>
        <v>-4.6904958676473267</v>
      </c>
      <c r="AH540" s="304">
        <f t="shared" ca="1" si="260"/>
        <v>-0.89876217810672454</v>
      </c>
    </row>
    <row r="541" spans="1:34" x14ac:dyDescent="0.2">
      <c r="A541" s="347">
        <f t="shared" ca="1" si="238"/>
        <v>0.1</v>
      </c>
      <c r="B541" s="304">
        <f t="shared" ca="1" si="239"/>
        <v>21.399999999999963</v>
      </c>
      <c r="D541" s="306">
        <f t="shared" ca="1" si="240"/>
        <v>-0.82077795946279253</v>
      </c>
      <c r="E541" s="307">
        <f t="shared" ca="1" si="241"/>
        <v>-10.138751638641523</v>
      </c>
      <c r="F541" s="304">
        <f t="shared" ca="1" si="242"/>
        <v>10.171920234095236</v>
      </c>
      <c r="G541" s="306">
        <f t="shared" ca="1" si="243"/>
        <v>52.798756881330519</v>
      </c>
      <c r="H541" s="307">
        <f t="shared" ca="1" si="244"/>
        <v>20.166836199614231</v>
      </c>
      <c r="I541" s="304">
        <f t="shared" ca="1" si="245"/>
        <v>56.519111904876191</v>
      </c>
      <c r="J541" s="306">
        <f t="shared" ca="1" si="246"/>
        <v>1236.2750180132655</v>
      </c>
      <c r="K541" s="307">
        <f t="shared" ca="1" si="247"/>
        <v>2512.1835752378133</v>
      </c>
      <c r="L541" s="304">
        <f t="shared" ca="1" si="232"/>
        <v>2799.9003974888715</v>
      </c>
      <c r="M541" s="306">
        <f t="shared" ca="1" si="248"/>
        <v>0.36485565702951184</v>
      </c>
      <c r="N541" s="304">
        <f t="shared" ca="1" si="249"/>
        <v>20.904689279263696</v>
      </c>
      <c r="P541" s="310">
        <f t="shared" ca="1" si="250"/>
        <v>23</v>
      </c>
      <c r="Q541" s="304">
        <f t="shared" ca="1" si="251"/>
        <v>0</v>
      </c>
      <c r="R541" s="306">
        <f t="shared" ca="1" si="252"/>
        <v>0</v>
      </c>
      <c r="S541" s="307">
        <f t="shared" ca="1" si="253"/>
        <v>7.6519999999999806</v>
      </c>
      <c r="T541" s="304">
        <f t="shared" ca="1" si="233"/>
        <v>75.066119999999813</v>
      </c>
      <c r="U541" s="311">
        <f t="shared" ca="1" si="234"/>
        <v>0</v>
      </c>
      <c r="V541" s="306">
        <f t="shared" ca="1" si="235"/>
        <v>0.95159916623536045</v>
      </c>
      <c r="W541" s="304">
        <f t="shared" ca="1" si="236"/>
        <v>6.6587710295901639</v>
      </c>
      <c r="Y541" s="314" t="str">
        <f t="shared" ca="1" si="254"/>
        <v/>
      </c>
      <c r="Z541" s="315" t="str">
        <f t="shared" ca="1" si="255"/>
        <v/>
      </c>
      <c r="AA541" s="316" t="str">
        <f t="shared" ca="1" si="256"/>
        <v/>
      </c>
      <c r="AC541" s="310" t="e">
        <f t="shared" ca="1" si="257"/>
        <v>#N/A</v>
      </c>
      <c r="AD541" s="323" t="e">
        <f t="shared" ca="1" si="258"/>
        <v>#N/A</v>
      </c>
      <c r="AE541" s="324">
        <f t="shared" ca="1" si="237"/>
        <v>2512.1835752378133</v>
      </c>
      <c r="AG541" s="306">
        <f t="shared" ca="1" si="259"/>
        <v>-4.5317236000895571</v>
      </c>
      <c r="AH541" s="304">
        <f t="shared" ca="1" si="260"/>
        <v>-0.88416859175690654</v>
      </c>
    </row>
    <row r="542" spans="1:34" x14ac:dyDescent="0.2">
      <c r="A542" s="347">
        <f t="shared" ca="1" si="238"/>
        <v>0.1</v>
      </c>
      <c r="B542" s="304">
        <f t="shared" ca="1" si="239"/>
        <v>21.499999999999964</v>
      </c>
      <c r="D542" s="306">
        <f t="shared" ca="1" si="240"/>
        <v>-0.81291940077951874</v>
      </c>
      <c r="E542" s="307">
        <f t="shared" ca="1" si="241"/>
        <v>-10.12049996945678</v>
      </c>
      <c r="F542" s="304">
        <f t="shared" ca="1" si="242"/>
        <v>10.153095960540234</v>
      </c>
      <c r="G542" s="306">
        <f t="shared" ca="1" si="243"/>
        <v>52.717464941252565</v>
      </c>
      <c r="H542" s="307">
        <f t="shared" ca="1" si="244"/>
        <v>19.154786202668554</v>
      </c>
      <c r="I542" s="304">
        <f t="shared" ca="1" si="245"/>
        <v>56.089543983724234</v>
      </c>
      <c r="J542" s="306">
        <f t="shared" ca="1" si="246"/>
        <v>1241.5508291043946</v>
      </c>
      <c r="K542" s="307">
        <f t="shared" ca="1" si="247"/>
        <v>2514.1496563579276</v>
      </c>
      <c r="L542" s="304">
        <f t="shared" ca="1" si="232"/>
        <v>2803.996604101812</v>
      </c>
      <c r="M542" s="306">
        <f t="shared" ca="1" si="248"/>
        <v>0.34851630645616349</v>
      </c>
      <c r="N542" s="304">
        <f t="shared" ca="1" si="249"/>
        <v>19.968513451426173</v>
      </c>
      <c r="P542" s="310">
        <f t="shared" ca="1" si="250"/>
        <v>23</v>
      </c>
      <c r="Q542" s="304">
        <f t="shared" ca="1" si="251"/>
        <v>0</v>
      </c>
      <c r="R542" s="306">
        <f t="shared" ca="1" si="252"/>
        <v>0</v>
      </c>
      <c r="S542" s="307">
        <f t="shared" ca="1" si="253"/>
        <v>7.6519999999999806</v>
      </c>
      <c r="T542" s="304">
        <f t="shared" ca="1" si="233"/>
        <v>75.066119999999813</v>
      </c>
      <c r="U542" s="311">
        <f t="shared" ca="1" si="234"/>
        <v>0</v>
      </c>
      <c r="V542" s="306">
        <f t="shared" ca="1" si="235"/>
        <v>0.95140909152269726</v>
      </c>
      <c r="W542" s="304">
        <f t="shared" ca="1" si="236"/>
        <v>6.5566271211282041</v>
      </c>
      <c r="Y542" s="314" t="str">
        <f t="shared" ca="1" si="254"/>
        <v/>
      </c>
      <c r="Z542" s="315" t="str">
        <f t="shared" ca="1" si="255"/>
        <v/>
      </c>
      <c r="AA542" s="316" t="str">
        <f t="shared" ca="1" si="256"/>
        <v/>
      </c>
      <c r="AC542" s="310" t="e">
        <f t="shared" ca="1" si="257"/>
        <v>#N/A</v>
      </c>
      <c r="AD542" s="323" t="e">
        <f t="shared" ca="1" si="258"/>
        <v>#N/A</v>
      </c>
      <c r="AE542" s="324">
        <f t="shared" ca="1" si="237"/>
        <v>2514.1496563579276</v>
      </c>
      <c r="AG542" s="306">
        <f t="shared" ca="1" si="259"/>
        <v>-4.3705499011352789</v>
      </c>
      <c r="AH542" s="304">
        <f t="shared" ca="1" si="260"/>
        <v>-0.8702000822778595</v>
      </c>
    </row>
    <row r="543" spans="1:34" x14ac:dyDescent="0.2">
      <c r="A543" s="347">
        <f t="shared" ca="1" si="238"/>
        <v>0.1</v>
      </c>
      <c r="B543" s="304">
        <f t="shared" ca="1" si="239"/>
        <v>21.599999999999966</v>
      </c>
      <c r="D543" s="306">
        <f t="shared" ca="1" si="240"/>
        <v>-0.80533789127829292</v>
      </c>
      <c r="E543" s="307">
        <f t="shared" ca="1" si="241"/>
        <v>-10.102617923595799</v>
      </c>
      <c r="F543" s="304">
        <f t="shared" ca="1" si="242"/>
        <v>10.134666152828501</v>
      </c>
      <c r="G543" s="306">
        <f t="shared" ca="1" si="243"/>
        <v>52.636931152124738</v>
      </c>
      <c r="H543" s="307">
        <f t="shared" ca="1" si="244"/>
        <v>18.144524410308975</v>
      </c>
      <c r="I543" s="304">
        <f t="shared" ca="1" si="245"/>
        <v>55.67647876069227</v>
      </c>
      <c r="J543" s="306">
        <f t="shared" ca="1" si="246"/>
        <v>1246.8185489090633</v>
      </c>
      <c r="K543" s="307">
        <f t="shared" ca="1" si="247"/>
        <v>2516.0146218885766</v>
      </c>
      <c r="L543" s="304">
        <f t="shared" ca="1" si="232"/>
        <v>2808.0039301006718</v>
      </c>
      <c r="M543" s="306">
        <f t="shared" ca="1" si="248"/>
        <v>0.33195518630432902</v>
      </c>
      <c r="N543" s="304">
        <f t="shared" ca="1" si="249"/>
        <v>19.019631162717001</v>
      </c>
      <c r="P543" s="310">
        <f t="shared" ca="1" si="250"/>
        <v>23</v>
      </c>
      <c r="Q543" s="304">
        <f t="shared" ca="1" si="251"/>
        <v>0</v>
      </c>
      <c r="R543" s="306">
        <f t="shared" ca="1" si="252"/>
        <v>0</v>
      </c>
      <c r="S543" s="307">
        <f t="shared" ca="1" si="253"/>
        <v>7.6519999999999806</v>
      </c>
      <c r="T543" s="304">
        <f t="shared" ca="1" si="233"/>
        <v>75.066119999999813</v>
      </c>
      <c r="U543" s="311">
        <f t="shared" ca="1" si="234"/>
        <v>0</v>
      </c>
      <c r="V543" s="306">
        <f t="shared" ca="1" si="235"/>
        <v>0.95122882303360412</v>
      </c>
      <c r="W543" s="304">
        <f t="shared" ca="1" si="236"/>
        <v>6.4591875206933889</v>
      </c>
      <c r="Y543" s="314" t="str">
        <f t="shared" ca="1" si="254"/>
        <v/>
      </c>
      <c r="Z543" s="315" t="str">
        <f t="shared" ca="1" si="255"/>
        <v/>
      </c>
      <c r="AA543" s="316" t="str">
        <f t="shared" ca="1" si="256"/>
        <v/>
      </c>
      <c r="AC543" s="310" t="e">
        <f t="shared" ca="1" si="257"/>
        <v>#N/A</v>
      </c>
      <c r="AD543" s="323" t="e">
        <f t="shared" ca="1" si="258"/>
        <v>#N/A</v>
      </c>
      <c r="AE543" s="324">
        <f t="shared" ca="1" si="237"/>
        <v>2516.0146218885766</v>
      </c>
      <c r="AG543" s="306">
        <f t="shared" ca="1" si="259"/>
        <v>-4.2070026194458405</v>
      </c>
      <c r="AH543" s="304">
        <f t="shared" ca="1" si="260"/>
        <v>-0.85685142722532948</v>
      </c>
    </row>
    <row r="544" spans="1:34" x14ac:dyDescent="0.2">
      <c r="A544" s="347">
        <f t="shared" ca="1" si="238"/>
        <v>0.1</v>
      </c>
      <c r="B544" s="304">
        <f t="shared" ca="1" si="239"/>
        <v>21.699999999999967</v>
      </c>
      <c r="D544" s="306">
        <f t="shared" ca="1" si="240"/>
        <v>-0.7980346197516599</v>
      </c>
      <c r="E544" s="307">
        <f t="shared" ca="1" si="241"/>
        <v>-10.08509123958058</v>
      </c>
      <c r="F544" s="304">
        <f t="shared" ca="1" si="242"/>
        <v>10.116616260637107</v>
      </c>
      <c r="G544" s="306">
        <f t="shared" ca="1" si="243"/>
        <v>52.557127690149571</v>
      </c>
      <c r="H544" s="307">
        <f t="shared" ca="1" si="244"/>
        <v>17.136015286350919</v>
      </c>
      <c r="I544" s="304">
        <f t="shared" ca="1" si="245"/>
        <v>55.280147349050537</v>
      </c>
      <c r="J544" s="306">
        <f t="shared" ca="1" si="246"/>
        <v>1252.0782518511771</v>
      </c>
      <c r="K544" s="307">
        <f t="shared" ca="1" si="247"/>
        <v>2517.7786488734096</v>
      </c>
      <c r="L544" s="304">
        <f t="shared" ca="1" si="232"/>
        <v>2811.9227004812046</v>
      </c>
      <c r="M544" s="306">
        <f t="shared" ca="1" si="248"/>
        <v>0.31517723260480968</v>
      </c>
      <c r="N544" s="304">
        <f t="shared" ca="1" si="249"/>
        <v>18.058325226868636</v>
      </c>
      <c r="P544" s="310">
        <f t="shared" ca="1" si="250"/>
        <v>23</v>
      </c>
      <c r="Q544" s="304">
        <f t="shared" ca="1" si="251"/>
        <v>0</v>
      </c>
      <c r="R544" s="306">
        <f t="shared" ca="1" si="252"/>
        <v>0</v>
      </c>
      <c r="S544" s="307">
        <f t="shared" ca="1" si="253"/>
        <v>7.6519999999999806</v>
      </c>
      <c r="T544" s="304">
        <f t="shared" ca="1" si="233"/>
        <v>75.066119999999813</v>
      </c>
      <c r="U544" s="311">
        <f t="shared" ca="1" si="234"/>
        <v>0</v>
      </c>
      <c r="V544" s="306">
        <f t="shared" ca="1" si="235"/>
        <v>0.95105833879406787</v>
      </c>
      <c r="W544" s="304">
        <f t="shared" ca="1" si="236"/>
        <v>6.3664145169218873</v>
      </c>
      <c r="Y544" s="314" t="str">
        <f t="shared" ca="1" si="254"/>
        <v/>
      </c>
      <c r="Z544" s="315" t="str">
        <f t="shared" ca="1" si="255"/>
        <v>Para</v>
      </c>
      <c r="AA544" s="316" t="str">
        <f t="shared" ca="1" si="256"/>
        <v/>
      </c>
      <c r="AC544" s="310" t="e">
        <f t="shared" ca="1" si="257"/>
        <v>#N/A</v>
      </c>
      <c r="AD544" s="323" t="e">
        <f t="shared" ca="1" si="258"/>
        <v>#N/A</v>
      </c>
      <c r="AE544" s="324" t="e">
        <f t="shared" ca="1" si="237"/>
        <v>#N/A</v>
      </c>
      <c r="AG544" s="306">
        <f t="shared" ca="1" si="259"/>
        <v>-4.0411190240804231</v>
      </c>
      <c r="AH544" s="304">
        <f t="shared" ca="1" si="260"/>
        <v>-0.84411755367138075</v>
      </c>
    </row>
    <row r="545" spans="1:34" x14ac:dyDescent="0.2">
      <c r="A545" s="347">
        <f t="shared" ca="1" si="238"/>
        <v>0.1</v>
      </c>
      <c r="B545" s="304">
        <f t="shared" ca="1" si="239"/>
        <v>21.799999999999969</v>
      </c>
      <c r="D545" s="306">
        <f t="shared" ca="1" si="240"/>
        <v>-0.79101074191574949</v>
      </c>
      <c r="E545" s="307">
        <f t="shared" ca="1" si="241"/>
        <v>-10.067905497519732</v>
      </c>
      <c r="F545" s="304">
        <f t="shared" ca="1" si="242"/>
        <v>10.098931582143436</v>
      </c>
      <c r="G545" s="306">
        <f t="shared" ca="1" si="243"/>
        <v>52.478026615957994</v>
      </c>
      <c r="H545" s="307">
        <f t="shared" ca="1" si="244"/>
        <v>16.129224736598946</v>
      </c>
      <c r="I545" s="304">
        <f t="shared" ca="1" si="245"/>
        <v>54.900775660357574</v>
      </c>
      <c r="J545" s="306">
        <f t="shared" ca="1" si="246"/>
        <v>1257.3300095664824</v>
      </c>
      <c r="K545" s="307">
        <f t="shared" ca="1" si="247"/>
        <v>2519.4419108745569</v>
      </c>
      <c r="L545" s="304">
        <f t="shared" ca="1" si="232"/>
        <v>2815.7532376306858</v>
      </c>
      <c r="M545" s="306">
        <f t="shared" ca="1" si="248"/>
        <v>0.29818799658495609</v>
      </c>
      <c r="N545" s="304">
        <f t="shared" ca="1" si="249"/>
        <v>17.084913705779389</v>
      </c>
      <c r="P545" s="310">
        <f t="shared" ca="1" si="250"/>
        <v>23</v>
      </c>
      <c r="Q545" s="304">
        <f t="shared" ca="1" si="251"/>
        <v>0</v>
      </c>
      <c r="R545" s="306">
        <f t="shared" ca="1" si="252"/>
        <v>0</v>
      </c>
      <c r="S545" s="307">
        <f t="shared" ca="1" si="253"/>
        <v>7.6519999999999806</v>
      </c>
      <c r="T545" s="304">
        <f t="shared" ca="1" si="233"/>
        <v>75.066119999999813</v>
      </c>
      <c r="U545" s="311">
        <f t="shared" ca="1" si="234"/>
        <v>0</v>
      </c>
      <c r="V545" s="306">
        <f t="shared" ca="1" si="235"/>
        <v>0.95089761744220136</v>
      </c>
      <c r="W545" s="304">
        <f t="shared" ca="1" si="236"/>
        <v>6.2782714681043759</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-3.8729461722004217</v>
      </c>
      <c r="AH545" s="304">
        <f t="shared" ca="1" si="260"/>
        <v>-0.83199353331441495</v>
      </c>
    </row>
    <row r="546" spans="1:34" x14ac:dyDescent="0.2">
      <c r="A546" s="347">
        <f t="shared" ca="1" si="238"/>
        <v>0.1</v>
      </c>
      <c r="B546" s="304">
        <f t="shared" ca="1" si="239"/>
        <v>21.89999999999997</v>
      </c>
      <c r="D546" s="306">
        <f t="shared" ca="1" si="240"/>
        <v>-0.78426736608423575</v>
      </c>
      <c r="E546" s="307">
        <f t="shared" ca="1" si="241"/>
        <v>-10.051046118096723</v>
      </c>
      <c r="F546" s="304">
        <f t="shared" ca="1" si="242"/>
        <v>10.081597262815645</v>
      </c>
      <c r="G546" s="306">
        <f t="shared" ca="1" si="243"/>
        <v>52.399599879349573</v>
      </c>
      <c r="H546" s="307">
        <f t="shared" ca="1" si="244"/>
        <v>15.124120124789274</v>
      </c>
      <c r="I546" s="304">
        <f t="shared" ca="1" si="245"/>
        <v>54.538583379704569</v>
      </c>
      <c r="J546" s="306">
        <f t="shared" ca="1" si="246"/>
        <v>1262.5738908912479</v>
      </c>
      <c r="K546" s="307">
        <f t="shared" ca="1" si="247"/>
        <v>2521.0045781176264</v>
      </c>
      <c r="L546" s="304">
        <f t="shared" ca="1" si="232"/>
        <v>2819.4958614706807</v>
      </c>
      <c r="M546" s="306">
        <f t="shared" ca="1" si="248"/>
        <v>0.28099365425348366</v>
      </c>
      <c r="N546" s="304">
        <f t="shared" ca="1" si="249"/>
        <v>16.099750458682887</v>
      </c>
      <c r="P546" s="310">
        <f t="shared" ca="1" si="250"/>
        <v>23</v>
      </c>
      <c r="Q546" s="304">
        <f t="shared" ca="1" si="251"/>
        <v>0</v>
      </c>
      <c r="R546" s="306">
        <f t="shared" ca="1" si="252"/>
        <v>0</v>
      </c>
      <c r="S546" s="307">
        <f t="shared" ca="1" si="253"/>
        <v>7.6519999999999806</v>
      </c>
      <c r="T546" s="304">
        <f t="shared" ca="1" si="233"/>
        <v>75.066119999999813</v>
      </c>
      <c r="U546" s="311">
        <f t="shared" ca="1" si="234"/>
        <v>0</v>
      </c>
      <c r="V546" s="306">
        <f t="shared" ca="1" si="235"/>
        <v>0.95074663821215599</v>
      </c>
      <c r="W546" s="304">
        <f t="shared" ca="1" si="236"/>
        <v>6.1947227655266097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-3.7025412290281348</v>
      </c>
      <c r="AH546" s="304">
        <f t="shared" ca="1" si="260"/>
        <v>-0.82047457764040665</v>
      </c>
    </row>
    <row r="547" spans="1:34" x14ac:dyDescent="0.2">
      <c r="A547" s="347">
        <f t="shared" ca="1" si="238"/>
        <v>0.1</v>
      </c>
      <c r="B547" s="304">
        <f t="shared" ca="1" si="239"/>
        <v>21.999999999999972</v>
      </c>
      <c r="D547" s="306">
        <f t="shared" ca="1" si="240"/>
        <v>-0.77780553852486023</v>
      </c>
      <c r="E547" s="307">
        <f t="shared" ca="1" si="241"/>
        <v>-10.034498363068845</v>
      </c>
      <c r="F547" s="304">
        <f t="shared" ca="1" si="242"/>
        <v>10.064598295719074</v>
      </c>
      <c r="G547" s="306">
        <f t="shared" ca="1" si="243"/>
        <v>52.321819325497088</v>
      </c>
      <c r="H547" s="307">
        <f t="shared" ca="1" si="244"/>
        <v>14.120670288482389</v>
      </c>
      <c r="I547" s="304">
        <f t="shared" ca="1" si="245"/>
        <v>54.193782917655696</v>
      </c>
      <c r="J547" s="306">
        <f t="shared" ca="1" si="246"/>
        <v>1267.8099618514902</v>
      </c>
      <c r="K547" s="307">
        <f t="shared" ca="1" si="247"/>
        <v>2522.4668176382897</v>
      </c>
      <c r="L547" s="304">
        <f t="shared" ca="1" si="232"/>
        <v>2823.1508896012128</v>
      </c>
      <c r="M547" s="306">
        <f t="shared" ca="1" si="248"/>
        <v>0.26360101241121126</v>
      </c>
      <c r="N547" s="304">
        <f t="shared" ca="1" si="249"/>
        <v>15.103225486538037</v>
      </c>
      <c r="P547" s="310">
        <f t="shared" ca="1" si="250"/>
        <v>23</v>
      </c>
      <c r="Q547" s="304">
        <f t="shared" ca="1" si="251"/>
        <v>0</v>
      </c>
      <c r="R547" s="306">
        <f t="shared" ca="1" si="252"/>
        <v>0</v>
      </c>
      <c r="S547" s="307">
        <f t="shared" ca="1" si="253"/>
        <v>7.6519999999999806</v>
      </c>
      <c r="T547" s="304">
        <f t="shared" ca="1" si="233"/>
        <v>75.066119999999813</v>
      </c>
      <c r="U547" s="311">
        <f t="shared" ca="1" si="234"/>
        <v>0</v>
      </c>
      <c r="V547" s="306">
        <f t="shared" ca="1" si="235"/>
        <v>0.9506053809179571</v>
      </c>
      <c r="W547" s="304">
        <f t="shared" ca="1" si="236"/>
        <v>6.1157337971545402</v>
      </c>
      <c r="Y547" s="314" t="str">
        <f t="shared" ca="1" si="254"/>
        <v/>
      </c>
      <c r="Z547" s="315" t="str">
        <f t="shared" ca="1" si="255"/>
        <v/>
      </c>
      <c r="AA547" s="316" t="str">
        <f t="shared" ca="1" si="256"/>
        <v/>
      </c>
      <c r="AC547" s="310">
        <f t="shared" ca="1" si="257"/>
        <v>21.999999999999972</v>
      </c>
      <c r="AD547" s="323">
        <f t="shared" ca="1" si="258"/>
        <v>1267.8099618514902</v>
      </c>
      <c r="AE547" s="324" t="e">
        <f t="shared" ca="1" si="237"/>
        <v>#N/A</v>
      </c>
      <c r="AG547" s="306">
        <f t="shared" ca="1" si="259"/>
        <v>-3.5299717320736557</v>
      </c>
      <c r="AH547" s="304">
        <f t="shared" ca="1" si="260"/>
        <v>-0.80955603313207336</v>
      </c>
    </row>
    <row r="548" spans="1:34" x14ac:dyDescent="0.2">
      <c r="A548" s="347">
        <f t="shared" ca="1" si="238"/>
        <v>0.1</v>
      </c>
      <c r="B548" s="304">
        <f t="shared" ca="1" si="239"/>
        <v>22.099999999999973</v>
      </c>
      <c r="D548" s="306">
        <f t="shared" ca="1" si="240"/>
        <v>-0.77162622858209118</v>
      </c>
      <c r="E548" s="307">
        <f t="shared" ca="1" si="241"/>
        <v>-10.018247337348287</v>
      </c>
      <c r="F548" s="304">
        <f t="shared" ca="1" si="242"/>
        <v>10.047919523409901</v>
      </c>
      <c r="G548" s="306">
        <f t="shared" ca="1" si="243"/>
        <v>52.244656702638878</v>
      </c>
      <c r="H548" s="307">
        <f t="shared" ca="1" si="244"/>
        <v>13.11884555474756</v>
      </c>
      <c r="I548" s="304">
        <f t="shared" ca="1" si="245"/>
        <v>53.866578345630131</v>
      </c>
      <c r="J548" s="306">
        <f t="shared" ca="1" si="246"/>
        <v>1273.038285652897</v>
      </c>
      <c r="K548" s="307">
        <f t="shared" ca="1" si="247"/>
        <v>2523.8287934304512</v>
      </c>
      <c r="L548" s="304">
        <f t="shared" ca="1" si="232"/>
        <v>2826.7186374463722</v>
      </c>
      <c r="M548" s="306">
        <f t="shared" ca="1" si="248"/>
        <v>0.24601751075936606</v>
      </c>
      <c r="N548" s="304">
        <f t="shared" ca="1" si="249"/>
        <v>14.095765052825996</v>
      </c>
      <c r="P548" s="310">
        <f t="shared" ca="1" si="250"/>
        <v>23</v>
      </c>
      <c r="Q548" s="304">
        <f t="shared" ca="1" si="251"/>
        <v>0</v>
      </c>
      <c r="R548" s="306">
        <f t="shared" ca="1" si="252"/>
        <v>0</v>
      </c>
      <c r="S548" s="307">
        <f t="shared" ca="1" si="253"/>
        <v>7.6519999999999806</v>
      </c>
      <c r="T548" s="304">
        <f t="shared" ca="1" si="233"/>
        <v>75.066119999999813</v>
      </c>
      <c r="U548" s="311">
        <f t="shared" ca="1" si="234"/>
        <v>0</v>
      </c>
      <c r="V548" s="306">
        <f t="shared" ca="1" si="235"/>
        <v>0.95047382593726193</v>
      </c>
      <c r="W548" s="304">
        <f t="shared" ca="1" si="236"/>
        <v>6.0412709116451371</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-3.355315791742012</v>
      </c>
      <c r="AH548" s="304">
        <f t="shared" ca="1" si="260"/>
        <v>-0.79923337652307314</v>
      </c>
    </row>
    <row r="549" spans="1:34" x14ac:dyDescent="0.2">
      <c r="A549" s="347">
        <f t="shared" ca="1" si="238"/>
        <v>0.1</v>
      </c>
      <c r="B549" s="304">
        <f t="shared" ca="1" si="239"/>
        <v>22.199999999999974</v>
      </c>
      <c r="D549" s="306">
        <f t="shared" ca="1" si="240"/>
        <v>-0.76573031365972932</v>
      </c>
      <c r="E549" s="307">
        <f t="shared" ca="1" si="241"/>
        <v>-10.002277992726921</v>
      </c>
      <c r="F549" s="304">
        <f t="shared" ca="1" si="242"/>
        <v>10.031545641477523</v>
      </c>
      <c r="G549" s="306">
        <f t="shared" ca="1" si="243"/>
        <v>52.168083671272903</v>
      </c>
      <c r="H549" s="307">
        <f t="shared" ca="1" si="244"/>
        <v>12.118617755474869</v>
      </c>
      <c r="I549" s="304">
        <f t="shared" ca="1" si="245"/>
        <v>53.557164322210348</v>
      </c>
      <c r="J549" s="306">
        <f t="shared" ca="1" si="246"/>
        <v>1278.2589226715927</v>
      </c>
      <c r="K549" s="307">
        <f t="shared" ca="1" si="247"/>
        <v>2525.0906665959624</v>
      </c>
      <c r="L549" s="304">
        <f t="shared" ca="1" si="232"/>
        <v>2830.1994184013929</v>
      </c>
      <c r="M549" s="306">
        <f t="shared" ca="1" si="248"/>
        <v>0.22825121980492979</v>
      </c>
      <c r="N549" s="304">
        <f t="shared" ca="1" si="249"/>
        <v>13.077831563535346</v>
      </c>
      <c r="P549" s="310">
        <f t="shared" ca="1" si="250"/>
        <v>23</v>
      </c>
      <c r="Q549" s="304">
        <f t="shared" ca="1" si="251"/>
        <v>0</v>
      </c>
      <c r="R549" s="306">
        <f t="shared" ca="1" si="252"/>
        <v>0</v>
      </c>
      <c r="S549" s="307">
        <f t="shared" ca="1" si="253"/>
        <v>7.6519999999999806</v>
      </c>
      <c r="T549" s="304">
        <f t="shared" ca="1" si="233"/>
        <v>75.066119999999813</v>
      </c>
      <c r="U549" s="311">
        <f t="shared" ca="1" si="234"/>
        <v>0</v>
      </c>
      <c r="V549" s="306">
        <f t="shared" ca="1" si="235"/>
        <v>0.95035195419504082</v>
      </c>
      <c r="W549" s="304">
        <f t="shared" ca="1" si="236"/>
        <v>5.9713013826672672</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-3.1786622207104003</v>
      </c>
      <c r="AH549" s="304">
        <f t="shared" ca="1" si="260"/>
        <v>-0.7895022100947664</v>
      </c>
    </row>
    <row r="550" spans="1:34" x14ac:dyDescent="0.2">
      <c r="A550" s="347">
        <f t="shared" ca="1" si="238"/>
        <v>0.1</v>
      </c>
      <c r="B550" s="304">
        <f t="shared" ca="1" si="239"/>
        <v>22.299999999999976</v>
      </c>
      <c r="D550" s="306">
        <f t="shared" ca="1" si="240"/>
        <v>-0.76011856416689183</v>
      </c>
      <c r="E550" s="307">
        <f t="shared" ca="1" si="241"/>
        <v>-9.9865751332946022</v>
      </c>
      <c r="F550" s="304">
        <f t="shared" ca="1" si="242"/>
        <v>10.015461203785337</v>
      </c>
      <c r="G550" s="306">
        <f t="shared" ca="1" si="243"/>
        <v>52.092071814856212</v>
      </c>
      <c r="H550" s="307">
        <f t="shared" ca="1" si="244"/>
        <v>11.119960242145408</v>
      </c>
      <c r="I550" s="304">
        <f t="shared" ca="1" si="245"/>
        <v>53.265725018542945</v>
      </c>
      <c r="J550" s="306">
        <f t="shared" ca="1" si="246"/>
        <v>1283.4719304458993</v>
      </c>
      <c r="K550" s="307">
        <f t="shared" ca="1" si="247"/>
        <v>2526.2525954958433</v>
      </c>
      <c r="L550" s="304">
        <f t="shared" ca="1" si="232"/>
        <v>2833.5935439812124</v>
      </c>
      <c r="M550" s="306">
        <f t="shared" ca="1" si="248"/>
        <v>0.21031083429882411</v>
      </c>
      <c r="N550" s="304">
        <f t="shared" ca="1" si="249"/>
        <v>12.049923191197818</v>
      </c>
      <c r="P550" s="310">
        <f t="shared" ca="1" si="250"/>
        <v>23</v>
      </c>
      <c r="Q550" s="304">
        <f t="shared" ca="1" si="251"/>
        <v>0</v>
      </c>
      <c r="R550" s="306">
        <f t="shared" ca="1" si="252"/>
        <v>0</v>
      </c>
      <c r="S550" s="307">
        <f t="shared" ca="1" si="253"/>
        <v>7.6519999999999806</v>
      </c>
      <c r="T550" s="304">
        <f t="shared" ca="1" si="233"/>
        <v>75.066119999999813</v>
      </c>
      <c r="U550" s="311">
        <f t="shared" ca="1" si="234"/>
        <v>0</v>
      </c>
      <c r="V550" s="306">
        <f t="shared" ca="1" si="235"/>
        <v>0.95023974714718518</v>
      </c>
      <c r="W550" s="304">
        <f t="shared" ca="1" si="236"/>
        <v>5.9057933735202415</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-3.0001105849370093</v>
      </c>
      <c r="AH550" s="304">
        <f t="shared" ca="1" si="260"/>
        <v>-0.78035825701349748</v>
      </c>
    </row>
    <row r="551" spans="1:34" x14ac:dyDescent="0.2">
      <c r="A551" s="347">
        <f t="shared" ca="1" si="238"/>
        <v>0.1</v>
      </c>
      <c r="B551" s="304">
        <f t="shared" ca="1" si="239"/>
        <v>22.399999999999977</v>
      </c>
      <c r="D551" s="306">
        <f t="shared" ca="1" si="240"/>
        <v>-0.75479162853954507</v>
      </c>
      <c r="E551" s="307">
        <f t="shared" ca="1" si="241"/>
        <v>-9.9711234225871248</v>
      </c>
      <c r="F551" s="304">
        <f t="shared" ca="1" si="242"/>
        <v>9.9996506294459593</v>
      </c>
      <c r="G551" s="306">
        <f t="shared" ca="1" si="243"/>
        <v>52.016592652002259</v>
      </c>
      <c r="H551" s="307">
        <f t="shared" ca="1" si="244"/>
        <v>10.122847899886697</v>
      </c>
      <c r="I551" s="304">
        <f t="shared" ca="1" si="245"/>
        <v>52.992433051602532</v>
      </c>
      <c r="J551" s="306">
        <f t="shared" ca="1" si="246"/>
        <v>1288.6773636692421</v>
      </c>
      <c r="K551" s="307">
        <f t="shared" ca="1" si="247"/>
        <v>2527.3147359029449</v>
      </c>
      <c r="L551" s="304">
        <f t="shared" ca="1" si="232"/>
        <v>2836.9013239705182</v>
      </c>
      <c r="M551" s="306">
        <f t="shared" ca="1" si="248"/>
        <v>0.19220566198753006</v>
      </c>
      <c r="N551" s="304">
        <f t="shared" ca="1" si="249"/>
        <v>11.01257323040355</v>
      </c>
      <c r="P551" s="310">
        <f t="shared" ca="1" si="250"/>
        <v>23</v>
      </c>
      <c r="Q551" s="304">
        <f t="shared" ca="1" si="251"/>
        <v>0</v>
      </c>
      <c r="R551" s="306">
        <f t="shared" ca="1" si="252"/>
        <v>0</v>
      </c>
      <c r="S551" s="307">
        <f t="shared" ca="1" si="253"/>
        <v>7.6519999999999806</v>
      </c>
      <c r="T551" s="304">
        <f t="shared" ca="1" si="233"/>
        <v>75.066119999999813</v>
      </c>
      <c r="U551" s="311">
        <f t="shared" ca="1" si="234"/>
        <v>0</v>
      </c>
      <c r="V551" s="306">
        <f t="shared" ca="1" si="235"/>
        <v>0.95013718676403836</v>
      </c>
      <c r="W551" s="304">
        <f t="shared" ca="1" si="236"/>
        <v>5.8447159020411004</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-2.8197711698384107</v>
      </c>
      <c r="AH551" s="304">
        <f t="shared" ca="1" si="260"/>
        <v>-0.77179735670677685</v>
      </c>
    </row>
    <row r="552" spans="1:34" x14ac:dyDescent="0.2">
      <c r="A552" s="347">
        <f t="shared" ca="1" si="238"/>
        <v>0.1</v>
      </c>
      <c r="B552" s="304">
        <f t="shared" ca="1" si="239"/>
        <v>22.499999999999979</v>
      </c>
      <c r="D552" s="306">
        <f t="shared" ca="1" si="240"/>
        <v>-0.74975001845738232</v>
      </c>
      <c r="E552" s="307">
        <f t="shared" ca="1" si="241"/>
        <v>-9.9559073924844874</v>
      </c>
      <c r="F552" s="304">
        <f t="shared" ca="1" si="242"/>
        <v>9.9840982115514123</v>
      </c>
      <c r="G552" s="306">
        <f t="shared" ca="1" si="243"/>
        <v>51.941617650156523</v>
      </c>
      <c r="H552" s="307">
        <f t="shared" ca="1" si="244"/>
        <v>9.1272571606382478</v>
      </c>
      <c r="I552" s="304">
        <f t="shared" ca="1" si="245"/>
        <v>52.737448434594121</v>
      </c>
      <c r="J552" s="306">
        <f t="shared" ca="1" si="246"/>
        <v>1293.87527418435</v>
      </c>
      <c r="K552" s="307">
        <f t="shared" ca="1" si="247"/>
        <v>2528.2772411559713</v>
      </c>
      <c r="L552" s="304">
        <f t="shared" ca="1" si="232"/>
        <v>2840.1230665752632</v>
      </c>
      <c r="M552" s="306">
        <f t="shared" ca="1" si="248"/>
        <v>0.17394560751172752</v>
      </c>
      <c r="N552" s="304">
        <f t="shared" ca="1" si="249"/>
        <v>9.9663491752610973</v>
      </c>
      <c r="P552" s="310">
        <f t="shared" ca="1" si="250"/>
        <v>23</v>
      </c>
      <c r="Q552" s="304">
        <f t="shared" ca="1" si="251"/>
        <v>0</v>
      </c>
      <c r="R552" s="306">
        <f t="shared" ca="1" si="252"/>
        <v>0</v>
      </c>
      <c r="S552" s="307">
        <f t="shared" ca="1" si="253"/>
        <v>7.6519999999999806</v>
      </c>
      <c r="T552" s="304">
        <f t="shared" ca="1" si="233"/>
        <v>75.066119999999813</v>
      </c>
      <c r="U552" s="311">
        <f t="shared" ca="1" si="234"/>
        <v>0</v>
      </c>
      <c r="V552" s="306">
        <f t="shared" ca="1" si="235"/>
        <v>0.9500442555138634</v>
      </c>
      <c r="W552" s="304">
        <f t="shared" ca="1" si="236"/>
        <v>5.7880388057950443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-2.637764856055798</v>
      </c>
      <c r="AH552" s="304">
        <f t="shared" ca="1" si="260"/>
        <v>-0.76381546027719749</v>
      </c>
    </row>
    <row r="553" spans="1:34" x14ac:dyDescent="0.2">
      <c r="A553" s="347">
        <f t="shared" ca="1" si="238"/>
        <v>0.1</v>
      </c>
      <c r="B553" s="304">
        <f t="shared" ca="1" si="239"/>
        <v>22.59999999999998</v>
      </c>
      <c r="D553" s="306">
        <f t="shared" ca="1" si="240"/>
        <v>-0.74499409438202779</v>
      </c>
      <c r="E553" s="307">
        <f t="shared" ca="1" si="241"/>
        <v>-9.9409114538630678</v>
      </c>
      <c r="F553" s="304">
        <f t="shared" ca="1" si="242"/>
        <v>9.9687881276617585</v>
      </c>
      <c r="G553" s="306">
        <f t="shared" ca="1" si="243"/>
        <v>51.86711824071832</v>
      </c>
      <c r="H553" s="307">
        <f t="shared" ca="1" si="244"/>
        <v>8.1331660152519412</v>
      </c>
      <c r="I553" s="304">
        <f t="shared" ca="1" si="245"/>
        <v>52.500917554156182</v>
      </c>
      <c r="J553" s="306">
        <f t="shared" ca="1" si="246"/>
        <v>1299.0657109788938</v>
      </c>
      <c r="K553" s="307">
        <f t="shared" ca="1" si="247"/>
        <v>2529.140262314766</v>
      </c>
      <c r="L553" s="304">
        <f t="shared" ca="1" si="232"/>
        <v>2843.2590785756233</v>
      </c>
      <c r="M553" s="306">
        <f t="shared" ca="1" si="248"/>
        <v>0.15554115134616237</v>
      </c>
      <c r="N553" s="304">
        <f t="shared" ca="1" si="249"/>
        <v>8.9118515127406859</v>
      </c>
      <c r="P553" s="310">
        <f t="shared" ca="1" si="250"/>
        <v>23</v>
      </c>
      <c r="Q553" s="304">
        <f t="shared" ca="1" si="251"/>
        <v>0</v>
      </c>
      <c r="R553" s="306">
        <f t="shared" ca="1" si="252"/>
        <v>0</v>
      </c>
      <c r="S553" s="307">
        <f t="shared" ca="1" si="253"/>
        <v>7.6519999999999806</v>
      </c>
      <c r="T553" s="304">
        <f t="shared" ca="1" si="233"/>
        <v>75.066119999999813</v>
      </c>
      <c r="U553" s="311">
        <f t="shared" ca="1" si="234"/>
        <v>0</v>
      </c>
      <c r="V553" s="306">
        <f t="shared" ca="1" si="235"/>
        <v>0.94996093634624457</v>
      </c>
      <c r="W553" s="304">
        <f t="shared" ca="1" si="236"/>
        <v>5.7357327075467479</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-2.4542229003187175</v>
      </c>
      <c r="AH553" s="304">
        <f t="shared" ca="1" si="260"/>
        <v>-0.75640862595335323</v>
      </c>
    </row>
    <row r="554" spans="1:34" x14ac:dyDescent="0.2">
      <c r="A554" s="347">
        <f t="shared" ca="1" si="238"/>
        <v>0.1</v>
      </c>
      <c r="B554" s="304">
        <f t="shared" ca="1" si="239"/>
        <v>22.699999999999982</v>
      </c>
      <c r="D554" s="306">
        <f t="shared" ca="1" si="240"/>
        <v>-0.74052405154704404</v>
      </c>
      <c r="E554" s="307">
        <f t="shared" ca="1" si="241"/>
        <v>-9.9261199089867862</v>
      </c>
      <c r="F554" s="304">
        <f t="shared" ca="1" si="242"/>
        <v>9.9537044520371154</v>
      </c>
      <c r="G554" s="306">
        <f t="shared" ca="1" si="243"/>
        <v>51.793065835563617</v>
      </c>
      <c r="H554" s="307">
        <f t="shared" ca="1" si="244"/>
        <v>7.1405540243532624</v>
      </c>
      <c r="I554" s="304">
        <f t="shared" ca="1" si="245"/>
        <v>52.282972184275586</v>
      </c>
      <c r="J554" s="306">
        <f t="shared" ca="1" si="246"/>
        <v>1304.248720182708</v>
      </c>
      <c r="K554" s="307">
        <f t="shared" ca="1" si="247"/>
        <v>2529.9039483167462</v>
      </c>
      <c r="L554" s="304">
        <f t="shared" ca="1" si="232"/>
        <v>2846.3096654803553</v>
      </c>
      <c r="M554" s="306">
        <f t="shared" ca="1" si="248"/>
        <v>0.13700332374231988</v>
      </c>
      <c r="N554" s="304">
        <f t="shared" ca="1" si="249"/>
        <v>7.8497122296993966</v>
      </c>
      <c r="P554" s="310">
        <f t="shared" ca="1" si="250"/>
        <v>23</v>
      </c>
      <c r="Q554" s="304">
        <f t="shared" ca="1" si="251"/>
        <v>0</v>
      </c>
      <c r="R554" s="306">
        <f t="shared" ca="1" si="252"/>
        <v>0</v>
      </c>
      <c r="S554" s="307">
        <f t="shared" ca="1" si="253"/>
        <v>7.6519999999999806</v>
      </c>
      <c r="T554" s="304">
        <f t="shared" ca="1" si="233"/>
        <v>75.066119999999813</v>
      </c>
      <c r="U554" s="311">
        <f t="shared" ca="1" si="234"/>
        <v>0</v>
      </c>
      <c r="V554" s="306">
        <f t="shared" ca="1" si="235"/>
        <v>0.94988721267544007</v>
      </c>
      <c r="W554" s="304">
        <f t="shared" ca="1" si="236"/>
        <v>5.6877689810136625</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-2.2692866181981954</v>
      </c>
      <c r="AH554" s="304">
        <f t="shared" ca="1" si="260"/>
        <v>-0.74957301457746506</v>
      </c>
    </row>
    <row r="555" spans="1:34" x14ac:dyDescent="0.2">
      <c r="A555" s="347">
        <f t="shared" ca="1" si="238"/>
        <v>0.1</v>
      </c>
      <c r="B555" s="304">
        <f t="shared" ca="1" si="239"/>
        <v>22.799999999999983</v>
      </c>
      <c r="D555" s="306">
        <f t="shared" ca="1" si="240"/>
        <v>-0.73633990653280657</v>
      </c>
      <c r="E555" s="307">
        <f t="shared" ca="1" si="241"/>
        <v>-9.9115169656026509</v>
      </c>
      <c r="F555" s="304">
        <f t="shared" ca="1" si="242"/>
        <v>9.9388311695783393</v>
      </c>
      <c r="G555" s="306">
        <f t="shared" ca="1" si="243"/>
        <v>51.719431844910339</v>
      </c>
      <c r="H555" s="307">
        <f t="shared" ca="1" si="244"/>
        <v>6.1494023277929974</v>
      </c>
      <c r="I555" s="304">
        <f t="shared" ca="1" si="245"/>
        <v>52.083728546921371</v>
      </c>
      <c r="J555" s="306">
        <f t="shared" ca="1" si="246"/>
        <v>1309.4243450667316</v>
      </c>
      <c r="K555" s="307">
        <f t="shared" ca="1" si="247"/>
        <v>2530.5684461343535</v>
      </c>
      <c r="L555" s="304">
        <f t="shared" ca="1" si="232"/>
        <v>2849.2751316824906</v>
      </c>
      <c r="M555" s="306">
        <f t="shared" ca="1" si="248"/>
        <v>0.1183436737084356</v>
      </c>
      <c r="N555" s="304">
        <f t="shared" ca="1" si="249"/>
        <v>6.7805930355666835</v>
      </c>
      <c r="P555" s="310">
        <f t="shared" ca="1" si="250"/>
        <v>23</v>
      </c>
      <c r="Q555" s="304">
        <f t="shared" ca="1" si="251"/>
        <v>0</v>
      </c>
      <c r="R555" s="306">
        <f t="shared" ca="1" si="252"/>
        <v>0</v>
      </c>
      <c r="S555" s="307">
        <f t="shared" ca="1" si="253"/>
        <v>7.6519999999999806</v>
      </c>
      <c r="T555" s="304">
        <f t="shared" ca="1" si="233"/>
        <v>75.066119999999813</v>
      </c>
      <c r="U555" s="311">
        <f t="shared" ca="1" si="234"/>
        <v>0</v>
      </c>
      <c r="V555" s="306">
        <f t="shared" ca="1" si="235"/>
        <v>0.94982306836368757</v>
      </c>
      <c r="W555" s="304">
        <f t="shared" ca="1" si="236"/>
        <v>5.6441197169056592</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-2.08310696700104</v>
      </c>
      <c r="AH555" s="304">
        <f t="shared" ca="1" si="260"/>
        <v>-0.74330488512985848</v>
      </c>
    </row>
    <row r="556" spans="1:34" x14ac:dyDescent="0.2">
      <c r="A556" s="347">
        <f t="shared" ca="1" si="238"/>
        <v>0.1</v>
      </c>
      <c r="B556" s="304">
        <f t="shared" ca="1" si="239"/>
        <v>22.899999999999984</v>
      </c>
      <c r="D556" s="306">
        <f t="shared" ca="1" si="240"/>
        <v>-0.732441484559745</v>
      </c>
      <c r="E556" s="307">
        <f t="shared" ca="1" si="241"/>
        <v>-9.8970867526857251</v>
      </c>
      <c r="F556" s="304">
        <f t="shared" ca="1" si="242"/>
        <v>9.9241521914212587</v>
      </c>
      <c r="G556" s="306">
        <f t="shared" ca="1" si="243"/>
        <v>51.646187696454362</v>
      </c>
      <c r="H556" s="307">
        <f t="shared" ca="1" si="244"/>
        <v>5.1596936525244246</v>
      </c>
      <c r="I556" s="304">
        <f t="shared" ca="1" si="245"/>
        <v>51.903286429332148</v>
      </c>
      <c r="J556" s="306">
        <f t="shared" ca="1" si="246"/>
        <v>1314.5926260437998</v>
      </c>
      <c r="K556" s="307">
        <f t="shared" ca="1" si="247"/>
        <v>2531.1339009333692</v>
      </c>
      <c r="L556" s="304">
        <f t="shared" ca="1" si="232"/>
        <v>2852.1557806162882</v>
      </c>
      <c r="M556" s="306">
        <f t="shared" ca="1" si="248"/>
        <v>9.9574233138439536E-2</v>
      </c>
      <c r="N556" s="304">
        <f t="shared" ca="1" si="249"/>
        <v>5.7051833070842868</v>
      </c>
      <c r="P556" s="310">
        <f t="shared" ca="1" si="250"/>
        <v>23</v>
      </c>
      <c r="Q556" s="304">
        <f t="shared" ca="1" si="251"/>
        <v>0</v>
      </c>
      <c r="R556" s="306">
        <f t="shared" ca="1" si="252"/>
        <v>0</v>
      </c>
      <c r="S556" s="307">
        <f t="shared" ca="1" si="253"/>
        <v>7.6519999999999806</v>
      </c>
      <c r="T556" s="304">
        <f t="shared" ca="1" si="233"/>
        <v>75.066119999999813</v>
      </c>
      <c r="U556" s="311">
        <f t="shared" ca="1" si="234"/>
        <v>0</v>
      </c>
      <c r="V556" s="306">
        <f t="shared" ca="1" si="235"/>
        <v>0.94976848770447997</v>
      </c>
      <c r="W556" s="304">
        <f t="shared" ca="1" si="236"/>
        <v>5.604757689258518</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-1.8958440286672626</v>
      </c>
      <c r="AH556" s="304">
        <f t="shared" ca="1" si="260"/>
        <v>-0.73760059029086167</v>
      </c>
    </row>
    <row r="557" spans="1:34" x14ac:dyDescent="0.2">
      <c r="A557" s="347">
        <f t="shared" ca="1" si="238"/>
        <v>0.1</v>
      </c>
      <c r="B557" s="304">
        <f t="shared" ca="1" si="239"/>
        <v>22.999999999999986</v>
      </c>
      <c r="D557" s="306">
        <f t="shared" ca="1" si="240"/>
        <v>-0.7288284076315894</v>
      </c>
      <c r="E557" s="307">
        <f t="shared" ca="1" si="241"/>
        <v>-9.8828133377576357</v>
      </c>
      <c r="F557" s="304">
        <f t="shared" ca="1" si="242"/>
        <v>9.9096513721084563</v>
      </c>
      <c r="G557" s="306">
        <f t="shared" ca="1" si="243"/>
        <v>51.573304855691205</v>
      </c>
      <c r="H557" s="307">
        <f t="shared" ca="1" si="244"/>
        <v>4.1714123187486614</v>
      </c>
      <c r="I557" s="304">
        <f t="shared" ca="1" si="245"/>
        <v>51.741728367644136</v>
      </c>
      <c r="J557" s="306">
        <f t="shared" ca="1" si="246"/>
        <v>1319.753600671407</v>
      </c>
      <c r="K557" s="307">
        <f t="shared" ca="1" si="247"/>
        <v>2531.6004562319326</v>
      </c>
      <c r="L557" s="304">
        <f t="shared" ca="1" si="232"/>
        <v>2854.9519149153584</v>
      </c>
      <c r="M557" s="306">
        <f t="shared" ca="1" si="248"/>
        <v>8.070747628089682E-2</v>
      </c>
      <c r="N557" s="304">
        <f t="shared" ca="1" si="249"/>
        <v>4.6241977660475859</v>
      </c>
      <c r="P557" s="310">
        <f t="shared" ca="1" si="250"/>
        <v>23</v>
      </c>
      <c r="Q557" s="304">
        <f t="shared" ca="1" si="251"/>
        <v>0</v>
      </c>
      <c r="R557" s="306">
        <f t="shared" ca="1" si="252"/>
        <v>0</v>
      </c>
      <c r="S557" s="307">
        <f t="shared" ca="1" si="253"/>
        <v>7.6519999999999806</v>
      </c>
      <c r="T557" s="304">
        <f t="shared" ca="1" si="233"/>
        <v>75.066119999999813</v>
      </c>
      <c r="U557" s="311">
        <f t="shared" ca="1" si="234"/>
        <v>0</v>
      </c>
      <c r="V557" s="306">
        <f t="shared" ca="1" si="235"/>
        <v>0.94972345540581748</v>
      </c>
      <c r="W557" s="304">
        <f t="shared" ca="1" si="236"/>
        <v>5.5696563220718387</v>
      </c>
      <c r="Y557" s="314" t="str">
        <f t="shared" ca="1" si="254"/>
        <v/>
      </c>
      <c r="Z557" s="315" t="str">
        <f t="shared" ca="1" si="255"/>
        <v/>
      </c>
      <c r="AA557" s="316" t="str">
        <f t="shared" ca="1" si="256"/>
        <v/>
      </c>
      <c r="AC557" s="310">
        <f t="shared" ca="1" si="257"/>
        <v>22.999999999999986</v>
      </c>
      <c r="AD557" s="323">
        <f t="shared" ca="1" si="258"/>
        <v>1319.753600671407</v>
      </c>
      <c r="AE557" s="324" t="e">
        <f t="shared" ca="1" si="237"/>
        <v>#N/A</v>
      </c>
      <c r="AG557" s="306">
        <f t="shared" ca="1" si="259"/>
        <v>-1.7076663942588286</v>
      </c>
      <c r="AH557" s="304">
        <f t="shared" ca="1" si="260"/>
        <v>-0.73245657204110459</v>
      </c>
    </row>
    <row r="558" spans="1:34" x14ac:dyDescent="0.2">
      <c r="A558" s="347">
        <f t="shared" ca="1" si="238"/>
        <v>0.1</v>
      </c>
      <c r="B558" s="304">
        <f t="shared" ca="1" si="239"/>
        <v>23.099999999999987</v>
      </c>
      <c r="D558" s="306">
        <f t="shared" ca="1" si="240"/>
        <v>-0.72550008365599339</v>
      </c>
      <c r="E558" s="307">
        <f t="shared" ca="1" si="241"/>
        <v>-9.8686807456819761</v>
      </c>
      <c r="F558" s="304">
        <f t="shared" ca="1" si="242"/>
        <v>9.895312528241794</v>
      </c>
      <c r="G558" s="306">
        <f t="shared" ca="1" si="243"/>
        <v>51.500754847325609</v>
      </c>
      <c r="H558" s="307">
        <f t="shared" ca="1" si="244"/>
        <v>3.1845442441804637</v>
      </c>
      <c r="I558" s="304">
        <f t="shared" ca="1" si="245"/>
        <v>51.599118906115777</v>
      </c>
      <c r="J558" s="306">
        <f t="shared" ca="1" si="246"/>
        <v>1324.9073036565578</v>
      </c>
      <c r="K558" s="307">
        <f t="shared" ca="1" si="247"/>
        <v>2531.9682540600793</v>
      </c>
      <c r="L558" s="304">
        <f t="shared" ca="1" si="232"/>
        <v>2857.6638365718486</v>
      </c>
      <c r="M558" s="306">
        <f t="shared" ca="1" si="248"/>
        <v>6.1756274818944926E-2</v>
      </c>
      <c r="N558" s="304">
        <f t="shared" ca="1" si="249"/>
        <v>3.5383739055755865</v>
      </c>
      <c r="P558" s="310">
        <f t="shared" ca="1" si="250"/>
        <v>23</v>
      </c>
      <c r="Q558" s="304">
        <f t="shared" ca="1" si="251"/>
        <v>0</v>
      </c>
      <c r="R558" s="306">
        <f t="shared" ca="1" si="252"/>
        <v>0</v>
      </c>
      <c r="S558" s="307">
        <f t="shared" ca="1" si="253"/>
        <v>7.6519999999999806</v>
      </c>
      <c r="T558" s="304">
        <f t="shared" ca="1" si="233"/>
        <v>75.066119999999813</v>
      </c>
      <c r="U558" s="311">
        <f t="shared" ca="1" si="234"/>
        <v>0</v>
      </c>
      <c r="V558" s="306">
        <f t="shared" ca="1" si="235"/>
        <v>0.9496879565734605</v>
      </c>
      <c r="W558" s="304">
        <f t="shared" ca="1" si="236"/>
        <v>5.5387896562647949</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-1.51875045342892</v>
      </c>
      <c r="AH558" s="304">
        <f t="shared" ca="1" si="260"/>
        <v>-0.72786935730160129</v>
      </c>
    </row>
    <row r="559" spans="1:34" x14ac:dyDescent="0.2">
      <c r="A559" s="347">
        <f t="shared" ca="1" si="238"/>
        <v>0.1</v>
      </c>
      <c r="B559" s="304">
        <f t="shared" ca="1" si="239"/>
        <v>23.199999999999989</v>
      </c>
      <c r="D559" s="306">
        <f t="shared" ca="1" si="240"/>
        <v>-0.722455696663165</v>
      </c>
      <c r="E559" s="307">
        <f t="shared" ca="1" si="241"/>
        <v>-9.854672978819524</v>
      </c>
      <c r="F559" s="304">
        <f t="shared" ca="1" si="242"/>
        <v>9.8811194584984516</v>
      </c>
      <c r="G559" s="306">
        <f t="shared" ca="1" si="243"/>
        <v>51.428509277659295</v>
      </c>
      <c r="H559" s="307">
        <f t="shared" ca="1" si="244"/>
        <v>2.1990769462985114</v>
      </c>
      <c r="I559" s="304">
        <f t="shared" ca="1" si="245"/>
        <v>51.475503940593235</v>
      </c>
      <c r="J559" s="306">
        <f t="shared" ca="1" si="246"/>
        <v>1330.0537668628072</v>
      </c>
      <c r="K559" s="307">
        <f t="shared" ca="1" si="247"/>
        <v>2532.2374351196031</v>
      </c>
      <c r="L559" s="304">
        <f t="shared" ca="1" si="232"/>
        <v>2860.2918470965596</v>
      </c>
      <c r="M559" s="306">
        <f t="shared" ca="1" si="248"/>
        <v>4.2733848910564046E-2</v>
      </c>
      <c r="N559" s="304">
        <f t="shared" ca="1" si="249"/>
        <v>2.4484691849250506</v>
      </c>
      <c r="P559" s="310">
        <f t="shared" ca="1" si="250"/>
        <v>23</v>
      </c>
      <c r="Q559" s="304">
        <f t="shared" ca="1" si="251"/>
        <v>0</v>
      </c>
      <c r="R559" s="306">
        <f t="shared" ca="1" si="252"/>
        <v>0</v>
      </c>
      <c r="S559" s="307">
        <f t="shared" ca="1" si="253"/>
        <v>7.6519999999999806</v>
      </c>
      <c r="T559" s="304">
        <f t="shared" ca="1" si="233"/>
        <v>75.066119999999813</v>
      </c>
      <c r="U559" s="311">
        <f t="shared" ca="1" si="234"/>
        <v>0</v>
      </c>
      <c r="V559" s="306">
        <f t="shared" ca="1" si="235"/>
        <v>0.94966197669418884</v>
      </c>
      <c r="W559" s="304">
        <f t="shared" ca="1" si="236"/>
        <v>5.5121323169658751</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-1.3292795940892388</v>
      </c>
      <c r="AH559" s="304">
        <f t="shared" ca="1" si="260"/>
        <v>-0.72383555361536966</v>
      </c>
    </row>
    <row r="560" spans="1:34" x14ac:dyDescent="0.2">
      <c r="A560" s="347">
        <f t="shared" ca="1" si="238"/>
        <v>0.1</v>
      </c>
      <c r="B560" s="304">
        <f t="shared" ca="1" si="239"/>
        <v>23.29999999999999</v>
      </c>
      <c r="D560" s="306">
        <f t="shared" ca="1" si="240"/>
        <v>-0.71969419823396519</v>
      </c>
      <c r="E560" s="307">
        <f t="shared" ca="1" si="241"/>
        <v>-9.8407740384069164</v>
      </c>
      <c r="F560" s="304">
        <f t="shared" ca="1" si="242"/>
        <v>9.8670559648739804</v>
      </c>
      <c r="G560" s="306">
        <f t="shared" ca="1" si="243"/>
        <v>51.356539857835898</v>
      </c>
      <c r="H560" s="307">
        <f t="shared" ca="1" si="244"/>
        <v>1.2149995424578197</v>
      </c>
      <c r="I560" s="304">
        <f t="shared" ca="1" si="245"/>
        <v>51.370910154071247</v>
      </c>
      <c r="J560" s="306">
        <f t="shared" ca="1" si="246"/>
        <v>1335.1930193195819</v>
      </c>
      <c r="K560" s="307">
        <f t="shared" ca="1" si="247"/>
        <v>2532.4081389440407</v>
      </c>
      <c r="L560" s="304">
        <f t="shared" ca="1" si="232"/>
        <v>2862.8362476798702</v>
      </c>
      <c r="M560" s="306">
        <f t="shared" ca="1" si="248"/>
        <v>2.3653714613101E-2</v>
      </c>
      <c r="N560" s="304">
        <f t="shared" ca="1" si="249"/>
        <v>1.3552580171376083</v>
      </c>
      <c r="P560" s="310">
        <f t="shared" ca="1" si="250"/>
        <v>23</v>
      </c>
      <c r="Q560" s="304">
        <f t="shared" ca="1" si="251"/>
        <v>0</v>
      </c>
      <c r="R560" s="306">
        <f t="shared" ca="1" si="252"/>
        <v>0</v>
      </c>
      <c r="S560" s="307">
        <f t="shared" ca="1" si="253"/>
        <v>7.6519999999999806</v>
      </c>
      <c r="T560" s="304">
        <f t="shared" ca="1" si="233"/>
        <v>75.066119999999813</v>
      </c>
      <c r="U560" s="311">
        <f t="shared" ca="1" si="234"/>
        <v>0</v>
      </c>
      <c r="V560" s="306">
        <f t="shared" ca="1" si="235"/>
        <v>0.94964550161908889</v>
      </c>
      <c r="W560" s="304">
        <f t="shared" ca="1" si="236"/>
        <v>5.4896594811551749</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-1.1394433192968298</v>
      </c>
      <c r="AH560" s="304">
        <f t="shared" ca="1" si="260"/>
        <v>-0.72035184487269854</v>
      </c>
    </row>
    <row r="561" spans="1:34" x14ac:dyDescent="0.2">
      <c r="A561" s="347">
        <f t="shared" ca="1" si="238"/>
        <v>0.1</v>
      </c>
      <c r="B561" s="304">
        <f t="shared" ca="1" si="239"/>
        <v>23.399999999999991</v>
      </c>
      <c r="D561" s="306">
        <f t="shared" ca="1" si="240"/>
        <v>-0.71721430023740007</v>
      </c>
      <c r="E561" s="307">
        <f t="shared" ca="1" si="241"/>
        <v>-9.826967947004313</v>
      </c>
      <c r="F561" s="304">
        <f t="shared" ca="1" si="242"/>
        <v>9.85310587499775</v>
      </c>
      <c r="G561" s="306">
        <f t="shared" ca="1" si="243"/>
        <v>51.284818427812155</v>
      </c>
      <c r="H561" s="307">
        <f t="shared" ca="1" si="244"/>
        <v>0.23230274775738835</v>
      </c>
      <c r="I561" s="304">
        <f t="shared" ca="1" si="245"/>
        <v>51.285344551248528</v>
      </c>
      <c r="J561" s="306">
        <f t="shared" ca="1" si="246"/>
        <v>1340.3250872338645</v>
      </c>
      <c r="K561" s="307">
        <f t="shared" ca="1" si="247"/>
        <v>2532.4805040585516</v>
      </c>
      <c r="L561" s="304">
        <f t="shared" ca="1" si="232"/>
        <v>2865.2973393533039</v>
      </c>
      <c r="M561" s="306">
        <f t="shared" ca="1" si="248"/>
        <v>4.5296281846556935E-3</v>
      </c>
      <c r="N561" s="304">
        <f t="shared" ca="1" si="249"/>
        <v>0.25952857774427596</v>
      </c>
      <c r="P561" s="310">
        <f t="shared" ca="1" si="250"/>
        <v>23</v>
      </c>
      <c r="Q561" s="304">
        <f t="shared" ca="1" si="251"/>
        <v>0</v>
      </c>
      <c r="R561" s="306">
        <f t="shared" ca="1" si="252"/>
        <v>0</v>
      </c>
      <c r="S561" s="307">
        <f t="shared" ca="1" si="253"/>
        <v>7.6519999999999806</v>
      </c>
      <c r="T561" s="304">
        <f t="shared" ca="1" si="233"/>
        <v>75.066119999999813</v>
      </c>
      <c r="U561" s="311">
        <f t="shared" ca="1" si="234"/>
        <v>0</v>
      </c>
      <c r="V561" s="306">
        <f t="shared" ca="1" si="235"/>
        <v>0.94963851754688611</v>
      </c>
      <c r="W561" s="304">
        <f t="shared" ca="1" si="236"/>
        <v>5.4713468456801175</v>
      </c>
      <c r="Y561" s="314" t="str">
        <f t="shared" ca="1" si="254"/>
        <v>Apogée</v>
      </c>
      <c r="Z561" s="315" t="str">
        <f t="shared" ca="1" si="255"/>
        <v/>
      </c>
      <c r="AA561" s="316" t="str">
        <f t="shared" ca="1" si="256"/>
        <v/>
      </c>
      <c r="AC561" s="310" t="e">
        <f t="shared" ca="1" si="257"/>
        <v>#N/A</v>
      </c>
      <c r="AD561" s="323" t="e">
        <f t="shared" ca="1" si="258"/>
        <v>#N/A</v>
      </c>
      <c r="AE561" s="324" t="e">
        <f t="shared" ca="1" si="237"/>
        <v>#N/A</v>
      </c>
      <c r="AG561" s="306">
        <f t="shared" ca="1" si="259"/>
        <v>-0.94943629010716357</v>
      </c>
      <c r="AH561" s="304">
        <f t="shared" ca="1" si="260"/>
        <v>-0.71741498708248674</v>
      </c>
    </row>
    <row r="562" spans="1:34" x14ac:dyDescent="0.2">
      <c r="A562" s="347">
        <f t="shared" ca="1" si="238"/>
        <v>0.1</v>
      </c>
      <c r="B562" s="304">
        <f t="shared" ca="1" si="239"/>
        <v>23.499999999999993</v>
      </c>
      <c r="D562" s="306">
        <f t="shared" ca="1" si="240"/>
        <v>-0.71501446896373466</v>
      </c>
      <c r="E562" s="307">
        <f t="shared" ca="1" si="241"/>
        <v>-9.8132387718416201</v>
      </c>
      <c r="F562" s="304">
        <f t="shared" ca="1" si="242"/>
        <v>9.8392530653501904</v>
      </c>
      <c r="G562" s="306">
        <f t="shared" ca="1" si="243"/>
        <v>51.213316980915785</v>
      </c>
      <c r="H562" s="307">
        <f t="shared" ca="1" si="244"/>
        <v>-0.74902112942677368</v>
      </c>
      <c r="I562" s="304">
        <f t="shared" ca="1" si="245"/>
        <v>51.218794097870806</v>
      </c>
      <c r="J562" s="306">
        <f t="shared" ca="1" si="246"/>
        <v>1345.4499940043008</v>
      </c>
      <c r="K562" s="307">
        <f t="shared" ca="1" si="247"/>
        <v>2532.4546681394681</v>
      </c>
      <c r="L562" s="304">
        <f t="shared" ca="1" si="232"/>
        <v>2867.6754231515738</v>
      </c>
      <c r="M562" s="306">
        <f t="shared" ca="1" si="248"/>
        <v>-1.4624472184318411E-2</v>
      </c>
      <c r="N562" s="304">
        <f t="shared" ca="1" si="249"/>
        <v>-0.83792053376791309</v>
      </c>
      <c r="P562" s="310">
        <f t="shared" ca="1" si="250"/>
        <v>23</v>
      </c>
      <c r="Q562" s="304">
        <f t="shared" ca="1" si="251"/>
        <v>0</v>
      </c>
      <c r="R562" s="306">
        <f t="shared" ca="1" si="252"/>
        <v>0</v>
      </c>
      <c r="S562" s="307">
        <f t="shared" ca="1" si="253"/>
        <v>7.6519999999999806</v>
      </c>
      <c r="T562" s="304">
        <f t="shared" ca="1" si="233"/>
        <v>75.066119999999813</v>
      </c>
      <c r="U562" s="311">
        <f t="shared" ca="1" si="234"/>
        <v>0</v>
      </c>
      <c r="V562" s="306">
        <f t="shared" ca="1" si="235"/>
        <v>0.94964101100734588</v>
      </c>
      <c r="W562" s="304">
        <f t="shared" ca="1" si="236"/>
        <v>5.4571705956673604</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-0.7594573047323635</v>
      </c>
      <c r="AH562" s="304">
        <f t="shared" ca="1" si="260"/>
        <v>-0.71502180419238515</v>
      </c>
    </row>
    <row r="563" spans="1:34" x14ac:dyDescent="0.2">
      <c r="A563" s="347">
        <f t="shared" ca="1" si="238"/>
        <v>0.1</v>
      </c>
      <c r="B563" s="304">
        <f t="shared" ca="1" si="239"/>
        <v>23.599999999999994</v>
      </c>
      <c r="D563" s="306">
        <f t="shared" ca="1" si="240"/>
        <v>-0.71309292072378849</v>
      </c>
      <c r="E563" s="307">
        <f t="shared" ca="1" si="241"/>
        <v>-9.7995706488789676</v>
      </c>
      <c r="F563" s="304">
        <f t="shared" ca="1" si="242"/>
        <v>9.8254814851973808</v>
      </c>
      <c r="G563" s="306">
        <f t="shared" ca="1" si="243"/>
        <v>51.142007688843407</v>
      </c>
      <c r="H563" s="307">
        <f t="shared" ca="1" si="244"/>
        <v>-1.7289781943146705</v>
      </c>
      <c r="I563" s="304">
        <f t="shared" ca="1" si="245"/>
        <v>51.171225469419177</v>
      </c>
      <c r="J563" s="306">
        <f t="shared" ca="1" si="246"/>
        <v>1350.5677602377889</v>
      </c>
      <c r="K563" s="307">
        <f t="shared" ca="1" si="247"/>
        <v>2532.3307681732813</v>
      </c>
      <c r="L563" s="304">
        <f t="shared" ca="1" si="232"/>
        <v>2869.9708002749435</v>
      </c>
      <c r="M563" s="306">
        <f t="shared" ca="1" si="248"/>
        <v>-3.379452660491989E-2</v>
      </c>
      <c r="N563" s="304">
        <f t="shared" ca="1" si="249"/>
        <v>-1.9362837451044845</v>
      </c>
      <c r="P563" s="310">
        <f t="shared" ca="1" si="250"/>
        <v>23</v>
      </c>
      <c r="Q563" s="304">
        <f t="shared" ca="1" si="251"/>
        <v>0</v>
      </c>
      <c r="R563" s="306">
        <f t="shared" ca="1" si="252"/>
        <v>0</v>
      </c>
      <c r="S563" s="307">
        <f t="shared" ca="1" si="253"/>
        <v>7.6519999999999806</v>
      </c>
      <c r="T563" s="304">
        <f t="shared" ca="1" si="233"/>
        <v>75.066119999999813</v>
      </c>
      <c r="U563" s="311">
        <f t="shared" ca="1" si="234"/>
        <v>0</v>
      </c>
      <c r="V563" s="306">
        <f t="shared" ca="1" si="235"/>
        <v>0.94965296884475314</v>
      </c>
      <c r="W563" s="304">
        <f t="shared" ca="1" si="236"/>
        <v>5.4471073733552613</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-0.56970822575002145</v>
      </c>
      <c r="AH563" s="304">
        <f t="shared" ca="1" si="260"/>
        <v>-0.71316918396071283</v>
      </c>
    </row>
    <row r="564" spans="1:34" x14ac:dyDescent="0.2">
      <c r="A564" s="347">
        <f t="shared" ca="1" si="238"/>
        <v>0.1</v>
      </c>
      <c r="B564" s="304">
        <f t="shared" ca="1" si="239"/>
        <v>23.699999999999996</v>
      </c>
      <c r="D564" s="306">
        <f t="shared" ca="1" si="240"/>
        <v>-0.71144761896766862</v>
      </c>
      <c r="E564" s="307">
        <f t="shared" ca="1" si="241"/>
        <v>-9.7859478073861279</v>
      </c>
      <c r="F564" s="304">
        <f t="shared" ca="1" si="242"/>
        <v>9.8117751810475227</v>
      </c>
      <c r="G564" s="306">
        <f t="shared" ca="1" si="243"/>
        <v>51.070862926946639</v>
      </c>
      <c r="H564" s="307">
        <f t="shared" ca="1" si="244"/>
        <v>-2.7075729750532833</v>
      </c>
      <c r="I564" s="304">
        <f t="shared" ca="1" si="245"/>
        <v>51.14258491236253</v>
      </c>
      <c r="J564" s="306">
        <f t="shared" ca="1" si="246"/>
        <v>1355.6784037685784</v>
      </c>
      <c r="K564" s="307">
        <f t="shared" ca="1" si="247"/>
        <v>2532.108940614813</v>
      </c>
      <c r="L564" s="304">
        <f t="shared" ca="1" si="232"/>
        <v>2872.1837722516975</v>
      </c>
      <c r="M564" s="306">
        <f t="shared" ca="1" si="248"/>
        <v>-5.2966415045422072E-2</v>
      </c>
      <c r="N564" s="304">
        <f t="shared" ca="1" si="249"/>
        <v>-3.0347520380409092</v>
      </c>
      <c r="P564" s="310">
        <f t="shared" ca="1" si="250"/>
        <v>23</v>
      </c>
      <c r="Q564" s="304">
        <f t="shared" ca="1" si="251"/>
        <v>0</v>
      </c>
      <c r="R564" s="306">
        <f t="shared" ca="1" si="252"/>
        <v>0</v>
      </c>
      <c r="S564" s="307">
        <f t="shared" ca="1" si="253"/>
        <v>7.6519999999999806</v>
      </c>
      <c r="T564" s="304">
        <f t="shared" ca="1" si="233"/>
        <v>75.066119999999813</v>
      </c>
      <c r="U564" s="311">
        <f t="shared" ca="1" si="234"/>
        <v>0</v>
      </c>
      <c r="V564" s="306">
        <f t="shared" ca="1" si="235"/>
        <v>0.94967437820150113</v>
      </c>
      <c r="W564" s="304">
        <f t="shared" ca="1" si="236"/>
        <v>5.4411342473727773</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-0.38039286828130564</v>
      </c>
      <c r="AH564" s="304">
        <f t="shared" ca="1" si="260"/>
        <v>-0.71185407388333444</v>
      </c>
    </row>
    <row r="565" spans="1:34" x14ac:dyDescent="0.2">
      <c r="A565" s="347">
        <f t="shared" ca="1" si="238"/>
        <v>0.1</v>
      </c>
      <c r="B565" s="304">
        <f t="shared" ca="1" si="239"/>
        <v>23.799999999999997</v>
      </c>
      <c r="D565" s="306">
        <f t="shared" ca="1" si="240"/>
        <v>-0.71007627295763787</v>
      </c>
      <c r="E565" s="307">
        <f t="shared" ca="1" si="241"/>
        <v>-9.7723545948374362</v>
      </c>
      <c r="F565" s="304">
        <f t="shared" ca="1" si="242"/>
        <v>9.7981183214256884</v>
      </c>
      <c r="G565" s="306">
        <f t="shared" ca="1" si="243"/>
        <v>50.999855299650875</v>
      </c>
      <c r="H565" s="307">
        <f t="shared" ca="1" si="244"/>
        <v>-3.6848084345370271</v>
      </c>
      <c r="I565" s="304">
        <f t="shared" ca="1" si="245"/>
        <v>51.132798219778302</v>
      </c>
      <c r="J565" s="306">
        <f t="shared" ca="1" si="246"/>
        <v>1360.7819396799082</v>
      </c>
      <c r="K565" s="307">
        <f t="shared" ca="1" si="247"/>
        <v>2531.7893215443337</v>
      </c>
      <c r="L565" s="304">
        <f t="shared" ca="1" si="232"/>
        <v>2874.3146411005409</v>
      </c>
      <c r="M565" s="306">
        <f t="shared" ca="1" si="248"/>
        <v>-7.2126019538002545E-2</v>
      </c>
      <c r="N565" s="304">
        <f t="shared" ca="1" si="249"/>
        <v>-4.1325165126056618</v>
      </c>
      <c r="P565" s="310">
        <f t="shared" ca="1" si="250"/>
        <v>23</v>
      </c>
      <c r="Q565" s="304">
        <f t="shared" ca="1" si="251"/>
        <v>0</v>
      </c>
      <c r="R565" s="306">
        <f t="shared" ca="1" si="252"/>
        <v>0</v>
      </c>
      <c r="S565" s="307">
        <f t="shared" ca="1" si="253"/>
        <v>7.6519999999999806</v>
      </c>
      <c r="T565" s="304">
        <f t="shared" ca="1" si="233"/>
        <v>75.066119999999813</v>
      </c>
      <c r="U565" s="311">
        <f t="shared" ca="1" si="234"/>
        <v>0</v>
      </c>
      <c r="V565" s="306">
        <f t="shared" ca="1" si="235"/>
        <v>0.94970522650180411</v>
      </c>
      <c r="W565" s="304">
        <f t="shared" ca="1" si="236"/>
        <v>5.4392286824914864</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-0.19171586295605791</v>
      </c>
      <c r="AH565" s="304">
        <f t="shared" ca="1" si="260"/>
        <v>-0.71107347717888014</v>
      </c>
    </row>
    <row r="566" spans="1:34" x14ac:dyDescent="0.2">
      <c r="A566" s="347">
        <f t="shared" ca="1" si="238"/>
        <v>0.1</v>
      </c>
      <c r="B566" s="304">
        <f t="shared" ca="1" si="239"/>
        <v>23.9</v>
      </c>
      <c r="D566" s="306">
        <f t="shared" ca="1" si="240"/>
        <v>-0.70897633801033133</v>
      </c>
      <c r="E566" s="307">
        <f t="shared" ca="1" si="241"/>
        <v>-9.7587755019139149</v>
      </c>
      <c r="F566" s="304">
        <f t="shared" ca="1" si="242"/>
        <v>9.7844952217584389</v>
      </c>
      <c r="G566" s="306">
        <f t="shared" ca="1" si="243"/>
        <v>50.928957665849843</v>
      </c>
      <c r="H566" s="307">
        <f t="shared" ca="1" si="244"/>
        <v>-4.6606859847284188</v>
      </c>
      <c r="I566" s="304">
        <f t="shared" ca="1" si="245"/>
        <v>51.141770821689086</v>
      </c>
      <c r="J566" s="306">
        <f t="shared" ca="1" si="246"/>
        <v>1365.8783803281833</v>
      </c>
      <c r="K566" s="307">
        <f t="shared" ca="1" si="247"/>
        <v>2531.3720468233705</v>
      </c>
      <c r="L566" s="304">
        <f t="shared" ca="1" si="232"/>
        <v>2876.3637094927135</v>
      </c>
      <c r="M566" s="306">
        <f t="shared" ca="1" si="248"/>
        <v>-9.1259286352705887E-2</v>
      </c>
      <c r="N566" s="304">
        <f t="shared" ca="1" si="249"/>
        <v>-5.2287719493858793</v>
      </c>
      <c r="P566" s="310">
        <f t="shared" ca="1" si="250"/>
        <v>23</v>
      </c>
      <c r="Q566" s="304">
        <f t="shared" ca="1" si="251"/>
        <v>0</v>
      </c>
      <c r="R566" s="306">
        <f t="shared" ca="1" si="252"/>
        <v>0</v>
      </c>
      <c r="S566" s="307">
        <f t="shared" ca="1" si="253"/>
        <v>7.6519999999999806</v>
      </c>
      <c r="T566" s="304">
        <f t="shared" ca="1" si="233"/>
        <v>75.066119999999813</v>
      </c>
      <c r="U566" s="311">
        <f t="shared" ca="1" si="234"/>
        <v>0</v>
      </c>
      <c r="V566" s="306">
        <f t="shared" ca="1" si="235"/>
        <v>0.94974550143555792</v>
      </c>
      <c r="W566" s="304">
        <f t="shared" ca="1" si="236"/>
        <v>5.4413685098782514</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-3.8815080751986031E-3</v>
      </c>
      <c r="AH566" s="304">
        <f t="shared" ca="1" si="260"/>
        <v>-0.71082444883579454</v>
      </c>
    </row>
    <row r="567" spans="1:34" x14ac:dyDescent="0.2">
      <c r="A567" s="347">
        <f t="shared" ca="1" si="238"/>
        <v>0.1</v>
      </c>
      <c r="B567" s="304">
        <f t="shared" ca="1" si="239"/>
        <v>24</v>
      </c>
      <c r="D567" s="306">
        <f t="shared" ca="1" si="240"/>
        <v>-0.70814501730367463</v>
      </c>
      <c r="E567" s="307">
        <f t="shared" ca="1" si="241"/>
        <v>-9.7451951874028726</v>
      </c>
      <c r="F567" s="304">
        <f t="shared" ca="1" si="242"/>
        <v>9.770890369158387</v>
      </c>
      <c r="G567" s="306">
        <f t="shared" ca="1" si="243"/>
        <v>50.858143164119475</v>
      </c>
      <c r="H567" s="307">
        <f t="shared" ca="1" si="244"/>
        <v>-5.6352055034687059</v>
      </c>
      <c r="I567" s="304">
        <f t="shared" ca="1" si="245"/>
        <v>51.169387988995886</v>
      </c>
      <c r="J567" s="306">
        <f t="shared" ca="1" si="246"/>
        <v>1370.9677353696818</v>
      </c>
      <c r="K567" s="307">
        <f t="shared" ca="1" si="247"/>
        <v>2530.8572522489608</v>
      </c>
      <c r="L567" s="304">
        <f t="shared" ca="1" si="232"/>
        <v>2878.3312809136187</v>
      </c>
      <c r="M567" s="306">
        <f t="shared" ca="1" si="248"/>
        <v>-0.11035228745549557</v>
      </c>
      <c r="N567" s="304">
        <f t="shared" ca="1" si="249"/>
        <v>-6.322720330814354</v>
      </c>
      <c r="P567" s="310">
        <f t="shared" ca="1" si="250"/>
        <v>23</v>
      </c>
      <c r="Q567" s="304">
        <f t="shared" ca="1" si="251"/>
        <v>0</v>
      </c>
      <c r="R567" s="306">
        <f t="shared" ca="1" si="252"/>
        <v>0</v>
      </c>
      <c r="S567" s="307">
        <f t="shared" ca="1" si="253"/>
        <v>7.6519999999999806</v>
      </c>
      <c r="T567" s="304">
        <f t="shared" ca="1" si="233"/>
        <v>75.066119999999813</v>
      </c>
      <c r="U567" s="311">
        <f t="shared" ca="1" si="234"/>
        <v>0</v>
      </c>
      <c r="V567" s="306">
        <f t="shared" ca="1" si="235"/>
        <v>0.94979519094236753</v>
      </c>
      <c r="W567" s="304">
        <f t="shared" ca="1" si="236"/>
        <v>5.4475318978763072</v>
      </c>
      <c r="Y567" s="314" t="str">
        <f t="shared" ca="1" si="254"/>
        <v/>
      </c>
      <c r="Z567" s="315" t="str">
        <f t="shared" ca="1" si="255"/>
        <v/>
      </c>
      <c r="AA567" s="316" t="str">
        <f t="shared" ca="1" si="256"/>
        <v/>
      </c>
      <c r="AC567" s="310">
        <f t="shared" ca="1" si="257"/>
        <v>24</v>
      </c>
      <c r="AD567" s="323">
        <f t="shared" ca="1" si="258"/>
        <v>1370.9677353696818</v>
      </c>
      <c r="AE567" s="324" t="e">
        <f t="shared" ca="1" si="237"/>
        <v>#N/A</v>
      </c>
      <c r="AG567" s="306">
        <f t="shared" ca="1" si="259"/>
        <v>0.18290737435440863</v>
      </c>
      <c r="AH567" s="304">
        <f t="shared" ca="1" si="260"/>
        <v>-0.71110409172481248</v>
      </c>
    </row>
    <row r="568" spans="1:34" x14ac:dyDescent="0.2">
      <c r="A568" s="347">
        <f t="shared" ca="1" si="238"/>
        <v>0.1</v>
      </c>
      <c r="B568" s="304">
        <f t="shared" ca="1" si="239"/>
        <v>24.1</v>
      </c>
      <c r="D568" s="306">
        <f t="shared" ca="1" si="240"/>
        <v>-0.70757926522398096</v>
      </c>
      <c r="E568" s="307">
        <f t="shared" ca="1" si="241"/>
        <v>-9.7315985027871879</v>
      </c>
      <c r="F568" s="304">
        <f t="shared" ca="1" si="242"/>
        <v>9.7572884469008478</v>
      </c>
      <c r="G568" s="306">
        <f t="shared" ca="1" si="243"/>
        <v>50.787385237597078</v>
      </c>
      <c r="H568" s="307">
        <f t="shared" ca="1" si="244"/>
        <v>-6.6083653537474252</v>
      </c>
      <c r="I568" s="304">
        <f t="shared" ca="1" si="245"/>
        <v>51.215515148446009</v>
      </c>
      <c r="J568" s="306">
        <f t="shared" ca="1" si="246"/>
        <v>1376.0500117897677</v>
      </c>
      <c r="K568" s="307">
        <f t="shared" ca="1" si="247"/>
        <v>2530.2450737060999</v>
      </c>
      <c r="L568" s="304">
        <f t="shared" ca="1" si="232"/>
        <v>2880.2176598237515</v>
      </c>
      <c r="M568" s="306">
        <f t="shared" ca="1" si="248"/>
        <v>-0.12939128058194854</v>
      </c>
      <c r="N568" s="304">
        <f t="shared" ca="1" si="249"/>
        <v>-7.4135742831386935</v>
      </c>
      <c r="P568" s="310">
        <f t="shared" ca="1" si="250"/>
        <v>23</v>
      </c>
      <c r="Q568" s="304">
        <f t="shared" ca="1" si="251"/>
        <v>0</v>
      </c>
      <c r="R568" s="306">
        <f t="shared" ca="1" si="252"/>
        <v>0</v>
      </c>
      <c r="S568" s="307">
        <f t="shared" ca="1" si="253"/>
        <v>7.6519999999999806</v>
      </c>
      <c r="T568" s="304">
        <f t="shared" ca="1" si="233"/>
        <v>75.066119999999813</v>
      </c>
      <c r="U568" s="311">
        <f t="shared" ca="1" si="234"/>
        <v>0</v>
      </c>
      <c r="V568" s="306">
        <f t="shared" ca="1" si="235"/>
        <v>0.94985428319576515</v>
      </c>
      <c r="W568" s="304">
        <f t="shared" ca="1" si="236"/>
        <v>5.4576973233425585</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0.36845056411041988</v>
      </c>
      <c r="AH568" s="304">
        <f t="shared" ca="1" si="260"/>
        <v>-0.71190955278049151</v>
      </c>
    </row>
    <row r="569" spans="1:34" x14ac:dyDescent="0.2">
      <c r="A569" s="347">
        <f t="shared" ca="1" si="238"/>
        <v>0.1</v>
      </c>
      <c r="B569" s="304">
        <f t="shared" ca="1" si="239"/>
        <v>24.200000000000003</v>
      </c>
      <c r="D569" s="306">
        <f t="shared" ca="1" si="240"/>
        <v>-0.70727579220933501</v>
      </c>
      <c r="E569" s="307">
        <f t="shared" ca="1" si="241"/>
        <v>-9.7179705163218291</v>
      </c>
      <c r="F569" s="304">
        <f t="shared" ca="1" si="242"/>
        <v>9.7436743583899439</v>
      </c>
      <c r="G569" s="306">
        <f t="shared" ca="1" si="243"/>
        <v>50.716657658376143</v>
      </c>
      <c r="H569" s="307">
        <f t="shared" ca="1" si="244"/>
        <v>-7.5801624053796086</v>
      </c>
      <c r="I569" s="304">
        <f t="shared" ca="1" si="245"/>
        <v>51.279998304688483</v>
      </c>
      <c r="J569" s="306">
        <f t="shared" ca="1" si="246"/>
        <v>1381.1252139345663</v>
      </c>
      <c r="K569" s="307">
        <f t="shared" ca="1" si="247"/>
        <v>2529.5356473181437</v>
      </c>
      <c r="L569" s="304">
        <f t="shared" ca="1" si="232"/>
        <v>2882.0231518187047</v>
      </c>
      <c r="M569" s="306">
        <f t="shared" ca="1" si="248"/>
        <v>-0.14836276728632794</v>
      </c>
      <c r="N569" s="304">
        <f t="shared" ca="1" si="249"/>
        <v>-8.5005604023881887</v>
      </c>
      <c r="P569" s="310">
        <f t="shared" ca="1" si="250"/>
        <v>23</v>
      </c>
      <c r="Q569" s="304">
        <f t="shared" ca="1" si="251"/>
        <v>0</v>
      </c>
      <c r="R569" s="306">
        <f t="shared" ca="1" si="252"/>
        <v>0</v>
      </c>
      <c r="S569" s="307">
        <f t="shared" ca="1" si="253"/>
        <v>7.6519999999999806</v>
      </c>
      <c r="T569" s="304">
        <f t="shared" ca="1" si="233"/>
        <v>75.066119999999813</v>
      </c>
      <c r="U569" s="311">
        <f t="shared" ca="1" si="234"/>
        <v>0</v>
      </c>
      <c r="V569" s="306">
        <f t="shared" ca="1" si="235"/>
        <v>0.94992276658763841</v>
      </c>
      <c r="W569" s="304">
        <f t="shared" ca="1" si="236"/>
        <v>5.4718435435685713</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0.55255153557694237</v>
      </c>
      <c r="AH569" s="304">
        <f t="shared" ca="1" si="260"/>
        <v>-0.71323801925543284</v>
      </c>
    </row>
    <row r="570" spans="1:34" x14ac:dyDescent="0.2">
      <c r="A570" s="347">
        <f t="shared" ca="1" si="238"/>
        <v>0.1</v>
      </c>
      <c r="B570" s="304">
        <f t="shared" ca="1" si="239"/>
        <v>24.300000000000004</v>
      </c>
      <c r="D570" s="306">
        <f t="shared" ca="1" si="240"/>
        <v>-0.70723107102691629</v>
      </c>
      <c r="E570" s="307">
        <f t="shared" ca="1" si="241"/>
        <v>-9.7042965364037705</v>
      </c>
      <c r="F570" s="304">
        <f t="shared" ca="1" si="242"/>
        <v>9.7300332504202736</v>
      </c>
      <c r="G570" s="306">
        <f t="shared" ca="1" si="243"/>
        <v>50.645934551273449</v>
      </c>
      <c r="H570" s="307">
        <f t="shared" ca="1" si="244"/>
        <v>-8.5505920590199853</v>
      </c>
      <c r="I570" s="304">
        <f t="shared" ca="1" si="245"/>
        <v>51.362664564171993</v>
      </c>
      <c r="J570" s="306">
        <f t="shared" ca="1" si="246"/>
        <v>1386.1933435450487</v>
      </c>
      <c r="K570" s="307">
        <f t="shared" ca="1" si="247"/>
        <v>2528.7291095949236</v>
      </c>
      <c r="L570" s="304">
        <f t="shared" ca="1" si="232"/>
        <v>2883.7480637880517</v>
      </c>
      <c r="M570" s="306">
        <f t="shared" ca="1" si="248"/>
        <v>-0.16725354836652329</v>
      </c>
      <c r="N570" s="304">
        <f t="shared" ca="1" si="249"/>
        <v>-9.5829224299889688</v>
      </c>
      <c r="P570" s="310">
        <f t="shared" ca="1" si="250"/>
        <v>23</v>
      </c>
      <c r="Q570" s="304">
        <f t="shared" ca="1" si="251"/>
        <v>0</v>
      </c>
      <c r="R570" s="306">
        <f t="shared" ca="1" si="252"/>
        <v>0</v>
      </c>
      <c r="S570" s="307">
        <f t="shared" ca="1" si="253"/>
        <v>7.6519999999999806</v>
      </c>
      <c r="T570" s="304">
        <f t="shared" ca="1" si="233"/>
        <v>75.066119999999813</v>
      </c>
      <c r="U570" s="311">
        <f t="shared" ca="1" si="234"/>
        <v>0</v>
      </c>
      <c r="V570" s="306">
        <f t="shared" ca="1" si="235"/>
        <v>0.95000062971288701</v>
      </c>
      <c r="W570" s="304">
        <f t="shared" ca="1" si="236"/>
        <v>5.4899495688120421</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0.73501850443350081</v>
      </c>
      <c r="AH570" s="304">
        <f t="shared" ca="1" si="260"/>
        <v>-0.71508671505078214</v>
      </c>
    </row>
    <row r="571" spans="1:34" x14ac:dyDescent="0.2">
      <c r="A571" s="347">
        <f t="shared" ca="1" si="238"/>
        <v>0.1</v>
      </c>
      <c r="B571" s="304">
        <f t="shared" ca="1" si="239"/>
        <v>24.400000000000006</v>
      </c>
      <c r="D571" s="306">
        <f t="shared" ca="1" si="240"/>
        <v>-0.70744134440480277</v>
      </c>
      <c r="E571" s="307">
        <f t="shared" ca="1" si="241"/>
        <v>-9.6905621340531081</v>
      </c>
      <c r="F571" s="304">
        <f t="shared" ca="1" si="242"/>
        <v>9.7163505355517721</v>
      </c>
      <c r="G571" s="306">
        <f t="shared" ca="1" si="243"/>
        <v>50.575190416832967</v>
      </c>
      <c r="H571" s="307">
        <f t="shared" ca="1" si="244"/>
        <v>-9.5196482724252967</v>
      </c>
      <c r="I571" s="304">
        <f t="shared" ca="1" si="245"/>
        <v>51.463322754458858</v>
      </c>
      <c r="J571" s="306">
        <f t="shared" ca="1" si="246"/>
        <v>1391.254399793454</v>
      </c>
      <c r="K571" s="307">
        <f t="shared" ca="1" si="247"/>
        <v>2527.8255975783513</v>
      </c>
      <c r="L571" s="304">
        <f t="shared" ca="1" si="232"/>
        <v>2885.3927040728777</v>
      </c>
      <c r="M571" s="306">
        <f t="shared" ca="1" si="248"/>
        <v>-0.18605077611736218</v>
      </c>
      <c r="N571" s="304">
        <f t="shared" ca="1" si="249"/>
        <v>-10.659924246658226</v>
      </c>
      <c r="P571" s="310">
        <f t="shared" ca="1" si="250"/>
        <v>23</v>
      </c>
      <c r="Q571" s="304">
        <f t="shared" ca="1" si="251"/>
        <v>0</v>
      </c>
      <c r="R571" s="306">
        <f t="shared" ca="1" si="252"/>
        <v>0</v>
      </c>
      <c r="S571" s="307">
        <f t="shared" ca="1" si="253"/>
        <v>7.6519999999999806</v>
      </c>
      <c r="T571" s="304">
        <f t="shared" ca="1" si="233"/>
        <v>75.066119999999813</v>
      </c>
      <c r="U571" s="311">
        <f t="shared" ca="1" si="234"/>
        <v>0</v>
      </c>
      <c r="V571" s="306">
        <f t="shared" ca="1" si="235"/>
        <v>0.95008786135432899</v>
      </c>
      <c r="W571" s="304">
        <f t="shared" ca="1" si="236"/>
        <v>5.5119946354646157</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0.91566541577148231</v>
      </c>
      <c r="AH571" s="304">
        <f t="shared" ca="1" si="260"/>
        <v>-0.71745289712651017</v>
      </c>
    </row>
    <row r="572" spans="1:34" x14ac:dyDescent="0.2">
      <c r="A572" s="347">
        <f t="shared" ca="1" si="238"/>
        <v>0.1</v>
      </c>
      <c r="B572" s="304">
        <f t="shared" ca="1" si="239"/>
        <v>24.500000000000007</v>
      </c>
      <c r="D572" s="306">
        <f t="shared" ca="1" si="240"/>
        <v>-0.70790263392338226</v>
      </c>
      <c r="E572" s="307">
        <f t="shared" ca="1" si="241"/>
        <v>-9.6767531643374483</v>
      </c>
      <c r="F572" s="304">
        <f t="shared" ca="1" si="242"/>
        <v>9.7026119134298305</v>
      </c>
      <c r="G572" s="306">
        <f t="shared" ca="1" si="243"/>
        <v>50.504400153440628</v>
      </c>
      <c r="H572" s="307">
        <f t="shared" ca="1" si="244"/>
        <v>-10.487323588859041</v>
      </c>
      <c r="I572" s="304">
        <f t="shared" ca="1" si="245"/>
        <v>51.581764131486359</v>
      </c>
      <c r="J572" s="306">
        <f t="shared" ca="1" si="246"/>
        <v>1396.3083793219678</v>
      </c>
      <c r="K572" s="307">
        <f t="shared" ca="1" si="247"/>
        <v>2526.8252489852871</v>
      </c>
      <c r="L572" s="304">
        <f t="shared" ca="1" si="232"/>
        <v>2886.9573826217625</v>
      </c>
      <c r="M572" s="306">
        <f t="shared" ca="1" si="248"/>
        <v>-0.20474200292643943</v>
      </c>
      <c r="N572" s="304">
        <f t="shared" ca="1" si="249"/>
        <v>-11.730852656740129</v>
      </c>
      <c r="P572" s="310">
        <f t="shared" ca="1" si="250"/>
        <v>23</v>
      </c>
      <c r="Q572" s="304">
        <f t="shared" ca="1" si="251"/>
        <v>0</v>
      </c>
      <c r="R572" s="306">
        <f t="shared" ca="1" si="252"/>
        <v>0</v>
      </c>
      <c r="S572" s="307">
        <f t="shared" ca="1" si="253"/>
        <v>7.6519999999999806</v>
      </c>
      <c r="T572" s="304">
        <f t="shared" ca="1" si="233"/>
        <v>75.066119999999813</v>
      </c>
      <c r="U572" s="311">
        <f t="shared" ca="1" si="234"/>
        <v>0</v>
      </c>
      <c r="V572" s="306">
        <f t="shared" ca="1" si="235"/>
        <v>0.95018445046787903</v>
      </c>
      <c r="W572" s="304">
        <f t="shared" ca="1" si="236"/>
        <v>5.5379581798806781</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1.0943128624829996</v>
      </c>
      <c r="AH572" s="304">
        <f t="shared" ca="1" si="260"/>
        <v>-0.72033385199485489</v>
      </c>
    </row>
    <row r="573" spans="1:34" x14ac:dyDescent="0.2">
      <c r="A573" s="347">
        <f t="shared" ca="1" si="238"/>
        <v>0.1</v>
      </c>
      <c r="B573" s="304">
        <f t="shared" ca="1" si="239"/>
        <v>24.600000000000009</v>
      </c>
      <c r="D573" s="306">
        <f t="shared" ca="1" si="240"/>
        <v>-0.70861075005809782</v>
      </c>
      <c r="E573" s="307">
        <f t="shared" ca="1" si="241"/>
        <v>-9.6628557865883877</v>
      </c>
      <c r="F573" s="304">
        <f t="shared" ca="1" si="242"/>
        <v>9.6888033908993414</v>
      </c>
      <c r="G573" s="306">
        <f t="shared" ca="1" si="243"/>
        <v>50.433539078434819</v>
      </c>
      <c r="H573" s="307">
        <f t="shared" ca="1" si="244"/>
        <v>-11.453609167517881</v>
      </c>
      <c r="I573" s="304">
        <f t="shared" ca="1" si="245"/>
        <v>51.717763166423403</v>
      </c>
      <c r="J573" s="306">
        <f t="shared" ca="1" si="246"/>
        <v>1401.3552762835616</v>
      </c>
      <c r="K573" s="307">
        <f t="shared" ca="1" si="247"/>
        <v>2525.7282023474681</v>
      </c>
      <c r="L573" s="304">
        <f t="shared" ca="1" si="232"/>
        <v>2888.4424111450016</v>
      </c>
      <c r="M573" s="306">
        <f t="shared" ca="1" si="248"/>
        <v>-0.2233152257959862</v>
      </c>
      <c r="N573" s="304">
        <f t="shared" ca="1" si="249"/>
        <v>-12.795019939121019</v>
      </c>
      <c r="P573" s="310">
        <f t="shared" ca="1" si="250"/>
        <v>23</v>
      </c>
      <c r="Q573" s="304">
        <f t="shared" ca="1" si="251"/>
        <v>0</v>
      </c>
      <c r="R573" s="306">
        <f t="shared" ca="1" si="252"/>
        <v>0</v>
      </c>
      <c r="S573" s="307">
        <f t="shared" ca="1" si="253"/>
        <v>7.6519999999999806</v>
      </c>
      <c r="T573" s="304">
        <f t="shared" ca="1" si="233"/>
        <v>75.066119999999813</v>
      </c>
      <c r="U573" s="311">
        <f t="shared" ca="1" si="234"/>
        <v>0</v>
      </c>
      <c r="V573" s="306">
        <f t="shared" ca="1" si="235"/>
        <v>0.95029038616800743</v>
      </c>
      <c r="W573" s="304">
        <f t="shared" ca="1" si="236"/>
        <v>5.5678198128902148</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1.2707889242674248</v>
      </c>
      <c r="AH573" s="304">
        <f t="shared" ca="1" si="260"/>
        <v>-0.72372689230014275</v>
      </c>
    </row>
    <row r="574" spans="1:34" x14ac:dyDescent="0.2">
      <c r="A574" s="347">
        <f t="shared" ca="1" si="238"/>
        <v>0.1</v>
      </c>
      <c r="B574" s="304">
        <f t="shared" ca="1" si="239"/>
        <v>24.70000000000001</v>
      </c>
      <c r="D574" s="306">
        <f t="shared" ca="1" si="240"/>
        <v>-0.70956130325408806</v>
      </c>
      <c r="E574" s="307">
        <f t="shared" ca="1" si="241"/>
        <v>-9.648856483277374</v>
      </c>
      <c r="F574" s="304">
        <f t="shared" ca="1" si="242"/>
        <v>9.674911300779943</v>
      </c>
      <c r="G574" s="306">
        <f t="shared" ca="1" si="243"/>
        <v>50.362582948109413</v>
      </c>
      <c r="H574" s="307">
        <f t="shared" ca="1" si="244"/>
        <v>-12.418494815845618</v>
      </c>
      <c r="I574" s="304">
        <f t="shared" ca="1" si="245"/>
        <v>51.871078403059883</v>
      </c>
      <c r="J574" s="306">
        <f t="shared" ca="1" si="246"/>
        <v>1406.3950823848888</v>
      </c>
      <c r="K574" s="307">
        <f t="shared" ca="1" si="247"/>
        <v>2524.5345971482998</v>
      </c>
      <c r="L574" s="304">
        <f t="shared" ca="1" si="232"/>
        <v>2889.8481032668701</v>
      </c>
      <c r="M574" s="306">
        <f t="shared" ca="1" si="248"/>
        <v>-0.24175892644934638</v>
      </c>
      <c r="N574" s="304">
        <f t="shared" ca="1" si="249"/>
        <v>-13.851766145161235</v>
      </c>
      <c r="P574" s="310">
        <f t="shared" ca="1" si="250"/>
        <v>23</v>
      </c>
      <c r="Q574" s="304">
        <f t="shared" ca="1" si="251"/>
        <v>0</v>
      </c>
      <c r="R574" s="306">
        <f t="shared" ca="1" si="252"/>
        <v>0</v>
      </c>
      <c r="S574" s="307">
        <f t="shared" ca="1" si="253"/>
        <v>7.6519999999999806</v>
      </c>
      <c r="T574" s="304">
        <f t="shared" ca="1" si="233"/>
        <v>75.066119999999813</v>
      </c>
      <c r="U574" s="311">
        <f t="shared" ca="1" si="234"/>
        <v>0</v>
      </c>
      <c r="V574" s="306">
        <f t="shared" ca="1" si="235"/>
        <v>0.95040565771350527</v>
      </c>
      <c r="W574" s="304">
        <f t="shared" ca="1" si="236"/>
        <v>5.6015592950171635</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1.4449299192668048</v>
      </c>
      <c r="AH574" s="304">
        <f t="shared" ca="1" si="260"/>
        <v>-0.72762935348800695</v>
      </c>
    </row>
    <row r="575" spans="1:34" x14ac:dyDescent="0.2">
      <c r="A575" s="347">
        <f t="shared" ca="1" si="238"/>
        <v>0.1</v>
      </c>
      <c r="B575" s="304">
        <f t="shared" ca="1" si="239"/>
        <v>24.800000000000011</v>
      </c>
      <c r="D575" s="306">
        <f t="shared" ca="1" si="240"/>
        <v>-0.71074971590455538</v>
      </c>
      <c r="E575" s="307">
        <f t="shared" ca="1" si="241"/>
        <v>-9.6347420774383501</v>
      </c>
      <c r="F575" s="304">
        <f t="shared" ca="1" si="242"/>
        <v>9.6609223191897922</v>
      </c>
      <c r="G575" s="306">
        <f t="shared" ca="1" si="243"/>
        <v>50.291507976518957</v>
      </c>
      <c r="H575" s="307">
        <f t="shared" ca="1" si="244"/>
        <v>-13.381969023589452</v>
      </c>
      <c r="I575" s="304">
        <f t="shared" ca="1" si="245"/>
        <v>52.041453376136388</v>
      </c>
      <c r="J575" s="306">
        <f t="shared" ca="1" si="246"/>
        <v>1411.4277869311202</v>
      </c>
      <c r="K575" s="307">
        <f t="shared" ca="1" si="247"/>
        <v>2523.2445739563282</v>
      </c>
      <c r="L575" s="304">
        <f t="shared" ca="1" si="232"/>
        <v>2891.1747746757428</v>
      </c>
      <c r="M575" s="306">
        <f t="shared" ca="1" si="248"/>
        <v>-0.26006210675919916</v>
      </c>
      <c r="N575" s="304">
        <f t="shared" ca="1" si="249"/>
        <v>-14.900461128582752</v>
      </c>
      <c r="P575" s="310">
        <f t="shared" ca="1" si="250"/>
        <v>23</v>
      </c>
      <c r="Q575" s="304">
        <f t="shared" ca="1" si="251"/>
        <v>0</v>
      </c>
      <c r="R575" s="306">
        <f t="shared" ca="1" si="252"/>
        <v>0</v>
      </c>
      <c r="S575" s="307">
        <f t="shared" ca="1" si="253"/>
        <v>7.6519999999999806</v>
      </c>
      <c r="T575" s="304">
        <f t="shared" ca="1" si="233"/>
        <v>75.066119999999813</v>
      </c>
      <c r="U575" s="311">
        <f t="shared" ca="1" si="234"/>
        <v>0</v>
      </c>
      <c r="V575" s="306">
        <f t="shared" ca="1" si="235"/>
        <v>0.95053025449356443</v>
      </c>
      <c r="W575" s="304">
        <f t="shared" ca="1" si="236"/>
        <v>5.639156512422721</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1.6165810621192493</v>
      </c>
      <c r="AH575" s="304">
        <f t="shared" ca="1" si="260"/>
        <v>-0.7320385905668032</v>
      </c>
    </row>
    <row r="576" spans="1:34" x14ac:dyDescent="0.2">
      <c r="A576" s="347">
        <f t="shared" ca="1" si="238"/>
        <v>0.1</v>
      </c>
      <c r="B576" s="304">
        <f t="shared" ca="1" si="239"/>
        <v>24.900000000000013</v>
      </c>
      <c r="D576" s="306">
        <f t="shared" ca="1" si="240"/>
        <v>-0.71217123509845326</v>
      </c>
      <c r="E576" s="307">
        <f t="shared" ca="1" si="241"/>
        <v>-9.6204997485454484</v>
      </c>
      <c r="F576" s="304">
        <f t="shared" ca="1" si="242"/>
        <v>9.6468234813261038</v>
      </c>
      <c r="G576" s="306">
        <f t="shared" ca="1" si="243"/>
        <v>50.220290853009111</v>
      </c>
      <c r="H576" s="307">
        <f t="shared" ca="1" si="244"/>
        <v>-14.344018998443996</v>
      </c>
      <c r="I576" s="304">
        <f t="shared" ca="1" si="245"/>
        <v>52.22861758067652</v>
      </c>
      <c r="J576" s="306">
        <f t="shared" ca="1" si="246"/>
        <v>1416.4533768725967</v>
      </c>
      <c r="K576" s="307">
        <f t="shared" ca="1" si="247"/>
        <v>2521.8582745552267</v>
      </c>
      <c r="L576" s="304">
        <f t="shared" ca="1" si="232"/>
        <v>2892.4227432718831</v>
      </c>
      <c r="M576" s="306">
        <f t="shared" ca="1" si="248"/>
        <v>-0.27821431931461071</v>
      </c>
      <c r="N576" s="304">
        <f t="shared" ca="1" si="249"/>
        <v>-15.940506296832217</v>
      </c>
      <c r="P576" s="310">
        <f t="shared" ca="1" si="250"/>
        <v>23</v>
      </c>
      <c r="Q576" s="304">
        <f t="shared" ca="1" si="251"/>
        <v>0</v>
      </c>
      <c r="R576" s="306">
        <f t="shared" ca="1" si="252"/>
        <v>0</v>
      </c>
      <c r="S576" s="307">
        <f t="shared" ca="1" si="253"/>
        <v>7.6519999999999806</v>
      </c>
      <c r="T576" s="304">
        <f t="shared" ca="1" si="233"/>
        <v>75.066119999999813</v>
      </c>
      <c r="U576" s="311">
        <f t="shared" ca="1" si="234"/>
        <v>0</v>
      </c>
      <c r="V576" s="306">
        <f t="shared" ca="1" si="235"/>
        <v>0.9506641660141909</v>
      </c>
      <c r="W576" s="304">
        <f t="shared" ca="1" si="236"/>
        <v>5.6805914535910551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1.7855970240541907</v>
      </c>
      <c r="AH576" s="304">
        <f t="shared" ca="1" si="260"/>
        <v>-0.73695197496376574</v>
      </c>
    </row>
    <row r="577" spans="1:34" x14ac:dyDescent="0.2">
      <c r="A577" s="347">
        <f t="shared" ca="1" si="238"/>
        <v>0.1</v>
      </c>
      <c r="B577" s="304">
        <f t="shared" ca="1" si="239"/>
        <v>25.000000000000014</v>
      </c>
      <c r="D577" s="306">
        <f t="shared" ca="1" si="240"/>
        <v>-0.71382094599938606</v>
      </c>
      <c r="E577" s="307">
        <f t="shared" ca="1" si="241"/>
        <v>-9.6061170467755481</v>
      </c>
      <c r="F577" s="304">
        <f t="shared" ca="1" si="242"/>
        <v>9.6326021956322503</v>
      </c>
      <c r="G577" s="306">
        <f t="shared" ca="1" si="243"/>
        <v>50.148908758409171</v>
      </c>
      <c r="H577" s="307">
        <f t="shared" ca="1" si="244"/>
        <v>-15.304630703121552</v>
      </c>
      <c r="I577" s="304">
        <f t="shared" ca="1" si="245"/>
        <v>52.43228748222014</v>
      </c>
      <c r="J577" s="306">
        <f t="shared" ca="1" si="246"/>
        <v>1421.4718368531676</v>
      </c>
      <c r="K577" s="307">
        <f t="shared" ca="1" si="247"/>
        <v>2520.3758420701483</v>
      </c>
      <c r="L577" s="304">
        <f t="shared" ca="1" si="232"/>
        <v>2893.5923293127398</v>
      </c>
      <c r="M577" s="306">
        <f t="shared" ca="1" si="248"/>
        <v>-0.29620569302326211</v>
      </c>
      <c r="N577" s="304">
        <f t="shared" ca="1" si="249"/>
        <v>-16.971336077980574</v>
      </c>
      <c r="P577" s="310">
        <f t="shared" ca="1" si="250"/>
        <v>23</v>
      </c>
      <c r="Q577" s="304">
        <f t="shared" ca="1" si="251"/>
        <v>0</v>
      </c>
      <c r="R577" s="306">
        <f t="shared" ca="1" si="252"/>
        <v>0</v>
      </c>
      <c r="S577" s="307">
        <f t="shared" ca="1" si="253"/>
        <v>7.6519999999999806</v>
      </c>
      <c r="T577" s="304">
        <f t="shared" ca="1" si="233"/>
        <v>75.066119999999813</v>
      </c>
      <c r="U577" s="311">
        <f t="shared" ca="1" si="234"/>
        <v>0</v>
      </c>
      <c r="V577" s="306">
        <f t="shared" ca="1" si="235"/>
        <v>0.95080738188496217</v>
      </c>
      <c r="W577" s="304">
        <f t="shared" ca="1" si="236"/>
        <v>5.7258441867725507</v>
      </c>
      <c r="Y577" s="314" t="str">
        <f t="shared" ca="1" si="254"/>
        <v/>
      </c>
      <c r="Z577" s="315" t="str">
        <f t="shared" ca="1" si="255"/>
        <v/>
      </c>
      <c r="AA577" s="316" t="str">
        <f t="shared" ca="1" si="256"/>
        <v/>
      </c>
      <c r="AC577" s="310">
        <f t="shared" ca="1" si="257"/>
        <v>25.000000000000014</v>
      </c>
      <c r="AD577" s="323">
        <f t="shared" ca="1" si="258"/>
        <v>1421.4718368531676</v>
      </c>
      <c r="AE577" s="324" t="e">
        <f t="shared" ca="1" si="237"/>
        <v>#N/A</v>
      </c>
      <c r="AG577" s="306">
        <f t="shared" ca="1" si="259"/>
        <v>1.9518423924910149</v>
      </c>
      <c r="AH577" s="304">
        <f t="shared" ca="1" si="260"/>
        <v>-0.74236689147818469</v>
      </c>
    </row>
    <row r="578" spans="1:34" x14ac:dyDescent="0.2">
      <c r="A578" s="347">
        <f t="shared" ca="1" si="238"/>
        <v>0.1</v>
      </c>
      <c r="B578" s="304">
        <f t="shared" ca="1" si="239"/>
        <v>25.100000000000016</v>
      </c>
      <c r="D578" s="306">
        <f t="shared" ca="1" si="240"/>
        <v>-0.71569378571636855</v>
      </c>
      <c r="E578" s="307">
        <f t="shared" ca="1" si="241"/>
        <v>-9.5915819056068443</v>
      </c>
      <c r="F578" s="304">
        <f t="shared" ca="1" si="242"/>
        <v>9.6182462563025304</v>
      </c>
      <c r="G578" s="306">
        <f t="shared" ca="1" si="243"/>
        <v>50.077339379837532</v>
      </c>
      <c r="H578" s="307">
        <f t="shared" ca="1" si="244"/>
        <v>-16.263788893682236</v>
      </c>
      <c r="I578" s="304">
        <f t="shared" ca="1" si="245"/>
        <v>52.652167557866868</v>
      </c>
      <c r="J578" s="306">
        <f t="shared" ca="1" si="246"/>
        <v>1426.4831492600799</v>
      </c>
      <c r="K578" s="307">
        <f t="shared" ca="1" si="247"/>
        <v>2518.797421090308</v>
      </c>
      <c r="L578" s="304">
        <f t="shared" ca="1" si="232"/>
        <v>2894.6838555555842</v>
      </c>
      <c r="M578" s="306">
        <f t="shared" ca="1" si="248"/>
        <v>-0.31402695372187489</v>
      </c>
      <c r="N578" s="304">
        <f t="shared" ca="1" si="249"/>
        <v>-17.99241910161345</v>
      </c>
      <c r="P578" s="310">
        <f t="shared" ca="1" si="250"/>
        <v>23</v>
      </c>
      <c r="Q578" s="304">
        <f t="shared" ca="1" si="251"/>
        <v>0</v>
      </c>
      <c r="R578" s="306">
        <f t="shared" ca="1" si="252"/>
        <v>0</v>
      </c>
      <c r="S578" s="307">
        <f t="shared" ca="1" si="253"/>
        <v>7.6519999999999806</v>
      </c>
      <c r="T578" s="304">
        <f t="shared" ca="1" si="233"/>
        <v>75.066119999999813</v>
      </c>
      <c r="U578" s="311">
        <f t="shared" ca="1" si="234"/>
        <v>0</v>
      </c>
      <c r="V578" s="306">
        <f t="shared" ca="1" si="235"/>
        <v>0.95095989180613771</v>
      </c>
      <c r="W578" s="304">
        <f t="shared" ca="1" si="236"/>
        <v>5.7748948381975058</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2.1151920293924391</v>
      </c>
      <c r="AH578" s="304">
        <f t="shared" ca="1" si="260"/>
        <v>-0.74828073533358141</v>
      </c>
    </row>
    <row r="579" spans="1:34" x14ac:dyDescent="0.2">
      <c r="A579" s="347">
        <f t="shared" ca="1" si="238"/>
        <v>0.1</v>
      </c>
      <c r="B579" s="304">
        <f t="shared" ca="1" si="239"/>
        <v>25.200000000000017</v>
      </c>
      <c r="D579" s="306">
        <f t="shared" ca="1" si="240"/>
        <v>-0.71778455752821935</v>
      </c>
      <c r="E579" s="307">
        <f t="shared" ca="1" si="241"/>
        <v>-9.5768826527256703</v>
      </c>
      <c r="F579" s="304">
        <f t="shared" ca="1" si="242"/>
        <v>9.6037438540968942</v>
      </c>
      <c r="G579" s="306">
        <f t="shared" ca="1" si="243"/>
        <v>50.005560924084712</v>
      </c>
      <c r="H579" s="307">
        <f t="shared" ca="1" si="244"/>
        <v>-17.221477158954801</v>
      </c>
      <c r="I579" s="304">
        <f t="shared" ca="1" si="245"/>
        <v>52.887951358213428</v>
      </c>
      <c r="J579" s="306">
        <f t="shared" ca="1" si="246"/>
        <v>1431.4872942752761</v>
      </c>
      <c r="K579" s="307">
        <f t="shared" ca="1" si="247"/>
        <v>2517.1231577876761</v>
      </c>
      <c r="L579" s="304">
        <f t="shared" ca="1" si="232"/>
        <v>2895.6976473973509</v>
      </c>
      <c r="M579" s="306">
        <f t="shared" ca="1" si="248"/>
        <v>-0.33166943984024477</v>
      </c>
      <c r="N579" s="304">
        <f t="shared" ca="1" si="249"/>
        <v>-19.003259096314185</v>
      </c>
      <c r="P579" s="310">
        <f t="shared" ca="1" si="250"/>
        <v>23</v>
      </c>
      <c r="Q579" s="304">
        <f t="shared" ca="1" si="251"/>
        <v>0</v>
      </c>
      <c r="R579" s="306">
        <f t="shared" ca="1" si="252"/>
        <v>0</v>
      </c>
      <c r="S579" s="307">
        <f t="shared" ca="1" si="253"/>
        <v>7.6519999999999806</v>
      </c>
      <c r="T579" s="304">
        <f t="shared" ca="1" si="233"/>
        <v>75.066119999999813</v>
      </c>
      <c r="U579" s="311">
        <f t="shared" ca="1" si="234"/>
        <v>0</v>
      </c>
      <c r="V579" s="306">
        <f t="shared" ca="1" si="235"/>
        <v>0.95112168555613519</v>
      </c>
      <c r="W579" s="304">
        <f t="shared" ca="1" si="236"/>
        <v>5.8277235710708037</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2.2755313293203514</v>
      </c>
      <c r="AH579" s="304">
        <f t="shared" ca="1" si="260"/>
        <v>-0.75469090933056981</v>
      </c>
    </row>
    <row r="580" spans="1:34" x14ac:dyDescent="0.2">
      <c r="A580" s="347">
        <f t="shared" ca="1" si="238"/>
        <v>0.1</v>
      </c>
      <c r="B580" s="304">
        <f t="shared" ca="1" si="239"/>
        <v>25.300000000000018</v>
      </c>
      <c r="D580" s="306">
        <f t="shared" ca="1" si="240"/>
        <v>-0.72008794532666376</v>
      </c>
      <c r="E580" s="307">
        <f t="shared" ca="1" si="241"/>
        <v>-9.5620080192339376</v>
      </c>
      <c r="F580" s="304">
        <f t="shared" ca="1" si="242"/>
        <v>9.5890835854579404</v>
      </c>
      <c r="G580" s="306">
        <f t="shared" ca="1" si="243"/>
        <v>49.933552129552048</v>
      </c>
      <c r="H580" s="307">
        <f t="shared" ca="1" si="244"/>
        <v>-18.177677960878196</v>
      </c>
      <c r="I580" s="304">
        <f t="shared" ca="1" si="245"/>
        <v>53.139322580590814</v>
      </c>
      <c r="J580" s="306">
        <f t="shared" ca="1" si="246"/>
        <v>1436.484249927958</v>
      </c>
      <c r="K580" s="307">
        <f t="shared" ca="1" si="247"/>
        <v>2515.3532000316845</v>
      </c>
      <c r="L580" s="304">
        <f t="shared" ref="L580:L643" ca="1" si="261">SQRT(pos_x^2+pos_z^2)</f>
        <v>2896.634033011544</v>
      </c>
      <c r="M580" s="306">
        <f t="shared" ca="1" si="248"/>
        <v>-0.34912511323097678</v>
      </c>
      <c r="N580" s="304">
        <f t="shared" ca="1" si="249"/>
        <v>-20.003395510161944</v>
      </c>
      <c r="P580" s="310">
        <f t="shared" ca="1" si="250"/>
        <v>23</v>
      </c>
      <c r="Q580" s="304">
        <f t="shared" ca="1" si="251"/>
        <v>0</v>
      </c>
      <c r="R580" s="306">
        <f t="shared" ca="1" si="252"/>
        <v>0</v>
      </c>
      <c r="S580" s="307">
        <f t="shared" ca="1" si="253"/>
        <v>7.6519999999999806</v>
      </c>
      <c r="T580" s="304">
        <f t="shared" ref="T580:T643" ca="1" si="262">m*g</f>
        <v>75.066119999999813</v>
      </c>
      <c r="U580" s="311">
        <f t="shared" ref="U580:U643" ca="1" si="263">IF(pos_xz&lt;L_rampe,Poids*COS(Beta),0)</f>
        <v>0</v>
      </c>
      <c r="V580" s="306">
        <f t="shared" ref="V580:V643" ca="1" si="264">Rho_moyen*(20000-Alt_rampe-pos_z)/(20000+Alt_rampe+pos_z)</f>
        <v>0.95129275297937799</v>
      </c>
      <c r="W580" s="304">
        <f t="shared" ref="W580:W643" ca="1" si="265">1/2*Rho*Sref*Cx*vit_xz^2</f>
        <v>5.8843105653556362</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2.4327563797055101</v>
      </c>
      <c r="AH580" s="304">
        <f t="shared" ca="1" si="260"/>
        <v>-0.76159482110177978</v>
      </c>
    </row>
    <row r="581" spans="1:34" x14ac:dyDescent="0.2">
      <c r="A581" s="347">
        <f t="shared" ref="A581:A644" ca="1" si="267">IF(B580+0.01&lt;=T_ini+ROUNDUP(Temps_fin_propu,0), 0.01, IF(K580&gt;0, 0.1, 0.0001))</f>
        <v>0.1</v>
      </c>
      <c r="B581" s="304">
        <f t="shared" ref="B581:B644" ca="1" si="268">B580+pas</f>
        <v>25.40000000000002</v>
      </c>
      <c r="D581" s="306">
        <f t="shared" ref="D581:D644" ca="1" si="269">IF(AND(L580&lt;L_rampe,Poussee&lt;Poids*SIN(M580)),0,(-W580+Poussee)/m*COS(M580)-U580/m*SIN(M580))</f>
        <v>-0.72259852814846837</v>
      </c>
      <c r="E581" s="307">
        <f t="shared" ref="E581:E644" ca="1" si="270">IF(AND(L580&lt;L_rampe,Poussee&lt;Poids*SIN(M580)),0,(-W580+Poussee)/m*SIN(M580)+U580/m*COS(M580)-Poids/m)</f>
        <v>-9.5469471471685328</v>
      </c>
      <c r="F581" s="304">
        <f t="shared" ref="F581:F644" ca="1" si="271">SQRT(acc_x^2+acc_z^2)</f>
        <v>9.5742544599416064</v>
      </c>
      <c r="G581" s="306">
        <f t="shared" ref="G581:G644" ca="1" si="272">G580+acc_x*pas</f>
        <v>49.861292276737203</v>
      </c>
      <c r="H581" s="307">
        <f t="shared" ref="H581:H644" ca="1" si="273">H580+acc_z*pas</f>
        <v>-19.13237267559505</v>
      </c>
      <c r="I581" s="304">
        <f t="shared" ref="I581:I644" ca="1" si="274">SQRT(vit_x^2+vit_z^2)</f>
        <v>53.405956144460788</v>
      </c>
      <c r="J581" s="306">
        <f t="shared" ref="J581:J644" ca="1" si="275">J580+0.5*(vit_x+G580)*pas*(K580&gt;=0)</f>
        <v>1441.4739921482724</v>
      </c>
      <c r="K581" s="307">
        <f t="shared" ref="K581:K644" ca="1" si="276">K580+0.5*(vit_z+H580)*pas</f>
        <v>2513.487697499861</v>
      </c>
      <c r="L581" s="304">
        <f t="shared" ca="1" si="261"/>
        <v>2897.4933434820914</v>
      </c>
      <c r="M581" s="306">
        <f t="shared" ref="M581:M644" ca="1" si="277">IF(AND(L580&gt;L_rampe,G581&gt;0),ATAN2(G581,H581),$M$4)</f>
        <v>-0.36638656533683728</v>
      </c>
      <c r="N581" s="304">
        <f t="shared" ref="N581:N644" ca="1" si="278">DEGREES(Beta)</f>
        <v>-20.99240386409496</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7.6519999999999806</v>
      </c>
      <c r="T581" s="304">
        <f t="shared" ca="1" si="262"/>
        <v>75.066119999999813</v>
      </c>
      <c r="U581" s="311">
        <f t="shared" ca="1" si="263"/>
        <v>0</v>
      </c>
      <c r="V581" s="306">
        <f t="shared" ca="1" si="264"/>
        <v>0.95147308397452268</v>
      </c>
      <c r="W581" s="304">
        <f t="shared" ca="1" si="265"/>
        <v>5.9446359983520196</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2.5867740272421624</v>
      </c>
      <c r="AH581" s="304">
        <f t="shared" ref="AH581:AH644" ca="1" si="289">IF(AND(L580&lt;L_rampe,Poussee&lt;Poids*SIN(M580)), g*SIN(M580), (-W580+Poussee)/m)</f>
        <v>-0.76898988046989691</v>
      </c>
    </row>
    <row r="582" spans="1:34" x14ac:dyDescent="0.2">
      <c r="A582" s="347">
        <f t="shared" ca="1" si="267"/>
        <v>0.1</v>
      </c>
      <c r="B582" s="304">
        <f t="shared" ca="1" si="268"/>
        <v>25.500000000000021</v>
      </c>
      <c r="D582" s="306">
        <f t="shared" ca="1" si="269"/>
        <v>-0.72531079467391291</v>
      </c>
      <c r="E582" s="307">
        <f t="shared" ca="1" si="270"/>
        <v>-9.5316895953615788</v>
      </c>
      <c r="F582" s="304">
        <f t="shared" ca="1" si="271"/>
        <v>9.5592459059904247</v>
      </c>
      <c r="G582" s="306">
        <f t="shared" ca="1" si="272"/>
        <v>49.788761197269814</v>
      </c>
      <c r="H582" s="307">
        <f t="shared" ca="1" si="273"/>
        <v>-20.085541635131207</v>
      </c>
      <c r="I582" s="304">
        <f t="shared" ca="1" si="274"/>
        <v>53.687519260395611</v>
      </c>
      <c r="J582" s="306">
        <f t="shared" ca="1" si="275"/>
        <v>1446.4564948219727</v>
      </c>
      <c r="K582" s="307">
        <f t="shared" ca="1" si="276"/>
        <v>2511.5268017843246</v>
      </c>
      <c r="L582" s="304">
        <f t="shared" ca="1" si="261"/>
        <v>2898.2759129340438</v>
      </c>
      <c r="M582" s="306">
        <f t="shared" ca="1" si="277"/>
        <v>-0.38344701891976596</v>
      </c>
      <c r="N582" s="304">
        <f t="shared" ca="1" si="278"/>
        <v>-21.969895850975615</v>
      </c>
      <c r="P582" s="310">
        <f t="shared" ca="1" si="279"/>
        <v>23</v>
      </c>
      <c r="Q582" s="304">
        <f t="shared" ca="1" si="280"/>
        <v>0</v>
      </c>
      <c r="R582" s="306">
        <f t="shared" ca="1" si="281"/>
        <v>0</v>
      </c>
      <c r="S582" s="307">
        <f t="shared" ca="1" si="282"/>
        <v>7.6519999999999806</v>
      </c>
      <c r="T582" s="304">
        <f t="shared" ca="1" si="262"/>
        <v>75.066119999999813</v>
      </c>
      <c r="U582" s="311">
        <f t="shared" ca="1" si="263"/>
        <v>0</v>
      </c>
      <c r="V582" s="306">
        <f t="shared" ca="1" si="264"/>
        <v>0.95166266848306913</v>
      </c>
      <c r="W582" s="304">
        <f t="shared" ca="1" si="265"/>
        <v>6.0086800260734474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2.7375018555304842</v>
      </c>
      <c r="AH582" s="304">
        <f t="shared" ca="1" si="289"/>
        <v>-0.77687349690957064</v>
      </c>
    </row>
    <row r="583" spans="1:34" x14ac:dyDescent="0.2">
      <c r="A583" s="347">
        <f t="shared" ca="1" si="267"/>
        <v>0.1</v>
      </c>
      <c r="B583" s="304">
        <f t="shared" ca="1" si="268"/>
        <v>25.600000000000023</v>
      </c>
      <c r="D583" s="306">
        <f t="shared" ca="1" si="269"/>
        <v>-0.72821915757728639</v>
      </c>
      <c r="E583" s="307">
        <f t="shared" ca="1" si="270"/>
        <v>-9.5162253436861803</v>
      </c>
      <c r="F583" s="304">
        <f t="shared" ca="1" si="271"/>
        <v>9.544047775094052</v>
      </c>
      <c r="G583" s="306">
        <f t="shared" ca="1" si="272"/>
        <v>49.715939281512085</v>
      </c>
      <c r="H583" s="307">
        <f t="shared" ca="1" si="273"/>
        <v>-21.037164169499825</v>
      </c>
      <c r="I583" s="304">
        <f t="shared" ca="1" si="274"/>
        <v>53.983672484719705</v>
      </c>
      <c r="J583" s="306">
        <f t="shared" ca="1" si="275"/>
        <v>1451.4317298459118</v>
      </c>
      <c r="K583" s="307">
        <f t="shared" ca="1" si="276"/>
        <v>2509.4706664940932</v>
      </c>
      <c r="L583" s="304">
        <f t="shared" ca="1" si="261"/>
        <v>2898.9820786610262</v>
      </c>
      <c r="M583" s="306">
        <f t="shared" ca="1" si="277"/>
        <v>-0.40030032561948686</v>
      </c>
      <c r="N583" s="304">
        <f t="shared" ca="1" si="278"/>
        <v>-22.93551919570918</v>
      </c>
      <c r="P583" s="310">
        <f t="shared" ca="1" si="279"/>
        <v>23</v>
      </c>
      <c r="Q583" s="304">
        <f t="shared" ca="1" si="280"/>
        <v>0</v>
      </c>
      <c r="R583" s="306">
        <f t="shared" ca="1" si="281"/>
        <v>0</v>
      </c>
      <c r="S583" s="307">
        <f t="shared" ca="1" si="282"/>
        <v>7.6519999999999806</v>
      </c>
      <c r="T583" s="304">
        <f t="shared" ca="1" si="262"/>
        <v>75.066119999999813</v>
      </c>
      <c r="U583" s="311">
        <f t="shared" ca="1" si="263"/>
        <v>0</v>
      </c>
      <c r="V583" s="306">
        <f t="shared" ca="1" si="264"/>
        <v>0.95186149647835661</v>
      </c>
      <c r="W583" s="304">
        <f t="shared" ca="1" si="265"/>
        <v>6.0764227654226604</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2.8848680800988422</v>
      </c>
      <c r="AH583" s="304">
        <f t="shared" ca="1" si="289"/>
        <v>-0.78524307711362551</v>
      </c>
    </row>
    <row r="584" spans="1:34" x14ac:dyDescent="0.2">
      <c r="A584" s="347">
        <f t="shared" ca="1" si="267"/>
        <v>0.1</v>
      </c>
      <c r="B584" s="304">
        <f t="shared" ca="1" si="268"/>
        <v>25.700000000000024</v>
      </c>
      <c r="D584" s="306">
        <f t="shared" ca="1" si="269"/>
        <v>-0.73131796762463308</v>
      </c>
      <c r="E584" s="307">
        <f t="shared" ca="1" si="270"/>
        <v>-9.5005447957463112</v>
      </c>
      <c r="F584" s="304">
        <f t="shared" ca="1" si="271"/>
        <v>9.528650344395734</v>
      </c>
      <c r="G584" s="306">
        <f t="shared" ca="1" si="272"/>
        <v>49.642807484749625</v>
      </c>
      <c r="H584" s="307">
        <f t="shared" ca="1" si="273"/>
        <v>-21.987218649074457</v>
      </c>
      <c r="I584" s="304">
        <f t="shared" ca="1" si="274"/>
        <v>54.294070752616449</v>
      </c>
      <c r="J584" s="306">
        <f t="shared" ca="1" si="275"/>
        <v>1456.3996671842249</v>
      </c>
      <c r="K584" s="307">
        <f t="shared" ca="1" si="276"/>
        <v>2507.3194473531644</v>
      </c>
      <c r="L584" s="304">
        <f t="shared" ca="1" si="261"/>
        <v>2899.6121812493643</v>
      </c>
      <c r="M584" s="306">
        <f t="shared" ca="1" si="277"/>
        <v>-0.41694095964506428</v>
      </c>
      <c r="N584" s="304">
        <f t="shared" ca="1" si="278"/>
        <v>-23.888957293796558</v>
      </c>
      <c r="P584" s="310">
        <f t="shared" ca="1" si="279"/>
        <v>23</v>
      </c>
      <c r="Q584" s="304">
        <f t="shared" ca="1" si="280"/>
        <v>0</v>
      </c>
      <c r="R584" s="306">
        <f t="shared" ca="1" si="281"/>
        <v>0</v>
      </c>
      <c r="S584" s="307">
        <f t="shared" ca="1" si="282"/>
        <v>7.6519999999999806</v>
      </c>
      <c r="T584" s="304">
        <f t="shared" ca="1" si="262"/>
        <v>75.066119999999813</v>
      </c>
      <c r="U584" s="311">
        <f t="shared" ca="1" si="263"/>
        <v>0</v>
      </c>
      <c r="V584" s="306">
        <f t="shared" ca="1" si="264"/>
        <v>0.95206955795494985</v>
      </c>
      <c r="W584" s="304">
        <f t="shared" ca="1" si="265"/>
        <v>6.1478442771653787</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3.0288113677367607</v>
      </c>
      <c r="AH584" s="304">
        <f t="shared" ca="1" si="289"/>
        <v>-0.79409602266370571</v>
      </c>
    </row>
    <row r="585" spans="1:34" x14ac:dyDescent="0.2">
      <c r="A585" s="347">
        <f t="shared" ca="1" si="267"/>
        <v>0.1</v>
      </c>
      <c r="B585" s="304">
        <f t="shared" ca="1" si="268"/>
        <v>25.800000000000026</v>
      </c>
      <c r="D585" s="306">
        <f t="shared" ca="1" si="269"/>
        <v>-0.73460152742436091</v>
      </c>
      <c r="E585" s="307">
        <f t="shared" ca="1" si="270"/>
        <v>-9.4846387800813776</v>
      </c>
      <c r="F585" s="304">
        <f t="shared" ca="1" si="271"/>
        <v>9.5130443178152895</v>
      </c>
      <c r="G585" s="306">
        <f t="shared" ca="1" si="272"/>
        <v>49.56934733200719</v>
      </c>
      <c r="H585" s="307">
        <f t="shared" ca="1" si="273"/>
        <v>-22.935682527082594</v>
      </c>
      <c r="I585" s="304">
        <f t="shared" ca="1" si="274"/>
        <v>54.618364383275797</v>
      </c>
      <c r="J585" s="306">
        <f t="shared" ca="1" si="275"/>
        <v>1461.3602749250626</v>
      </c>
      <c r="K585" s="307">
        <f t="shared" ca="1" si="276"/>
        <v>2505.0733022943564</v>
      </c>
      <c r="L585" s="304">
        <f t="shared" ca="1" si="261"/>
        <v>2900.166564698829</v>
      </c>
      <c r="M585" s="306">
        <f t="shared" ca="1" si="277"/>
        <v>-0.43336400792969981</v>
      </c>
      <c r="N585" s="304">
        <f t="shared" ca="1" si="278"/>
        <v>-24.82992864724574</v>
      </c>
      <c r="P585" s="310">
        <f t="shared" ca="1" si="279"/>
        <v>23</v>
      </c>
      <c r="Q585" s="304">
        <f t="shared" ca="1" si="280"/>
        <v>0</v>
      </c>
      <c r="R585" s="306">
        <f t="shared" ca="1" si="281"/>
        <v>0</v>
      </c>
      <c r="S585" s="307">
        <f t="shared" ca="1" si="282"/>
        <v>7.6519999999999806</v>
      </c>
      <c r="T585" s="304">
        <f t="shared" ca="1" si="262"/>
        <v>75.066119999999813</v>
      </c>
      <c r="U585" s="311">
        <f t="shared" ca="1" si="263"/>
        <v>0</v>
      </c>
      <c r="V585" s="306">
        <f t="shared" ca="1" si="264"/>
        <v>0.95228684291841559</v>
      </c>
      <c r="W585" s="304">
        <f t="shared" ca="1" si="265"/>
        <v>6.2229245496985888</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3.1692805876582253</v>
      </c>
      <c r="AH585" s="304">
        <f t="shared" ca="1" si="289"/>
        <v>-0.8034297278052005</v>
      </c>
    </row>
    <row r="586" spans="1:34" x14ac:dyDescent="0.2">
      <c r="A586" s="347">
        <f t="shared" ca="1" si="267"/>
        <v>0.1</v>
      </c>
      <c r="B586" s="304">
        <f t="shared" ca="1" si="268"/>
        <v>25.900000000000027</v>
      </c>
      <c r="D586" s="306">
        <f t="shared" ca="1" si="269"/>
        <v>-0.73806410474726247</v>
      </c>
      <c r="E586" s="307">
        <f t="shared" ca="1" si="270"/>
        <v>-9.4684985499660161</v>
      </c>
      <c r="F586" s="304">
        <f t="shared" ca="1" si="271"/>
        <v>9.4972208257692383</v>
      </c>
      <c r="G586" s="306">
        <f t="shared" ca="1" si="272"/>
        <v>49.495540921532466</v>
      </c>
      <c r="H586" s="307">
        <f t="shared" ca="1" si="273"/>
        <v>-23.882532382079194</v>
      </c>
      <c r="I586" s="304">
        <f t="shared" ca="1" si="274"/>
        <v>54.956200051460584</v>
      </c>
      <c r="J586" s="306">
        <f t="shared" ca="1" si="275"/>
        <v>1466.3135193377395</v>
      </c>
      <c r="K586" s="307">
        <f t="shared" ca="1" si="276"/>
        <v>2502.7323915488982</v>
      </c>
      <c r="L586" s="304">
        <f t="shared" ca="1" si="261"/>
        <v>2900.6455765399355</v>
      </c>
      <c r="M586" s="306">
        <f t="shared" ca="1" si="277"/>
        <v>-0.44956515709779471</v>
      </c>
      <c r="N586" s="304">
        <f t="shared" ca="1" si="278"/>
        <v>-25.758186117839461</v>
      </c>
      <c r="P586" s="310">
        <f t="shared" ca="1" si="279"/>
        <v>23</v>
      </c>
      <c r="Q586" s="304">
        <f t="shared" ca="1" si="280"/>
        <v>0</v>
      </c>
      <c r="R586" s="306">
        <f t="shared" ca="1" si="281"/>
        <v>0</v>
      </c>
      <c r="S586" s="307">
        <f t="shared" ca="1" si="282"/>
        <v>7.6519999999999806</v>
      </c>
      <c r="T586" s="304">
        <f t="shared" ca="1" si="262"/>
        <v>75.066119999999813</v>
      </c>
      <c r="U586" s="311">
        <f t="shared" ca="1" si="263"/>
        <v>0</v>
      </c>
      <c r="V586" s="306">
        <f t="shared" ca="1" si="264"/>
        <v>0.95251334137548493</v>
      </c>
      <c r="W586" s="304">
        <f t="shared" ca="1" si="265"/>
        <v>6.3016434836080375</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3.3062345024003061</v>
      </c>
      <c r="AH586" s="304">
        <f t="shared" ca="1" si="289"/>
        <v>-0.81324157732600688</v>
      </c>
    </row>
    <row r="587" spans="1:34" x14ac:dyDescent="0.2">
      <c r="A587" s="347">
        <f t="shared" ca="1" si="267"/>
        <v>0.1</v>
      </c>
      <c r="B587" s="304">
        <f t="shared" ca="1" si="268"/>
        <v>26.000000000000028</v>
      </c>
      <c r="D587" s="306">
        <f t="shared" ca="1" si="269"/>
        <v>-0.74169994534374473</v>
      </c>
      <c r="E587" s="307">
        <f t="shared" ca="1" si="270"/>
        <v>-9.4521157818935517</v>
      </c>
      <c r="F587" s="304">
        <f t="shared" ca="1" si="271"/>
        <v>9.481171423576523</v>
      </c>
      <c r="G587" s="306">
        <f t="shared" ca="1" si="272"/>
        <v>49.421370926998094</v>
      </c>
      <c r="H587" s="307">
        <f t="shared" ca="1" si="273"/>
        <v>-24.827743960268549</v>
      </c>
      <c r="I587" s="304">
        <f t="shared" ca="1" si="274"/>
        <v>55.307221720681142</v>
      </c>
      <c r="J587" s="306">
        <f t="shared" ca="1" si="275"/>
        <v>1471.2593649301662</v>
      </c>
      <c r="K587" s="307">
        <f t="shared" ca="1" si="276"/>
        <v>2500.296877731781</v>
      </c>
      <c r="L587" s="304">
        <f t="shared" ca="1" si="261"/>
        <v>2901.0495679477813</v>
      </c>
      <c r="M587" s="306">
        <f t="shared" ca="1" si="277"/>
        <v>-0.46554067760426832</v>
      </c>
      <c r="N587" s="304">
        <f t="shared" ca="1" si="278"/>
        <v>-26.673516018385101</v>
      </c>
      <c r="P587" s="310">
        <f t="shared" ca="1" si="279"/>
        <v>23</v>
      </c>
      <c r="Q587" s="304">
        <f t="shared" ca="1" si="280"/>
        <v>0</v>
      </c>
      <c r="R587" s="306">
        <f t="shared" ca="1" si="281"/>
        <v>0</v>
      </c>
      <c r="S587" s="307">
        <f t="shared" ca="1" si="282"/>
        <v>7.6519999999999806</v>
      </c>
      <c r="T587" s="304">
        <f t="shared" ca="1" si="262"/>
        <v>75.066119999999813</v>
      </c>
      <c r="U587" s="311">
        <f t="shared" ca="1" si="263"/>
        <v>0</v>
      </c>
      <c r="V587" s="306">
        <f t="shared" ca="1" si="264"/>
        <v>0.95274904332460586</v>
      </c>
      <c r="W587" s="304">
        <f t="shared" ca="1" si="265"/>
        <v>6.3839808770076436</v>
      </c>
      <c r="Y587" s="314" t="str">
        <f t="shared" ca="1" si="283"/>
        <v/>
      </c>
      <c r="Z587" s="315" t="str">
        <f t="shared" ca="1" si="284"/>
        <v/>
      </c>
      <c r="AA587" s="316" t="str">
        <f t="shared" ca="1" si="285"/>
        <v/>
      </c>
      <c r="AC587" s="310">
        <f t="shared" ca="1" si="286"/>
        <v>26.000000000000028</v>
      </c>
      <c r="AD587" s="323">
        <f t="shared" ca="1" si="287"/>
        <v>1471.2593649301662</v>
      </c>
      <c r="AE587" s="324" t="e">
        <f t="shared" ca="1" si="266"/>
        <v>#N/A</v>
      </c>
      <c r="AG587" s="306">
        <f t="shared" ca="1" si="288"/>
        <v>3.4396414065559284</v>
      </c>
      <c r="AH587" s="304">
        <f t="shared" ca="1" si="289"/>
        <v>-0.82352894453842829</v>
      </c>
    </row>
    <row r="588" spans="1:34" x14ac:dyDescent="0.2">
      <c r="A588" s="347">
        <f t="shared" ca="1" si="267"/>
        <v>0.1</v>
      </c>
      <c r="B588" s="304">
        <f t="shared" ca="1" si="268"/>
        <v>26.10000000000003</v>
      </c>
      <c r="D588" s="306">
        <f t="shared" ca="1" si="269"/>
        <v>-0.74550328519735298</v>
      </c>
      <c r="E588" s="307">
        <f t="shared" ca="1" si="270"/>
        <v>-9.4354825728375804</v>
      </c>
      <c r="F588" s="304">
        <f t="shared" ca="1" si="271"/>
        <v>9.4648880886443507</v>
      </c>
      <c r="G588" s="306">
        <f t="shared" ca="1" si="272"/>
        <v>49.346820598478359</v>
      </c>
      <c r="H588" s="307">
        <f t="shared" ca="1" si="273"/>
        <v>-25.771292217552308</v>
      </c>
      <c r="I588" s="304">
        <f t="shared" ca="1" si="274"/>
        <v>55.671071533974271</v>
      </c>
      <c r="J588" s="306">
        <f t="shared" ca="1" si="275"/>
        <v>1476.1977745064401</v>
      </c>
      <c r="K588" s="307">
        <f t="shared" ca="1" si="276"/>
        <v>2497.7669259228901</v>
      </c>
      <c r="L588" s="304">
        <f t="shared" ca="1" si="261"/>
        <v>2901.3788938523785</v>
      </c>
      <c r="M588" s="306">
        <f t="shared" ca="1" si="277"/>
        <v>-0.48128740540993126</v>
      </c>
      <c r="N588" s="304">
        <f t="shared" ca="1" si="278"/>
        <v>-27.575737062790886</v>
      </c>
      <c r="P588" s="310">
        <f t="shared" ca="1" si="279"/>
        <v>23</v>
      </c>
      <c r="Q588" s="304">
        <f t="shared" ca="1" si="280"/>
        <v>0</v>
      </c>
      <c r="R588" s="306">
        <f t="shared" ca="1" si="281"/>
        <v>0</v>
      </c>
      <c r="S588" s="307">
        <f t="shared" ca="1" si="282"/>
        <v>7.6519999999999806</v>
      </c>
      <c r="T588" s="304">
        <f t="shared" ca="1" si="262"/>
        <v>75.066119999999813</v>
      </c>
      <c r="U588" s="311">
        <f t="shared" ca="1" si="263"/>
        <v>0</v>
      </c>
      <c r="V588" s="306">
        <f t="shared" ca="1" si="264"/>
        <v>0.95299393874687643</v>
      </c>
      <c r="W588" s="304">
        <f t="shared" ca="1" si="265"/>
        <v>6.4699164116517611</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3.5694787214584034</v>
      </c>
      <c r="AH588" s="304">
        <f t="shared" ca="1" si="289"/>
        <v>-0.83428918936325924</v>
      </c>
    </row>
    <row r="589" spans="1:34" x14ac:dyDescent="0.2">
      <c r="A589" s="347">
        <f t="shared" ca="1" si="267"/>
        <v>0.1</v>
      </c>
      <c r="B589" s="304">
        <f t="shared" ca="1" si="268"/>
        <v>26.200000000000031</v>
      </c>
      <c r="D589" s="306">
        <f t="shared" ca="1" si="269"/>
        <v>-0.74946836216478507</v>
      </c>
      <c r="E589" s="307">
        <f t="shared" ca="1" si="270"/>
        <v>-9.4185914363902388</v>
      </c>
      <c r="F589" s="304">
        <f t="shared" ca="1" si="271"/>
        <v>9.4483632165327709</v>
      </c>
      <c r="G589" s="306">
        <f t="shared" ca="1" si="272"/>
        <v>49.271873762261883</v>
      </c>
      <c r="H589" s="307">
        <f t="shared" ca="1" si="273"/>
        <v>-26.713151361191333</v>
      </c>
      <c r="I589" s="304">
        <f t="shared" ca="1" si="274"/>
        <v>56.047390659068057</v>
      </c>
      <c r="J589" s="306">
        <f t="shared" ca="1" si="275"/>
        <v>1481.128709224477</v>
      </c>
      <c r="K589" s="307">
        <f t="shared" ca="1" si="276"/>
        <v>2495.142703743953</v>
      </c>
      <c r="L589" s="304">
        <f t="shared" ca="1" si="261"/>
        <v>2901.6339130454844</v>
      </c>
      <c r="M589" s="306">
        <f t="shared" ca="1" si="277"/>
        <v>-0.49680272155408317</v>
      </c>
      <c r="N589" s="304">
        <f t="shared" ca="1" si="278"/>
        <v>-28.464699195661979</v>
      </c>
      <c r="P589" s="310">
        <f t="shared" ca="1" si="279"/>
        <v>23</v>
      </c>
      <c r="Q589" s="304">
        <f t="shared" ca="1" si="280"/>
        <v>0</v>
      </c>
      <c r="R589" s="306">
        <f t="shared" ca="1" si="281"/>
        <v>0</v>
      </c>
      <c r="S589" s="307">
        <f t="shared" ca="1" si="282"/>
        <v>7.6519999999999806</v>
      </c>
      <c r="T589" s="304">
        <f t="shared" ca="1" si="262"/>
        <v>75.066119999999813</v>
      </c>
      <c r="U589" s="311">
        <f t="shared" ca="1" si="263"/>
        <v>0</v>
      </c>
      <c r="V589" s="306">
        <f t="shared" ca="1" si="264"/>
        <v>0.95324801759736077</v>
      </c>
      <c r="W589" s="304">
        <f t="shared" ca="1" si="265"/>
        <v>6.5594296398097063</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3.6957325537987473</v>
      </c>
      <c r="AH589" s="304">
        <f t="shared" ca="1" si="289"/>
        <v>-0.84551965651486904</v>
      </c>
    </row>
    <row r="590" spans="1:34" x14ac:dyDescent="0.2">
      <c r="A590" s="347">
        <f t="shared" ca="1" si="267"/>
        <v>0.1</v>
      </c>
      <c r="B590" s="304">
        <f t="shared" ca="1" si="268"/>
        <v>26.300000000000033</v>
      </c>
      <c r="D590" s="306">
        <f t="shared" ca="1" si="269"/>
        <v>-0.75358942696336151</v>
      </c>
      <c r="E590" s="307">
        <f t="shared" ca="1" si="270"/>
        <v>-9.4014352978781144</v>
      </c>
      <c r="F590" s="304">
        <f t="shared" ca="1" si="271"/>
        <v>9.4315896159989645</v>
      </c>
      <c r="G590" s="306">
        <f t="shared" ca="1" si="272"/>
        <v>49.19651481956555</v>
      </c>
      <c r="H590" s="307">
        <f t="shared" ca="1" si="273"/>
        <v>-27.653294890979144</v>
      </c>
      <c r="I590" s="304">
        <f t="shared" ca="1" si="274"/>
        <v>56.435820085466872</v>
      </c>
      <c r="J590" s="306">
        <f t="shared" ca="1" si="275"/>
        <v>1486.0521286535684</v>
      </c>
      <c r="K590" s="307">
        <f t="shared" ca="1" si="276"/>
        <v>2492.4243814313445</v>
      </c>
      <c r="L590" s="304">
        <f t="shared" ca="1" si="261"/>
        <v>2901.8149882839225</v>
      </c>
      <c r="M590" s="306">
        <f t="shared" ca="1" si="277"/>
        <v>-0.51208452997724219</v>
      </c>
      <c r="N590" s="304">
        <f t="shared" ca="1" si="278"/>
        <v>-29.340282321636465</v>
      </c>
      <c r="P590" s="310">
        <f t="shared" ca="1" si="279"/>
        <v>23</v>
      </c>
      <c r="Q590" s="304">
        <f t="shared" ca="1" si="280"/>
        <v>0</v>
      </c>
      <c r="R590" s="306">
        <f t="shared" ca="1" si="281"/>
        <v>0</v>
      </c>
      <c r="S590" s="307">
        <f t="shared" ca="1" si="282"/>
        <v>7.6519999999999806</v>
      </c>
      <c r="T590" s="304">
        <f t="shared" ca="1" si="262"/>
        <v>75.066119999999813</v>
      </c>
      <c r="U590" s="311">
        <f t="shared" ca="1" si="263"/>
        <v>0</v>
      </c>
      <c r="V590" s="306">
        <f t="shared" ca="1" si="264"/>
        <v>0.95351126979677769</v>
      </c>
      <c r="W590" s="304">
        <f t="shared" ca="1" si="265"/>
        <v>6.652499971890359</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3.8183972258862955</v>
      </c>
      <c r="AH590" s="304">
        <f t="shared" ca="1" si="289"/>
        <v>-0.85721767378590208</v>
      </c>
    </row>
    <row r="591" spans="1:34" x14ac:dyDescent="0.2">
      <c r="A591" s="347">
        <f t="shared" ca="1" si="267"/>
        <v>0.1</v>
      </c>
      <c r="B591" s="304">
        <f t="shared" ca="1" si="268"/>
        <v>26.400000000000034</v>
      </c>
      <c r="D591" s="306">
        <f t="shared" ca="1" si="269"/>
        <v>-0.75786075347712967</v>
      </c>
      <c r="E591" s="307">
        <f t="shared" ca="1" si="270"/>
        <v>-9.3840074885575451</v>
      </c>
      <c r="F591" s="304">
        <f t="shared" ca="1" si="271"/>
        <v>9.4145605031230755</v>
      </c>
      <c r="G591" s="306">
        <f t="shared" ca="1" si="272"/>
        <v>49.120728744217836</v>
      </c>
      <c r="H591" s="307">
        <f t="shared" ca="1" si="273"/>
        <v>-28.591695639834899</v>
      </c>
      <c r="I591" s="304">
        <f t="shared" ca="1" si="274"/>
        <v>56.836001371700867</v>
      </c>
      <c r="J591" s="306">
        <f t="shared" ca="1" si="275"/>
        <v>1490.9679908317576</v>
      </c>
      <c r="K591" s="307">
        <f t="shared" ca="1" si="276"/>
        <v>2489.6121319048038</v>
      </c>
      <c r="L591" s="304">
        <f t="shared" ca="1" si="261"/>
        <v>2901.922486389406</v>
      </c>
      <c r="M591" s="306">
        <f t="shared" ca="1" si="277"/>
        <v>-0.5271312339338653</v>
      </c>
      <c r="N591" s="304">
        <f t="shared" ca="1" si="278"/>
        <v>-30.202394953933766</v>
      </c>
      <c r="P591" s="310">
        <f t="shared" ca="1" si="279"/>
        <v>23</v>
      </c>
      <c r="Q591" s="304">
        <f t="shared" ca="1" si="280"/>
        <v>0</v>
      </c>
      <c r="R591" s="306">
        <f t="shared" ca="1" si="281"/>
        <v>0</v>
      </c>
      <c r="S591" s="307">
        <f t="shared" ca="1" si="282"/>
        <v>7.6519999999999806</v>
      </c>
      <c r="T591" s="304">
        <f t="shared" ca="1" si="262"/>
        <v>75.066119999999813</v>
      </c>
      <c r="U591" s="311">
        <f t="shared" ca="1" si="263"/>
        <v>0</v>
      </c>
      <c r="V591" s="306">
        <f t="shared" ca="1" si="264"/>
        <v>0.95378368522355861</v>
      </c>
      <c r="W591" s="304">
        <f t="shared" ca="1" si="265"/>
        <v>6.7491066648034765</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3.9374747848814811</v>
      </c>
      <c r="AH591" s="304">
        <f t="shared" ca="1" si="289"/>
        <v>-0.86938055043000206</v>
      </c>
    </row>
    <row r="592" spans="1:34" x14ac:dyDescent="0.2">
      <c r="A592" s="347">
        <f t="shared" ca="1" si="267"/>
        <v>0.1</v>
      </c>
      <c r="B592" s="304">
        <f t="shared" ca="1" si="268"/>
        <v>26.500000000000036</v>
      </c>
      <c r="D592" s="306">
        <f t="shared" ca="1" si="269"/>
        <v>-0.76227664836238473</v>
      </c>
      <c r="E592" s="307">
        <f t="shared" ca="1" si="270"/>
        <v>-9.3663017389904617</v>
      </c>
      <c r="F592" s="304">
        <f t="shared" ca="1" si="271"/>
        <v>9.3972694946167383</v>
      </c>
      <c r="G592" s="306">
        <f t="shared" ca="1" si="272"/>
        <v>49.044501079381597</v>
      </c>
      <c r="H592" s="307">
        <f t="shared" ca="1" si="273"/>
        <v>-29.528325813733947</v>
      </c>
      <c r="I592" s="304">
        <f t="shared" ca="1" si="274"/>
        <v>57.247577341643805</v>
      </c>
      <c r="J592" s="306">
        <f t="shared" ca="1" si="275"/>
        <v>1495.8762523229375</v>
      </c>
      <c r="K592" s="307">
        <f t="shared" ca="1" si="276"/>
        <v>2486.7061308321254</v>
      </c>
      <c r="L592" s="304">
        <f t="shared" ca="1" si="261"/>
        <v>2901.9567783448801</v>
      </c>
      <c r="M592" s="306">
        <f t="shared" ca="1" si="277"/>
        <v>-0.54194171131792424</v>
      </c>
      <c r="N592" s="304">
        <f t="shared" ca="1" si="278"/>
        <v>-31.050972800614296</v>
      </c>
      <c r="P592" s="310">
        <f t="shared" ca="1" si="279"/>
        <v>23</v>
      </c>
      <c r="Q592" s="304">
        <f t="shared" ca="1" si="280"/>
        <v>0</v>
      </c>
      <c r="R592" s="306">
        <f t="shared" ca="1" si="281"/>
        <v>0</v>
      </c>
      <c r="S592" s="307">
        <f t="shared" ca="1" si="282"/>
        <v>7.6519999999999806</v>
      </c>
      <c r="T592" s="304">
        <f t="shared" ca="1" si="262"/>
        <v>75.066119999999813</v>
      </c>
      <c r="U592" s="311">
        <f t="shared" ca="1" si="263"/>
        <v>0</v>
      </c>
      <c r="V592" s="306">
        <f t="shared" ca="1" si="264"/>
        <v>0.95406525370626827</v>
      </c>
      <c r="W592" s="304">
        <f t="shared" ca="1" si="265"/>
        <v>6.8492288110431137</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4.0529744978595037</v>
      </c>
      <c r="AH592" s="304">
        <f t="shared" ca="1" si="289"/>
        <v>-0.88200557564081206</v>
      </c>
    </row>
    <row r="593" spans="1:34" x14ac:dyDescent="0.2">
      <c r="A593" s="347">
        <f t="shared" ca="1" si="267"/>
        <v>0.1</v>
      </c>
      <c r="B593" s="304">
        <f t="shared" ca="1" si="268"/>
        <v>26.600000000000037</v>
      </c>
      <c r="D593" s="306">
        <f t="shared" ca="1" si="269"/>
        <v>-0.76683145994221558</v>
      </c>
      <c r="E593" s="307">
        <f t="shared" ca="1" si="270"/>
        <v>-9.3483121717000355</v>
      </c>
      <c r="F593" s="304">
        <f t="shared" ca="1" si="271"/>
        <v>9.379710600413647</v>
      </c>
      <c r="G593" s="306">
        <f t="shared" ca="1" si="272"/>
        <v>48.967817933387373</v>
      </c>
      <c r="H593" s="307">
        <f t="shared" ca="1" si="273"/>
        <v>-30.46315703090395</v>
      </c>
      <c r="I593" s="304">
        <f t="shared" ca="1" si="274"/>
        <v>57.670192729406466</v>
      </c>
      <c r="J593" s="306">
        <f t="shared" ca="1" si="275"/>
        <v>1500.7768682735759</v>
      </c>
      <c r="K593" s="307">
        <f t="shared" ca="1" si="276"/>
        <v>2483.7065566898937</v>
      </c>
      <c r="L593" s="304">
        <f t="shared" ca="1" si="261"/>
        <v>2901.9182393874244</v>
      </c>
      <c r="M593" s="306">
        <f t="shared" ca="1" si="277"/>
        <v>-0.55651528920411863</v>
      </c>
      <c r="N593" s="304">
        <f t="shared" ca="1" si="278"/>
        <v>-31.885977305898425</v>
      </c>
      <c r="P593" s="310">
        <f t="shared" ca="1" si="279"/>
        <v>23</v>
      </c>
      <c r="Q593" s="304">
        <f t="shared" ca="1" si="280"/>
        <v>0</v>
      </c>
      <c r="R593" s="306">
        <f t="shared" ca="1" si="281"/>
        <v>0</v>
      </c>
      <c r="S593" s="307">
        <f t="shared" ca="1" si="282"/>
        <v>7.6519999999999806</v>
      </c>
      <c r="T593" s="304">
        <f t="shared" ca="1" si="262"/>
        <v>75.066119999999813</v>
      </c>
      <c r="U593" s="311">
        <f t="shared" ca="1" si="263"/>
        <v>0</v>
      </c>
      <c r="V593" s="306">
        <f t="shared" ca="1" si="264"/>
        <v>0.95435596501637954</v>
      </c>
      <c r="W593" s="304">
        <f t="shared" ca="1" si="265"/>
        <v>6.9528453284775713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4.16491233902698</v>
      </c>
      <c r="AH593" s="304">
        <f t="shared" ca="1" si="289"/>
        <v>-0.89509001712534386</v>
      </c>
    </row>
    <row r="594" spans="1:34" x14ac:dyDescent="0.2">
      <c r="A594" s="347">
        <f t="shared" ca="1" si="267"/>
        <v>0.1</v>
      </c>
      <c r="B594" s="304">
        <f t="shared" ca="1" si="268"/>
        <v>26.700000000000038</v>
      </c>
      <c r="D594" s="306">
        <f t="shared" ca="1" si="269"/>
        <v>-0.77151958638771645</v>
      </c>
      <c r="E594" s="307">
        <f t="shared" ca="1" si="270"/>
        <v>-9.3300332932025096</v>
      </c>
      <c r="F594" s="304">
        <f t="shared" ca="1" si="271"/>
        <v>9.361878215638523</v>
      </c>
      <c r="G594" s="306">
        <f t="shared" ca="1" si="272"/>
        <v>48.8906659747486</v>
      </c>
      <c r="H594" s="307">
        <f t="shared" ca="1" si="273"/>
        <v>-31.396160360224201</v>
      </c>
      <c r="I594" s="304">
        <f t="shared" ca="1" si="274"/>
        <v>58.103494772856429</v>
      </c>
      <c r="J594" s="306">
        <f t="shared" ca="1" si="275"/>
        <v>1505.6697924689827</v>
      </c>
      <c r="K594" s="307">
        <f t="shared" ca="1" si="276"/>
        <v>2480.6135908203373</v>
      </c>
      <c r="L594" s="304">
        <f t="shared" ca="1" si="261"/>
        <v>2901.8072490977338</v>
      </c>
      <c r="M594" s="306">
        <f t="shared" ca="1" si="277"/>
        <v>-0.57085171788510658</v>
      </c>
      <c r="N594" s="304">
        <f t="shared" ca="1" si="278"/>
        <v>-32.70739416260934</v>
      </c>
      <c r="P594" s="310">
        <f t="shared" ca="1" si="279"/>
        <v>23</v>
      </c>
      <c r="Q594" s="304">
        <f t="shared" ca="1" si="280"/>
        <v>0</v>
      </c>
      <c r="R594" s="306">
        <f t="shared" ca="1" si="281"/>
        <v>0</v>
      </c>
      <c r="S594" s="307">
        <f t="shared" ca="1" si="282"/>
        <v>7.6519999999999806</v>
      </c>
      <c r="T594" s="304">
        <f t="shared" ca="1" si="262"/>
        <v>75.066119999999813</v>
      </c>
      <c r="U594" s="311">
        <f t="shared" ca="1" si="263"/>
        <v>0</v>
      </c>
      <c r="V594" s="306">
        <f t="shared" ca="1" si="264"/>
        <v>0.95465580886139645</v>
      </c>
      <c r="W594" s="304">
        <f t="shared" ca="1" si="265"/>
        <v>7.0599349508294607</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4.2733104748313249</v>
      </c>
      <c r="AH594" s="304">
        <f t="shared" ca="1" si="289"/>
        <v>-0.9086311197696797</v>
      </c>
    </row>
    <row r="595" spans="1:34" x14ac:dyDescent="0.2">
      <c r="A595" s="347">
        <f t="shared" ca="1" si="267"/>
        <v>0.1</v>
      </c>
      <c r="B595" s="304">
        <f t="shared" ca="1" si="268"/>
        <v>26.80000000000004</v>
      </c>
      <c r="D595" s="306">
        <f t="shared" ca="1" si="269"/>
        <v>-0.7763354831906808</v>
      </c>
      <c r="E595" s="307">
        <f t="shared" ca="1" si="270"/>
        <v>-9.3114599855077547</v>
      </c>
      <c r="F595" s="304">
        <f t="shared" ca="1" si="271"/>
        <v>9.3437671120470984</v>
      </c>
      <c r="G595" s="306">
        <f t="shared" ca="1" si="272"/>
        <v>48.81303242642953</v>
      </c>
      <c r="H595" s="307">
        <f t="shared" ca="1" si="273"/>
        <v>-32.327306358774976</v>
      </c>
      <c r="I595" s="304">
        <f t="shared" ca="1" si="274"/>
        <v>58.547133756297193</v>
      </c>
      <c r="J595" s="306">
        <f t="shared" ca="1" si="275"/>
        <v>1510.5549773890416</v>
      </c>
      <c r="K595" s="307">
        <f t="shared" ca="1" si="276"/>
        <v>2477.4274174843872</v>
      </c>
      <c r="L595" s="304">
        <f t="shared" ca="1" si="261"/>
        <v>2901.6241914862385</v>
      </c>
      <c r="M595" s="306">
        <f t="shared" ca="1" si="277"/>
        <v>-0.58495114466116782</v>
      </c>
      <c r="N595" s="304">
        <f t="shared" ca="1" si="278"/>
        <v>-33.515231810431395</v>
      </c>
      <c r="P595" s="310">
        <f t="shared" ca="1" si="279"/>
        <v>23</v>
      </c>
      <c r="Q595" s="304">
        <f t="shared" ca="1" si="280"/>
        <v>0</v>
      </c>
      <c r="R595" s="306">
        <f t="shared" ca="1" si="281"/>
        <v>0</v>
      </c>
      <c r="S595" s="307">
        <f t="shared" ca="1" si="282"/>
        <v>7.6519999999999806</v>
      </c>
      <c r="T595" s="304">
        <f t="shared" ca="1" si="262"/>
        <v>75.066119999999813</v>
      </c>
      <c r="U595" s="311">
        <f t="shared" ca="1" si="263"/>
        <v>0</v>
      </c>
      <c r="V595" s="306">
        <f t="shared" ca="1" si="264"/>
        <v>0.9549647748783141</v>
      </c>
      <c r="W595" s="304">
        <f t="shared" ca="1" si="265"/>
        <v>7.1704762188286564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4.3781967520933289</v>
      </c>
      <c r="AH595" s="304">
        <f t="shared" ca="1" si="289"/>
        <v>-0.92262610439486126</v>
      </c>
    </row>
    <row r="596" spans="1:34" x14ac:dyDescent="0.2">
      <c r="A596" s="347">
        <f t="shared" ca="1" si="267"/>
        <v>0.1</v>
      </c>
      <c r="B596" s="304">
        <f t="shared" ca="1" si="268"/>
        <v>26.900000000000041</v>
      </c>
      <c r="D596" s="306">
        <f t="shared" ca="1" si="269"/>
        <v>-0.78127366993888869</v>
      </c>
      <c r="E596" s="307">
        <f t="shared" ca="1" si="270"/>
        <v>-9.292587497176596</v>
      </c>
      <c r="F596" s="304">
        <f t="shared" ca="1" si="271"/>
        <v>9.3253724290251583</v>
      </c>
      <c r="G596" s="306">
        <f t="shared" ca="1" si="272"/>
        <v>48.73490505943564</v>
      </c>
      <c r="H596" s="307">
        <f t="shared" ca="1" si="273"/>
        <v>-33.256565108492637</v>
      </c>
      <c r="I596" s="304">
        <f t="shared" ca="1" si="274"/>
        <v>59.000763503259982</v>
      </c>
      <c r="J596" s="306">
        <f t="shared" ca="1" si="275"/>
        <v>1515.4323742633349</v>
      </c>
      <c r="K596" s="307">
        <f t="shared" ca="1" si="276"/>
        <v>2474.1482239110237</v>
      </c>
      <c r="L596" s="304">
        <f t="shared" ca="1" si="261"/>
        <v>2901.3694550759101</v>
      </c>
      <c r="M596" s="306">
        <f t="shared" ca="1" si="277"/>
        <v>-0.59881408761384347</v>
      </c>
      <c r="N596" s="304">
        <f t="shared" ca="1" si="278"/>
        <v>-34.309519933250336</v>
      </c>
      <c r="P596" s="310">
        <f t="shared" ca="1" si="279"/>
        <v>23</v>
      </c>
      <c r="Q596" s="304">
        <f t="shared" ca="1" si="280"/>
        <v>0</v>
      </c>
      <c r="R596" s="306">
        <f t="shared" ca="1" si="281"/>
        <v>0</v>
      </c>
      <c r="S596" s="307">
        <f t="shared" ca="1" si="282"/>
        <v>7.6519999999999806</v>
      </c>
      <c r="T596" s="304">
        <f t="shared" ca="1" si="262"/>
        <v>75.066119999999813</v>
      </c>
      <c r="U596" s="311">
        <f t="shared" ca="1" si="263"/>
        <v>0</v>
      </c>
      <c r="V596" s="306">
        <f t="shared" ca="1" si="264"/>
        <v>0.95528285262741164</v>
      </c>
      <c r="W596" s="304">
        <f t="shared" ca="1" si="265"/>
        <v>7.2844474720205232</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4.4796041936740982</v>
      </c>
      <c r="AH596" s="304">
        <f t="shared" ca="1" si="289"/>
        <v>-0.93707216660071546</v>
      </c>
    </row>
    <row r="597" spans="1:34" x14ac:dyDescent="0.2">
      <c r="A597" s="347">
        <f t="shared" ca="1" si="267"/>
        <v>0.1</v>
      </c>
      <c r="B597" s="304">
        <f t="shared" ca="1" si="268"/>
        <v>27.000000000000043</v>
      </c>
      <c r="D597" s="306">
        <f t="shared" ca="1" si="269"/>
        <v>-0.78632873641055934</v>
      </c>
      <c r="E597" s="307">
        <f t="shared" ca="1" si="270"/>
        <v>-9.2734114340178984</v>
      </c>
      <c r="F597" s="304">
        <f t="shared" ca="1" si="271"/>
        <v>9.3066896642296459</v>
      </c>
      <c r="G597" s="306">
        <f t="shared" ca="1" si="272"/>
        <v>48.656272185794585</v>
      </c>
      <c r="H597" s="307">
        <f t="shared" ca="1" si="273"/>
        <v>-34.183906251894427</v>
      </c>
      <c r="I597" s="304">
        <f t="shared" ca="1" si="274"/>
        <v>59.464041820720823</v>
      </c>
      <c r="J597" s="306">
        <f t="shared" ca="1" si="275"/>
        <v>1520.3019331255964</v>
      </c>
      <c r="K597" s="307">
        <f t="shared" ca="1" si="276"/>
        <v>2470.7762003430043</v>
      </c>
      <c r="L597" s="304">
        <f t="shared" ca="1" si="261"/>
        <v>2901.0434329818022</v>
      </c>
      <c r="M597" s="306">
        <f t="shared" ca="1" si="277"/>
        <v>-0.61244140956991533</v>
      </c>
      <c r="N597" s="304">
        <f t="shared" ca="1" si="278"/>
        <v>-35.090307967399212</v>
      </c>
      <c r="P597" s="310">
        <f t="shared" ca="1" si="279"/>
        <v>23</v>
      </c>
      <c r="Q597" s="304">
        <f t="shared" ca="1" si="280"/>
        <v>0</v>
      </c>
      <c r="R597" s="306">
        <f t="shared" ca="1" si="281"/>
        <v>0</v>
      </c>
      <c r="S597" s="307">
        <f t="shared" ca="1" si="282"/>
        <v>7.6519999999999806</v>
      </c>
      <c r="T597" s="304">
        <f t="shared" ca="1" si="262"/>
        <v>75.066119999999813</v>
      </c>
      <c r="U597" s="311">
        <f t="shared" ca="1" si="263"/>
        <v>0</v>
      </c>
      <c r="V597" s="306">
        <f t="shared" ca="1" si="264"/>
        <v>0.95561003158636082</v>
      </c>
      <c r="W597" s="304">
        <f t="shared" ca="1" si="265"/>
        <v>7.4018268412110757</v>
      </c>
      <c r="Y597" s="314" t="str">
        <f t="shared" ca="1" si="283"/>
        <v/>
      </c>
      <c r="Z597" s="315" t="str">
        <f t="shared" ca="1" si="284"/>
        <v/>
      </c>
      <c r="AA597" s="316" t="str">
        <f t="shared" ca="1" si="285"/>
        <v/>
      </c>
      <c r="AC597" s="310">
        <f t="shared" ca="1" si="286"/>
        <v>27.000000000000043</v>
      </c>
      <c r="AD597" s="323">
        <f t="shared" ca="1" si="287"/>
        <v>1520.3019331255964</v>
      </c>
      <c r="AE597" s="324" t="e">
        <f t="shared" ca="1" si="266"/>
        <v>#N/A</v>
      </c>
      <c r="AG597" s="306">
        <f t="shared" ca="1" si="288"/>
        <v>4.5775705055725053</v>
      </c>
      <c r="AH597" s="304">
        <f t="shared" ca="1" si="289"/>
        <v>-0.9519664756953139</v>
      </c>
    </row>
    <row r="598" spans="1:34" x14ac:dyDescent="0.2">
      <c r="A598" s="347">
        <f t="shared" ca="1" si="267"/>
        <v>0.1</v>
      </c>
      <c r="B598" s="304">
        <f t="shared" ca="1" si="268"/>
        <v>27.100000000000044</v>
      </c>
      <c r="D598" s="306">
        <f t="shared" ca="1" si="269"/>
        <v>-0.79149534800911359</v>
      </c>
      <c r="E598" s="307">
        <f t="shared" ca="1" si="270"/>
        <v>-9.2539277495029033</v>
      </c>
      <c r="F598" s="304">
        <f t="shared" ca="1" si="271"/>
        <v>9.2877146639493589</v>
      </c>
      <c r="G598" s="306">
        <f t="shared" ca="1" si="272"/>
        <v>48.577122650993672</v>
      </c>
      <c r="H598" s="307">
        <f t="shared" ca="1" si="273"/>
        <v>-35.109299026844717</v>
      </c>
      <c r="I598" s="304">
        <f t="shared" ca="1" si="274"/>
        <v>59.936630896356547</v>
      </c>
      <c r="J598" s="306">
        <f t="shared" ca="1" si="275"/>
        <v>1525.1636028674359</v>
      </c>
      <c r="K598" s="307">
        <f t="shared" ca="1" si="276"/>
        <v>2467.3115400790675</v>
      </c>
      <c r="L598" s="304">
        <f t="shared" ca="1" si="261"/>
        <v>2900.6465229874038</v>
      </c>
      <c r="M598" s="306">
        <f t="shared" ca="1" si="277"/>
        <v>-0.62583429243709299</v>
      </c>
      <c r="N598" s="304">
        <f t="shared" ca="1" si="278"/>
        <v>-35.857663631201561</v>
      </c>
      <c r="P598" s="310">
        <f t="shared" ca="1" si="279"/>
        <v>23</v>
      </c>
      <c r="Q598" s="304">
        <f t="shared" ca="1" si="280"/>
        <v>0</v>
      </c>
      <c r="R598" s="306">
        <f t="shared" ca="1" si="281"/>
        <v>0</v>
      </c>
      <c r="S598" s="307">
        <f t="shared" ca="1" si="282"/>
        <v>7.6519999999999806</v>
      </c>
      <c r="T598" s="304">
        <f t="shared" ca="1" si="262"/>
        <v>75.066119999999813</v>
      </c>
      <c r="U598" s="311">
        <f t="shared" ca="1" si="263"/>
        <v>0</v>
      </c>
      <c r="V598" s="306">
        <f t="shared" ca="1" si="264"/>
        <v>0.95594630114465218</v>
      </c>
      <c r="W598" s="304">
        <f t="shared" ca="1" si="265"/>
        <v>7.522592241530659</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4.6721375987509726</v>
      </c>
      <c r="AH598" s="304">
        <f t="shared" ca="1" si="289"/>
        <v>-0.96730617370767047</v>
      </c>
    </row>
    <row r="599" spans="1:34" x14ac:dyDescent="0.2">
      <c r="A599" s="347">
        <f t="shared" ca="1" si="267"/>
        <v>0.1</v>
      </c>
      <c r="B599" s="304">
        <f t="shared" ca="1" si="268"/>
        <v>27.200000000000045</v>
      </c>
      <c r="D599" s="306">
        <f t="shared" ca="1" si="269"/>
        <v>-0.79676825056320666</v>
      </c>
      <c r="E599" s="307">
        <f t="shared" ca="1" si="270"/>
        <v>-9.2341327349686626</v>
      </c>
      <c r="F599" s="304">
        <f t="shared" ca="1" si="271"/>
        <v>9.26844361325705</v>
      </c>
      <c r="G599" s="306">
        <f t="shared" ca="1" si="272"/>
        <v>48.497445825937355</v>
      </c>
      <c r="H599" s="307">
        <f t="shared" ca="1" si="273"/>
        <v>-36.032712300341586</v>
      </c>
      <c r="I599" s="304">
        <f t="shared" ca="1" si="274"/>
        <v>60.418197650698886</v>
      </c>
      <c r="J599" s="306">
        <f t="shared" ca="1" si="275"/>
        <v>1530.0173312912825</v>
      </c>
      <c r="K599" s="307">
        <f t="shared" ca="1" si="276"/>
        <v>2463.7544395127084</v>
      </c>
      <c r="L599" s="304">
        <f t="shared" ca="1" si="261"/>
        <v>2900.1791276178578</v>
      </c>
      <c r="M599" s="306">
        <f t="shared" ca="1" si="277"/>
        <v>-0.63899421206840556</v>
      </c>
      <c r="N599" s="304">
        <f t="shared" ca="1" si="278"/>
        <v>-36.611671484807133</v>
      </c>
      <c r="P599" s="310">
        <f t="shared" ca="1" si="279"/>
        <v>23</v>
      </c>
      <c r="Q599" s="304">
        <f t="shared" ca="1" si="280"/>
        <v>0</v>
      </c>
      <c r="R599" s="306">
        <f t="shared" ca="1" si="281"/>
        <v>0</v>
      </c>
      <c r="S599" s="307">
        <f t="shared" ca="1" si="282"/>
        <v>7.6519999999999806</v>
      </c>
      <c r="T599" s="304">
        <f t="shared" ca="1" si="262"/>
        <v>75.066119999999813</v>
      </c>
      <c r="U599" s="311">
        <f t="shared" ca="1" si="263"/>
        <v>0</v>
      </c>
      <c r="V599" s="306">
        <f t="shared" ca="1" si="264"/>
        <v>0.95629165059831944</v>
      </c>
      <c r="W599" s="304">
        <f t="shared" ca="1" si="265"/>
        <v>7.6467213660973572</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4.7633511284151737</v>
      </c>
      <c r="AH599" s="304">
        <f t="shared" ca="1" si="289"/>
        <v>-0.98308837448126996</v>
      </c>
    </row>
    <row r="600" spans="1:34" x14ac:dyDescent="0.2">
      <c r="A600" s="347">
        <f t="shared" ca="1" si="267"/>
        <v>0.1</v>
      </c>
      <c r="B600" s="304">
        <f t="shared" ca="1" si="268"/>
        <v>27.300000000000047</v>
      </c>
      <c r="D600" s="306">
        <f t="shared" ca="1" si="269"/>
        <v>-0.80214227452001041</v>
      </c>
      <c r="E600" s="307">
        <f t="shared" ca="1" si="270"/>
        <v>-9.2140230096764579</v>
      </c>
      <c r="F600" s="304">
        <f t="shared" ca="1" si="271"/>
        <v>9.248873026018865</v>
      </c>
      <c r="G600" s="306">
        <f t="shared" ca="1" si="272"/>
        <v>48.417231598485351</v>
      </c>
      <c r="H600" s="307">
        <f t="shared" ca="1" si="273"/>
        <v>-36.954114601309229</v>
      </c>
      <c r="I600" s="304">
        <f t="shared" ca="1" si="274"/>
        <v>60.908414046238839</v>
      </c>
      <c r="J600" s="306">
        <f t="shared" ca="1" si="275"/>
        <v>1534.8630651625037</v>
      </c>
      <c r="K600" s="307">
        <f t="shared" ca="1" si="276"/>
        <v>2460.1050981676258</v>
      </c>
      <c r="L600" s="304">
        <f t="shared" ca="1" si="261"/>
        <v>2899.6416542101165</v>
      </c>
      <c r="M600" s="306">
        <f t="shared" ca="1" si="277"/>
        <v>-0.65192291378888645</v>
      </c>
      <c r="N600" s="304">
        <f t="shared" ca="1" si="278"/>
        <v>-37.352431527974211</v>
      </c>
      <c r="P600" s="310">
        <f t="shared" ca="1" si="279"/>
        <v>23</v>
      </c>
      <c r="Q600" s="304">
        <f t="shared" ca="1" si="280"/>
        <v>0</v>
      </c>
      <c r="R600" s="306">
        <f t="shared" ca="1" si="281"/>
        <v>0</v>
      </c>
      <c r="S600" s="307">
        <f t="shared" ca="1" si="282"/>
        <v>7.6519999999999806</v>
      </c>
      <c r="T600" s="304">
        <f t="shared" ca="1" si="262"/>
        <v>75.066119999999813</v>
      </c>
      <c r="U600" s="311">
        <f t="shared" ca="1" si="263"/>
        <v>0</v>
      </c>
      <c r="V600" s="306">
        <f t="shared" ca="1" si="264"/>
        <v>0.95664606914495653</v>
      </c>
      <c r="W600" s="304">
        <f t="shared" ca="1" si="265"/>
        <v>7.7741916802612216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4.8512600529350705</v>
      </c>
      <c r="AH600" s="304">
        <f t="shared" ca="1" si="289"/>
        <v>-0.99931016284597185</v>
      </c>
    </row>
    <row r="601" spans="1:34" x14ac:dyDescent="0.2">
      <c r="A601" s="347">
        <f t="shared" ca="1" si="267"/>
        <v>0.1</v>
      </c>
      <c r="B601" s="304">
        <f t="shared" ca="1" si="268"/>
        <v>27.400000000000048</v>
      </c>
      <c r="D601" s="306">
        <f t="shared" ca="1" si="269"/>
        <v>-0.80761233856205439</v>
      </c>
      <c r="E601" s="307">
        <f t="shared" ca="1" si="270"/>
        <v>-9.1935955107853147</v>
      </c>
      <c r="F601" s="304">
        <f t="shared" ca="1" si="271"/>
        <v>9.2289997348211887</v>
      </c>
      <c r="G601" s="306">
        <f t="shared" ca="1" si="272"/>
        <v>48.336470364629143</v>
      </c>
      <c r="H601" s="307">
        <f t="shared" ca="1" si="273"/>
        <v>-37.873474152387757</v>
      </c>
      <c r="I601" s="304">
        <f t="shared" ca="1" si="274"/>
        <v>61.406957355679616</v>
      </c>
      <c r="J601" s="306">
        <f t="shared" ca="1" si="275"/>
        <v>1539.7007502606596</v>
      </c>
      <c r="K601" s="307">
        <f t="shared" ca="1" si="276"/>
        <v>2456.363718729941</v>
      </c>
      <c r="L601" s="304">
        <f t="shared" ca="1" si="261"/>
        <v>2899.0345149801201</v>
      </c>
      <c r="M601" s="306">
        <f t="shared" ca="1" si="277"/>
        <v>-0.66462238869595736</v>
      </c>
      <c r="N601" s="304">
        <f t="shared" ca="1" si="278"/>
        <v>-38.080057842181667</v>
      </c>
      <c r="P601" s="310">
        <f t="shared" ca="1" si="279"/>
        <v>23</v>
      </c>
      <c r="Q601" s="304">
        <f t="shared" ca="1" si="280"/>
        <v>0</v>
      </c>
      <c r="R601" s="306">
        <f t="shared" ca="1" si="281"/>
        <v>0</v>
      </c>
      <c r="S601" s="307">
        <f t="shared" ca="1" si="282"/>
        <v>7.6519999999999806</v>
      </c>
      <c r="T601" s="304">
        <f t="shared" ca="1" si="262"/>
        <v>75.066119999999813</v>
      </c>
      <c r="U601" s="311">
        <f t="shared" ca="1" si="263"/>
        <v>0</v>
      </c>
      <c r="V601" s="306">
        <f t="shared" ca="1" si="264"/>
        <v>0.95700954587901943</v>
      </c>
      <c r="W601" s="304">
        <f t="shared" ca="1" si="265"/>
        <v>7.9049804164104263</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4.9359162140957764</v>
      </c>
      <c r="AH601" s="304">
        <f t="shared" ca="1" si="289"/>
        <v>-1.0159685938658183</v>
      </c>
    </row>
    <row r="602" spans="1:34" x14ac:dyDescent="0.2">
      <c r="A602" s="347">
        <f t="shared" ca="1" si="267"/>
        <v>0.1</v>
      </c>
      <c r="B602" s="304">
        <f t="shared" ca="1" si="268"/>
        <v>27.50000000000005</v>
      </c>
      <c r="D602" s="306">
        <f t="shared" ca="1" si="269"/>
        <v>-0.81317345267962582</v>
      </c>
      <c r="E602" s="307">
        <f t="shared" ca="1" si="270"/>
        <v>-9.1728474832948024</v>
      </c>
      <c r="F602" s="304">
        <f t="shared" ca="1" si="271"/>
        <v>9.2088208808690961</v>
      </c>
      <c r="G602" s="306">
        <f t="shared" ca="1" si="272"/>
        <v>48.255153019361181</v>
      </c>
      <c r="H602" s="307">
        <f t="shared" ca="1" si="273"/>
        <v>-38.790758900717236</v>
      </c>
      <c r="I602" s="304">
        <f t="shared" ca="1" si="274"/>
        <v>61.91351039163856</v>
      </c>
      <c r="J602" s="306">
        <f t="shared" ca="1" si="275"/>
        <v>1544.5303314298592</v>
      </c>
      <c r="K602" s="307">
        <f t="shared" ca="1" si="276"/>
        <v>2452.5305070772856</v>
      </c>
      <c r="L602" s="304">
        <f t="shared" ca="1" si="261"/>
        <v>2898.3581270870577</v>
      </c>
      <c r="M602" s="306">
        <f t="shared" ca="1" si="277"/>
        <v>-0.67709485082417764</v>
      </c>
      <c r="N602" s="304">
        <f t="shared" ca="1" si="278"/>
        <v>-38.794677282265447</v>
      </c>
      <c r="P602" s="310">
        <f t="shared" ca="1" si="279"/>
        <v>23</v>
      </c>
      <c r="Q602" s="304">
        <f t="shared" ca="1" si="280"/>
        <v>0</v>
      </c>
      <c r="R602" s="306">
        <f t="shared" ca="1" si="281"/>
        <v>0</v>
      </c>
      <c r="S602" s="307">
        <f t="shared" ca="1" si="282"/>
        <v>7.6519999999999806</v>
      </c>
      <c r="T602" s="304">
        <f t="shared" ca="1" si="262"/>
        <v>75.066119999999813</v>
      </c>
      <c r="U602" s="311">
        <f t="shared" ca="1" si="263"/>
        <v>0</v>
      </c>
      <c r="V602" s="306">
        <f t="shared" ca="1" si="264"/>
        <v>0.95738206978739704</v>
      </c>
      <c r="W602" s="304">
        <f t="shared" ca="1" si="265"/>
        <v>8.0390645693205034</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5.0173739399109323</v>
      </c>
      <c r="AH602" s="304">
        <f t="shared" ca="1" si="289"/>
        <v>-1.0330606921602778</v>
      </c>
    </row>
    <row r="603" spans="1:34" x14ac:dyDescent="0.2">
      <c r="A603" s="347">
        <f t="shared" ca="1" si="267"/>
        <v>0.1</v>
      </c>
      <c r="B603" s="304">
        <f t="shared" ca="1" si="268"/>
        <v>27.600000000000051</v>
      </c>
      <c r="D603" s="306">
        <f t="shared" ca="1" si="269"/>
        <v>-0.81882072073183332</v>
      </c>
      <c r="E603" s="307">
        <f t="shared" ca="1" si="270"/>
        <v>-9.1517764700056787</v>
      </c>
      <c r="F603" s="304">
        <f t="shared" ca="1" si="271"/>
        <v>9.1883339039049634</v>
      </c>
      <c r="G603" s="306">
        <f t="shared" ca="1" si="272"/>
        <v>48.173270947287996</v>
      </c>
      <c r="H603" s="307">
        <f t="shared" ca="1" si="273"/>
        <v>-39.705936547717805</v>
      </c>
      <c r="I603" s="304">
        <f t="shared" ca="1" si="274"/>
        <v>62.427761700162009</v>
      </c>
      <c r="J603" s="306">
        <f t="shared" ca="1" si="275"/>
        <v>1549.3517526281917</v>
      </c>
      <c r="K603" s="307">
        <f t="shared" ca="1" si="276"/>
        <v>2448.6056723048637</v>
      </c>
      <c r="L603" s="304">
        <f t="shared" ca="1" si="261"/>
        <v>2897.6129126947931</v>
      </c>
      <c r="M603" s="306">
        <f t="shared" ca="1" si="277"/>
        <v>-0.689342715245849</v>
      </c>
      <c r="N603" s="304">
        <f t="shared" ca="1" si="278"/>
        <v>-39.496428221675657</v>
      </c>
      <c r="P603" s="310">
        <f t="shared" ca="1" si="279"/>
        <v>23</v>
      </c>
      <c r="Q603" s="304">
        <f t="shared" ca="1" si="280"/>
        <v>0</v>
      </c>
      <c r="R603" s="306">
        <f t="shared" ca="1" si="281"/>
        <v>0</v>
      </c>
      <c r="S603" s="307">
        <f t="shared" ca="1" si="282"/>
        <v>7.6519999999999806</v>
      </c>
      <c r="T603" s="304">
        <f t="shared" ca="1" si="262"/>
        <v>75.066119999999813</v>
      </c>
      <c r="U603" s="311">
        <f t="shared" ca="1" si="263"/>
        <v>0</v>
      </c>
      <c r="V603" s="306">
        <f t="shared" ca="1" si="264"/>
        <v>0.95776362974525131</v>
      </c>
      <c r="W603" s="304">
        <f t="shared" ca="1" si="265"/>
        <v>8.1764208920278758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5.0956896708204802</v>
      </c>
      <c r="AH603" s="304">
        <f t="shared" ca="1" si="289"/>
        <v>-1.0505834512964616</v>
      </c>
    </row>
    <row r="604" spans="1:34" x14ac:dyDescent="0.2">
      <c r="A604" s="347">
        <f t="shared" ca="1" si="267"/>
        <v>0.1</v>
      </c>
      <c r="B604" s="304">
        <f t="shared" ca="1" si="268"/>
        <v>27.700000000000053</v>
      </c>
      <c r="D604" s="306">
        <f t="shared" ca="1" si="269"/>
        <v>-0.82454934253002343</v>
      </c>
      <c r="E604" s="307">
        <f t="shared" ca="1" si="270"/>
        <v>-9.1303803015414164</v>
      </c>
      <c r="F604" s="304">
        <f t="shared" ca="1" si="271"/>
        <v>9.1675365321902174</v>
      </c>
      <c r="G604" s="306">
        <f t="shared" ca="1" si="272"/>
        <v>48.090816013034996</v>
      </c>
      <c r="H604" s="307">
        <f t="shared" ca="1" si="273"/>
        <v>-40.618974577871946</v>
      </c>
      <c r="I604" s="304">
        <f t="shared" ca="1" si="274"/>
        <v>62.949405720446563</v>
      </c>
      <c r="J604" s="306">
        <f t="shared" ca="1" si="275"/>
        <v>1554.1649569762078</v>
      </c>
      <c r="K604" s="307">
        <f t="shared" ca="1" si="276"/>
        <v>2444.5894267485842</v>
      </c>
      <c r="L604" s="304">
        <f t="shared" ca="1" si="261"/>
        <v>2896.7992990305402</v>
      </c>
      <c r="M604" s="306">
        <f t="shared" ca="1" si="277"/>
        <v>-0.70136857716144341</v>
      </c>
      <c r="N604" s="304">
        <f t="shared" ca="1" si="278"/>
        <v>-40.18545935444633</v>
      </c>
      <c r="P604" s="310">
        <f t="shared" ca="1" si="279"/>
        <v>23</v>
      </c>
      <c r="Q604" s="304">
        <f t="shared" ca="1" si="280"/>
        <v>0</v>
      </c>
      <c r="R604" s="306">
        <f t="shared" ca="1" si="281"/>
        <v>0</v>
      </c>
      <c r="S604" s="307">
        <f t="shared" ca="1" si="282"/>
        <v>7.6519999999999806</v>
      </c>
      <c r="T604" s="304">
        <f t="shared" ca="1" si="262"/>
        <v>75.066119999999813</v>
      </c>
      <c r="U604" s="311">
        <f t="shared" ca="1" si="263"/>
        <v>0</v>
      </c>
      <c r="V604" s="306">
        <f t="shared" ca="1" si="264"/>
        <v>0.95815421451210492</v>
      </c>
      <c r="W604" s="304">
        <f t="shared" ca="1" si="265"/>
        <v>8.3170258922091271</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5.170921609729783</v>
      </c>
      <c r="AH604" s="304">
        <f t="shared" ca="1" si="289"/>
        <v>-1.0685338332498557</v>
      </c>
    </row>
    <row r="605" spans="1:34" x14ac:dyDescent="0.2">
      <c r="A605" s="347">
        <f t="shared" ca="1" si="267"/>
        <v>0.1</v>
      </c>
      <c r="B605" s="304">
        <f t="shared" ca="1" si="268"/>
        <v>27.800000000000054</v>
      </c>
      <c r="D605" s="306">
        <f t="shared" ca="1" si="269"/>
        <v>-0.83035461547738676</v>
      </c>
      <c r="E605" s="307">
        <f t="shared" ca="1" si="270"/>
        <v>-9.1086570864683907</v>
      </c>
      <c r="F605" s="304">
        <f t="shared" ca="1" si="271"/>
        <v>9.1464267725880486</v>
      </c>
      <c r="G605" s="306">
        <f t="shared" ca="1" si="272"/>
        <v>48.007780551487258</v>
      </c>
      <c r="H605" s="307">
        <f t="shared" ca="1" si="273"/>
        <v>-41.529840286518784</v>
      </c>
      <c r="I605" s="304">
        <f t="shared" ca="1" si="274"/>
        <v>63.478142913159616</v>
      </c>
      <c r="J605" s="306">
        <f t="shared" ca="1" si="275"/>
        <v>1558.9698868044338</v>
      </c>
      <c r="K605" s="307">
        <f t="shared" ca="1" si="276"/>
        <v>2440.4819860053644</v>
      </c>
      <c r="L605" s="304">
        <f t="shared" ca="1" si="261"/>
        <v>2895.91771844086</v>
      </c>
      <c r="M605" s="306">
        <f t="shared" ca="1" si="277"/>
        <v>-0.71317519201799351</v>
      </c>
      <c r="N605" s="304">
        <f t="shared" ca="1" si="278"/>
        <v>-40.861928556063106</v>
      </c>
      <c r="P605" s="310">
        <f t="shared" ca="1" si="279"/>
        <v>23</v>
      </c>
      <c r="Q605" s="304">
        <f t="shared" ca="1" si="280"/>
        <v>0</v>
      </c>
      <c r="R605" s="306">
        <f t="shared" ca="1" si="281"/>
        <v>0</v>
      </c>
      <c r="S605" s="307">
        <f t="shared" ca="1" si="282"/>
        <v>7.6519999999999806</v>
      </c>
      <c r="T605" s="304">
        <f t="shared" ca="1" si="262"/>
        <v>75.066119999999813</v>
      </c>
      <c r="U605" s="311">
        <f t="shared" ca="1" si="263"/>
        <v>0</v>
      </c>
      <c r="V605" s="306">
        <f t="shared" ca="1" si="264"/>
        <v>0.95855381272817763</v>
      </c>
      <c r="W605" s="304">
        <f t="shared" ca="1" si="265"/>
        <v>8.4608558290477571</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5.243129396027185</v>
      </c>
      <c r="AH605" s="304">
        <f t="shared" ca="1" si="289"/>
        <v>-1.0869087679311484</v>
      </c>
    </row>
    <row r="606" spans="1:34" x14ac:dyDescent="0.2">
      <c r="A606" s="347">
        <f t="shared" ca="1" si="267"/>
        <v>0.1</v>
      </c>
      <c r="B606" s="304">
        <f t="shared" ca="1" si="268"/>
        <v>27.900000000000055</v>
      </c>
      <c r="D606" s="306">
        <f t="shared" ca="1" si="269"/>
        <v>-0.83623193579834487</v>
      </c>
      <c r="E606" s="307">
        <f t="shared" ca="1" si="270"/>
        <v>-9.0866052015475685</v>
      </c>
      <c r="F606" s="304">
        <f t="shared" ca="1" si="271"/>
        <v>9.1250029007798332</v>
      </c>
      <c r="G606" s="306">
        <f t="shared" ca="1" si="272"/>
        <v>47.924157357907426</v>
      </c>
      <c r="H606" s="307">
        <f t="shared" ca="1" si="273"/>
        <v>-42.438500806673538</v>
      </c>
      <c r="I606" s="304">
        <f t="shared" ca="1" si="274"/>
        <v>64.013679859726096</v>
      </c>
      <c r="J606" s="306">
        <f t="shared" ca="1" si="275"/>
        <v>1563.7664836999036</v>
      </c>
      <c r="K606" s="307">
        <f t="shared" ca="1" si="276"/>
        <v>2436.2835689507046</v>
      </c>
      <c r="L606" s="304">
        <f t="shared" ca="1" si="261"/>
        <v>2894.9686084450627</v>
      </c>
      <c r="M606" s="306">
        <f t="shared" ca="1" si="277"/>
        <v>-0.72476545667943559</v>
      </c>
      <c r="N606" s="304">
        <f t="shared" ca="1" si="278"/>
        <v>-41.526001804603361</v>
      </c>
      <c r="P606" s="310">
        <f t="shared" ca="1" si="279"/>
        <v>23</v>
      </c>
      <c r="Q606" s="304">
        <f t="shared" ca="1" si="280"/>
        <v>0</v>
      </c>
      <c r="R606" s="306">
        <f t="shared" ca="1" si="281"/>
        <v>0</v>
      </c>
      <c r="S606" s="307">
        <f t="shared" ca="1" si="282"/>
        <v>7.6519999999999806</v>
      </c>
      <c r="T606" s="304">
        <f t="shared" ca="1" si="262"/>
        <v>75.066119999999813</v>
      </c>
      <c r="U606" s="311">
        <f t="shared" ca="1" si="263"/>
        <v>0</v>
      </c>
      <c r="V606" s="306">
        <f t="shared" ca="1" si="264"/>
        <v>0.9589624129109553</v>
      </c>
      <c r="W606" s="304">
        <f t="shared" ca="1" si="265"/>
        <v>8.6078867105702912</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5.3123738034412504</v>
      </c>
      <c r="AH606" s="304">
        <f t="shared" ca="1" si="289"/>
        <v>-1.1057051527767614</v>
      </c>
    </row>
    <row r="607" spans="1:34" x14ac:dyDescent="0.2">
      <c r="A607" s="347">
        <f t="shared" ca="1" si="267"/>
        <v>0.1</v>
      </c>
      <c r="B607" s="304">
        <f t="shared" ca="1" si="268"/>
        <v>28.000000000000057</v>
      </c>
      <c r="D607" s="306">
        <f t="shared" ca="1" si="269"/>
        <v>-0.84217679939071688</v>
      </c>
      <c r="E607" s="307">
        <f t="shared" ca="1" si="270"/>
        <v>-9.0642232821458784</v>
      </c>
      <c r="F607" s="304">
        <f t="shared" ca="1" si="271"/>
        <v>9.1032634516434481</v>
      </c>
      <c r="G607" s="306">
        <f t="shared" ca="1" si="272"/>
        <v>47.839939677968353</v>
      </c>
      <c r="H607" s="307">
        <f t="shared" ca="1" si="273"/>
        <v>-43.344923134888127</v>
      </c>
      <c r="I607" s="304">
        <f t="shared" ca="1" si="274"/>
        <v>64.555729334901102</v>
      </c>
      <c r="J607" s="306">
        <f t="shared" ca="1" si="275"/>
        <v>1568.5546885516974</v>
      </c>
      <c r="K607" s="307">
        <f t="shared" ca="1" si="276"/>
        <v>2431.9943977536263</v>
      </c>
      <c r="L607" s="304">
        <f t="shared" ca="1" si="261"/>
        <v>2893.9524117860915</v>
      </c>
      <c r="M607" s="306">
        <f t="shared" ca="1" si="277"/>
        <v>-0.73614239166040052</v>
      </c>
      <c r="N607" s="304">
        <f t="shared" ca="1" si="278"/>
        <v>-42.177852162807397</v>
      </c>
      <c r="P607" s="310">
        <f t="shared" ca="1" si="279"/>
        <v>23</v>
      </c>
      <c r="Q607" s="304">
        <f t="shared" ca="1" si="280"/>
        <v>0</v>
      </c>
      <c r="R607" s="306">
        <f t="shared" ca="1" si="281"/>
        <v>0</v>
      </c>
      <c r="S607" s="307">
        <f t="shared" ca="1" si="282"/>
        <v>7.6519999999999806</v>
      </c>
      <c r="T607" s="304">
        <f t="shared" ca="1" si="262"/>
        <v>75.066119999999813</v>
      </c>
      <c r="U607" s="311">
        <f t="shared" ca="1" si="263"/>
        <v>0</v>
      </c>
      <c r="V607" s="306">
        <f t="shared" ca="1" si="264"/>
        <v>0.95938000345198604</v>
      </c>
      <c r="W607" s="304">
        <f t="shared" ca="1" si="265"/>
        <v>8.7580942914341726</v>
      </c>
      <c r="Y607" s="314" t="str">
        <f t="shared" ca="1" si="283"/>
        <v/>
      </c>
      <c r="Z607" s="315" t="str">
        <f t="shared" ca="1" si="284"/>
        <v/>
      </c>
      <c r="AA607" s="316" t="str">
        <f t="shared" ca="1" si="285"/>
        <v/>
      </c>
      <c r="AC607" s="310">
        <f t="shared" ca="1" si="286"/>
        <v>28.000000000000057</v>
      </c>
      <c r="AD607" s="323">
        <f t="shared" ca="1" si="287"/>
        <v>1568.5546885516974</v>
      </c>
      <c r="AE607" s="324" t="e">
        <f t="shared" ca="1" si="266"/>
        <v>#N/A</v>
      </c>
      <c r="AG607" s="306">
        <f t="shared" ca="1" si="288"/>
        <v>5.3787164613646787</v>
      </c>
      <c r="AH607" s="304">
        <f t="shared" ca="1" si="289"/>
        <v>-1.1249198524007205</v>
      </c>
    </row>
    <row r="608" spans="1:34" x14ac:dyDescent="0.2">
      <c r="A608" s="347">
        <f t="shared" ca="1" si="267"/>
        <v>0.1</v>
      </c>
      <c r="B608" s="304">
        <f t="shared" ca="1" si="268"/>
        <v>28.100000000000058</v>
      </c>
      <c r="D608" s="306">
        <f t="shared" ca="1" si="269"/>
        <v>-0.84818480233283644</v>
      </c>
      <c r="E608" s="307">
        <f t="shared" ca="1" si="270"/>
        <v>-9.0415102128310547</v>
      </c>
      <c r="F608" s="304">
        <f t="shared" ca="1" si="271"/>
        <v>9.0812072098172418</v>
      </c>
      <c r="G608" s="306">
        <f t="shared" ca="1" si="272"/>
        <v>47.755121197735072</v>
      </c>
      <c r="H608" s="307">
        <f t="shared" ca="1" si="273"/>
        <v>-44.249074156171233</v>
      </c>
      <c r="I608" s="304">
        <f t="shared" ca="1" si="274"/>
        <v>65.104010354882945</v>
      </c>
      <c r="J608" s="306">
        <f t="shared" ca="1" si="275"/>
        <v>1573.3344415954825</v>
      </c>
      <c r="K608" s="307">
        <f t="shared" ca="1" si="276"/>
        <v>2427.6146978890733</v>
      </c>
      <c r="L608" s="304">
        <f t="shared" ca="1" si="261"/>
        <v>2892.8695764789718</v>
      </c>
      <c r="M608" s="306">
        <f t="shared" ca="1" si="277"/>
        <v>-0.74730912442403852</v>
      </c>
      <c r="N608" s="304">
        <f t="shared" ca="1" si="278"/>
        <v>-42.817658821114314</v>
      </c>
      <c r="P608" s="310">
        <f t="shared" ca="1" si="279"/>
        <v>23</v>
      </c>
      <c r="Q608" s="304">
        <f t="shared" ca="1" si="280"/>
        <v>0</v>
      </c>
      <c r="R608" s="306">
        <f t="shared" ca="1" si="281"/>
        <v>0</v>
      </c>
      <c r="S608" s="307">
        <f t="shared" ca="1" si="282"/>
        <v>7.6519999999999806</v>
      </c>
      <c r="T608" s="304">
        <f t="shared" ca="1" si="262"/>
        <v>75.066119999999813</v>
      </c>
      <c r="U608" s="311">
        <f t="shared" ca="1" si="263"/>
        <v>0</v>
      </c>
      <c r="V608" s="306">
        <f t="shared" ca="1" si="264"/>
        <v>0.95980657261389335</v>
      </c>
      <c r="W608" s="304">
        <f t="shared" ca="1" si="265"/>
        <v>8.9114540711500059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5.4422195990767959</v>
      </c>
      <c r="AH608" s="304">
        <f t="shared" ca="1" si="289"/>
        <v>-1.1445496983055665</v>
      </c>
    </row>
    <row r="609" spans="1:34" x14ac:dyDescent="0.2">
      <c r="A609" s="347">
        <f t="shared" ca="1" si="267"/>
        <v>0.1</v>
      </c>
      <c r="B609" s="304">
        <f t="shared" ca="1" si="268"/>
        <v>28.20000000000006</v>
      </c>
      <c r="D609" s="306">
        <f t="shared" ca="1" si="269"/>
        <v>-0.8542516410766946</v>
      </c>
      <c r="E609" s="307">
        <f t="shared" ca="1" si="270"/>
        <v>-9.0184651181698516</v>
      </c>
      <c r="F609" s="304">
        <f t="shared" ca="1" si="271"/>
        <v>9.0588332004695058</v>
      </c>
      <c r="G609" s="306">
        <f t="shared" ca="1" si="272"/>
        <v>47.669696033627403</v>
      </c>
      <c r="H609" s="307">
        <f t="shared" ca="1" si="273"/>
        <v>-45.150920667988217</v>
      </c>
      <c r="I609" s="304">
        <f t="shared" ca="1" si="274"/>
        <v>65.658248203141994</v>
      </c>
      <c r="J609" s="306">
        <f t="shared" ca="1" si="275"/>
        <v>1578.1056824570508</v>
      </c>
      <c r="K609" s="307">
        <f t="shared" ca="1" si="276"/>
        <v>2423.1446981478653</v>
      </c>
      <c r="L609" s="304">
        <f t="shared" ca="1" si="261"/>
        <v>2891.7205558569008</v>
      </c>
      <c r="M609" s="306">
        <f t="shared" ca="1" si="277"/>
        <v>-0.75826887373506102</v>
      </c>
      <c r="N609" s="304">
        <f t="shared" ca="1" si="278"/>
        <v>-43.445606201157318</v>
      </c>
      <c r="P609" s="310">
        <f t="shared" ca="1" si="279"/>
        <v>23</v>
      </c>
      <c r="Q609" s="304">
        <f t="shared" ca="1" si="280"/>
        <v>0</v>
      </c>
      <c r="R609" s="306">
        <f t="shared" ca="1" si="281"/>
        <v>0</v>
      </c>
      <c r="S609" s="307">
        <f t="shared" ca="1" si="282"/>
        <v>7.6519999999999806</v>
      </c>
      <c r="T609" s="304">
        <f t="shared" ca="1" si="262"/>
        <v>75.066119999999813</v>
      </c>
      <c r="U609" s="311">
        <f t="shared" ca="1" si="263"/>
        <v>0</v>
      </c>
      <c r="V609" s="306">
        <f t="shared" ca="1" si="264"/>
        <v>0.96024210852759484</v>
      </c>
      <c r="W609" s="304">
        <f t="shared" ca="1" si="265"/>
        <v>9.0679412927213185</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5.5029458121375026</v>
      </c>
      <c r="AH609" s="304">
        <f t="shared" ca="1" si="289"/>
        <v>-1.1645914886500299</v>
      </c>
    </row>
    <row r="610" spans="1:34" x14ac:dyDescent="0.2">
      <c r="A610" s="347">
        <f t="shared" ca="1" si="267"/>
        <v>0.1</v>
      </c>
      <c r="B610" s="304">
        <f t="shared" ca="1" si="268"/>
        <v>28.300000000000061</v>
      </c>
      <c r="D610" s="306">
        <f t="shared" ca="1" si="269"/>
        <v>-0.86037311235695701</v>
      </c>
      <c r="E610" s="307">
        <f t="shared" ca="1" si="270"/>
        <v>-8.995087353745749</v>
      </c>
      <c r="F610" s="304">
        <f t="shared" ca="1" si="271"/>
        <v>9.0361406802895399</v>
      </c>
      <c r="G610" s="306">
        <f t="shared" ca="1" si="272"/>
        <v>47.583658722391711</v>
      </c>
      <c r="H610" s="307">
        <f t="shared" ca="1" si="273"/>
        <v>-46.050429403362791</v>
      </c>
      <c r="I610" s="304">
        <f t="shared" ca="1" si="274"/>
        <v>66.218174436050006</v>
      </c>
      <c r="J610" s="306">
        <f t="shared" ca="1" si="275"/>
        <v>1582.8683501948517</v>
      </c>
      <c r="K610" s="307">
        <f t="shared" ca="1" si="276"/>
        <v>2418.5846306442977</v>
      </c>
      <c r="L610" s="304">
        <f t="shared" ca="1" si="261"/>
        <v>2890.505808615057</v>
      </c>
      <c r="M610" s="306">
        <f t="shared" ca="1" si="277"/>
        <v>-0.76902493505119573</v>
      </c>
      <c r="N610" s="304">
        <f t="shared" ca="1" si="278"/>
        <v>-44.061883118755766</v>
      </c>
      <c r="P610" s="310">
        <f t="shared" ca="1" si="279"/>
        <v>23</v>
      </c>
      <c r="Q610" s="304">
        <f t="shared" ca="1" si="280"/>
        <v>0</v>
      </c>
      <c r="R610" s="306">
        <f t="shared" ca="1" si="281"/>
        <v>0</v>
      </c>
      <c r="S610" s="307">
        <f t="shared" ca="1" si="282"/>
        <v>7.6519999999999806</v>
      </c>
      <c r="T610" s="304">
        <f t="shared" ca="1" si="262"/>
        <v>75.066119999999813</v>
      </c>
      <c r="U610" s="311">
        <f t="shared" ca="1" si="263"/>
        <v>0</v>
      </c>
      <c r="V610" s="306">
        <f t="shared" ca="1" si="264"/>
        <v>0.96068659918972621</v>
      </c>
      <c r="W610" s="304">
        <f t="shared" ca="1" si="265"/>
        <v>9.227530941685286</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5.5609578500993848</v>
      </c>
      <c r="AH610" s="304">
        <f t="shared" ca="1" si="289"/>
        <v>-1.1850419880712679</v>
      </c>
    </row>
    <row r="611" spans="1:34" x14ac:dyDescent="0.2">
      <c r="A611" s="347">
        <f t="shared" ca="1" si="267"/>
        <v>0.1</v>
      </c>
      <c r="B611" s="304">
        <f t="shared" ca="1" si="268"/>
        <v>28.400000000000063</v>
      </c>
      <c r="D611" s="306">
        <f t="shared" ca="1" si="269"/>
        <v>-0.86654511284430458</v>
      </c>
      <c r="E611" s="307">
        <f t="shared" ca="1" si="270"/>
        <v>-8.9713764974090271</v>
      </c>
      <c r="F611" s="304">
        <f t="shared" ca="1" si="271"/>
        <v>9.0131291287131461</v>
      </c>
      <c r="G611" s="306">
        <f t="shared" ca="1" si="272"/>
        <v>47.497004211107281</v>
      </c>
      <c r="H611" s="307">
        <f t="shared" ca="1" si="273"/>
        <v>-46.947567053103697</v>
      </c>
      <c r="I611" s="304">
        <f t="shared" ca="1" si="274"/>
        <v>66.78352687029647</v>
      </c>
      <c r="J611" s="306">
        <f t="shared" ca="1" si="275"/>
        <v>1587.6223833415268</v>
      </c>
      <c r="K611" s="307">
        <f t="shared" ca="1" si="276"/>
        <v>2413.9347308214742</v>
      </c>
      <c r="L611" s="304">
        <f t="shared" ca="1" si="261"/>
        <v>2889.2257988522069</v>
      </c>
      <c r="M611" s="306">
        <f t="shared" ca="1" si="277"/>
        <v>-0.77958066692956329</v>
      </c>
      <c r="N611" s="304">
        <f t="shared" ca="1" si="278"/>
        <v>-44.666682005057929</v>
      </c>
      <c r="P611" s="310">
        <f t="shared" ca="1" si="279"/>
        <v>23</v>
      </c>
      <c r="Q611" s="304">
        <f t="shared" ca="1" si="280"/>
        <v>0</v>
      </c>
      <c r="R611" s="306">
        <f t="shared" ca="1" si="281"/>
        <v>0</v>
      </c>
      <c r="S611" s="307">
        <f t="shared" ca="1" si="282"/>
        <v>7.6519999999999806</v>
      </c>
      <c r="T611" s="304">
        <f t="shared" ca="1" si="262"/>
        <v>75.066119999999813</v>
      </c>
      <c r="U611" s="311">
        <f t="shared" ca="1" si="263"/>
        <v>0</v>
      </c>
      <c r="V611" s="306">
        <f t="shared" ca="1" si="264"/>
        <v>0.96114003246025093</v>
      </c>
      <c r="W611" s="304">
        <f t="shared" ca="1" si="265"/>
        <v>9.3901977455383498</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5.6163184245881963</v>
      </c>
      <c r="AH611" s="304">
        <f t="shared" ca="1" si="289"/>
        <v>-1.2058979275595021</v>
      </c>
    </row>
    <row r="612" spans="1:34" x14ac:dyDescent="0.2">
      <c r="A612" s="347">
        <f t="shared" ca="1" si="267"/>
        <v>0.1</v>
      </c>
      <c r="B612" s="304">
        <f t="shared" ca="1" si="268"/>
        <v>28.500000000000064</v>
      </c>
      <c r="D612" s="306">
        <f t="shared" ca="1" si="269"/>
        <v>-0.87276363857008243</v>
      </c>
      <c r="E612" s="307">
        <f t="shared" ca="1" si="270"/>
        <v>-8.9473323407690248</v>
      </c>
      <c r="F612" s="304">
        <f t="shared" ca="1" si="271"/>
        <v>8.9897982393923286</v>
      </c>
      <c r="G612" s="306">
        <f t="shared" ca="1" si="272"/>
        <v>47.409727847250274</v>
      </c>
      <c r="H612" s="307">
        <f t="shared" ca="1" si="273"/>
        <v>-47.842300287180599</v>
      </c>
      <c r="I612" s="304">
        <f t="shared" ca="1" si="274"/>
        <v>67.354049553973354</v>
      </c>
      <c r="J612" s="306">
        <f t="shared" ca="1" si="275"/>
        <v>1592.3677199444446</v>
      </c>
      <c r="K612" s="307">
        <f t="shared" ca="1" si="276"/>
        <v>2409.1952374544599</v>
      </c>
      <c r="L612" s="304">
        <f t="shared" ca="1" si="261"/>
        <v>2887.8809961101788</v>
      </c>
      <c r="M612" s="306">
        <f t="shared" ca="1" si="277"/>
        <v>-0.78993947841900802</v>
      </c>
      <c r="N612" s="304">
        <f t="shared" ca="1" si="278"/>
        <v>-45.260198184174733</v>
      </c>
      <c r="P612" s="310">
        <f t="shared" ca="1" si="279"/>
        <v>23</v>
      </c>
      <c r="Q612" s="304">
        <f t="shared" ca="1" si="280"/>
        <v>0</v>
      </c>
      <c r="R612" s="306">
        <f t="shared" ca="1" si="281"/>
        <v>0</v>
      </c>
      <c r="S612" s="307">
        <f t="shared" ca="1" si="282"/>
        <v>7.6519999999999806</v>
      </c>
      <c r="T612" s="304">
        <f t="shared" ca="1" si="262"/>
        <v>75.066119999999813</v>
      </c>
      <c r="U612" s="311">
        <f t="shared" ca="1" si="263"/>
        <v>0</v>
      </c>
      <c r="V612" s="306">
        <f t="shared" ca="1" si="264"/>
        <v>0.9616023960602561</v>
      </c>
      <c r="W612" s="304">
        <f t="shared" ca="1" si="265"/>
        <v>9.5559161735311573</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5.6690900367315651</v>
      </c>
      <c r="AH612" s="304">
        <f t="shared" ca="1" si="289"/>
        <v>-1.2271560043829552</v>
      </c>
    </row>
    <row r="613" spans="1:34" x14ac:dyDescent="0.2">
      <c r="A613" s="347">
        <f t="shared" ca="1" si="267"/>
        <v>0.1</v>
      </c>
      <c r="B613" s="304">
        <f t="shared" ca="1" si="268"/>
        <v>28.600000000000065</v>
      </c>
      <c r="D613" s="306">
        <f t="shared" ca="1" si="269"/>
        <v>-0.87902478414769836</v>
      </c>
      <c r="E613" s="307">
        <f t="shared" ca="1" si="270"/>
        <v>-8.9229548809357411</v>
      </c>
      <c r="F613" s="304">
        <f t="shared" ca="1" si="271"/>
        <v>8.9661479119162912</v>
      </c>
      <c r="G613" s="306">
        <f t="shared" ca="1" si="272"/>
        <v>47.321825368835505</v>
      </c>
      <c r="H613" s="307">
        <f t="shared" ca="1" si="273"/>
        <v>-48.734595775274173</v>
      </c>
      <c r="I613" s="304">
        <f t="shared" ca="1" si="274"/>
        <v>67.92949272310176</v>
      </c>
      <c r="J613" s="306">
        <f t="shared" ca="1" si="275"/>
        <v>1597.1042976052488</v>
      </c>
      <c r="K613" s="307">
        <f t="shared" ca="1" si="276"/>
        <v>2404.3663926513373</v>
      </c>
      <c r="L613" s="304">
        <f t="shared" ca="1" si="261"/>
        <v>2886.4718754112882</v>
      </c>
      <c r="M613" s="306">
        <f t="shared" ca="1" si="277"/>
        <v>-0.80010481740500983</v>
      </c>
      <c r="N613" s="304">
        <f t="shared" ca="1" si="278"/>
        <v>-45.842629205392434</v>
      </c>
      <c r="P613" s="310">
        <f t="shared" ca="1" si="279"/>
        <v>23</v>
      </c>
      <c r="Q613" s="304">
        <f t="shared" ca="1" si="280"/>
        <v>0</v>
      </c>
      <c r="R613" s="306">
        <f t="shared" ca="1" si="281"/>
        <v>0</v>
      </c>
      <c r="S613" s="307">
        <f t="shared" ca="1" si="282"/>
        <v>7.6519999999999806</v>
      </c>
      <c r="T613" s="304">
        <f t="shared" ca="1" si="262"/>
        <v>75.066119999999813</v>
      </c>
      <c r="U613" s="311">
        <f t="shared" ca="1" si="263"/>
        <v>0</v>
      </c>
      <c r="V613" s="306">
        <f t="shared" ca="1" si="264"/>
        <v>0.96207367756992535</v>
      </c>
      <c r="W613" s="304">
        <f t="shared" ca="1" si="265"/>
        <v>9.7246604368176062</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5.7193348228686602</v>
      </c>
      <c r="AH613" s="304">
        <f t="shared" ca="1" si="289"/>
        <v>-1.2488128820610536</v>
      </c>
    </row>
    <row r="614" spans="1:34" x14ac:dyDescent="0.2">
      <c r="A614" s="347">
        <f t="shared" ca="1" si="267"/>
        <v>0.1</v>
      </c>
      <c r="B614" s="304">
        <f t="shared" ca="1" si="268"/>
        <v>28.700000000000067</v>
      </c>
      <c r="D614" s="306">
        <f t="shared" ca="1" si="269"/>
        <v>-0.88532474181463183</v>
      </c>
      <c r="E614" s="307">
        <f t="shared" ca="1" si="270"/>
        <v>-8.8982443125154802</v>
      </c>
      <c r="F614" s="304">
        <f t="shared" ca="1" si="271"/>
        <v>8.9421782437884367</v>
      </c>
      <c r="G614" s="306">
        <f t="shared" ca="1" si="272"/>
        <v>47.233292894654042</v>
      </c>
      <c r="H614" s="307">
        <f t="shared" ca="1" si="273"/>
        <v>-49.62442020652572</v>
      </c>
      <c r="I614" s="304">
        <f t="shared" ca="1" si="274"/>
        <v>68.509612745263823</v>
      </c>
      <c r="J614" s="306">
        <f t="shared" ca="1" si="275"/>
        <v>1601.8320535184232</v>
      </c>
      <c r="K614" s="307">
        <f t="shared" ca="1" si="276"/>
        <v>2399.4484418522475</v>
      </c>
      <c r="L614" s="304">
        <f t="shared" ca="1" si="261"/>
        <v>2884.9989172937703</v>
      </c>
      <c r="M614" s="306">
        <f t="shared" ca="1" si="277"/>
        <v>-0.81008015987038917</v>
      </c>
      <c r="N614" s="304">
        <f t="shared" ca="1" si="278"/>
        <v>-46.4141742278563</v>
      </c>
      <c r="P614" s="310">
        <f t="shared" ca="1" si="279"/>
        <v>23</v>
      </c>
      <c r="Q614" s="304">
        <f t="shared" ca="1" si="280"/>
        <v>0</v>
      </c>
      <c r="R614" s="306">
        <f t="shared" ca="1" si="281"/>
        <v>0</v>
      </c>
      <c r="S614" s="307">
        <f t="shared" ca="1" si="282"/>
        <v>7.6519999999999806</v>
      </c>
      <c r="T614" s="304">
        <f t="shared" ca="1" si="262"/>
        <v>75.066119999999813</v>
      </c>
      <c r="U614" s="311">
        <f t="shared" ca="1" si="263"/>
        <v>0</v>
      </c>
      <c r="V614" s="306">
        <f t="shared" ca="1" si="264"/>
        <v>0.96255386442667734</v>
      </c>
      <c r="W614" s="304">
        <f t="shared" ca="1" si="265"/>
        <v>9.8964044889433094</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5.7671144174462885</v>
      </c>
      <c r="AH614" s="304">
        <f t="shared" ca="1" si="289"/>
        <v>-1.2708651903839037</v>
      </c>
    </row>
    <row r="615" spans="1:34" x14ac:dyDescent="0.2">
      <c r="A615" s="347">
        <f t="shared" ca="1" si="267"/>
        <v>0.1</v>
      </c>
      <c r="B615" s="304">
        <f t="shared" ca="1" si="268"/>
        <v>28.800000000000068</v>
      </c>
      <c r="D615" s="306">
        <f t="shared" ca="1" si="269"/>
        <v>-0.89165980031733683</v>
      </c>
      <c r="E615" s="307">
        <f t="shared" ca="1" si="270"/>
        <v>-8.8732010198632079</v>
      </c>
      <c r="F615" s="304">
        <f t="shared" ca="1" si="271"/>
        <v>8.9178895226619304</v>
      </c>
      <c r="G615" s="306">
        <f t="shared" ca="1" si="272"/>
        <v>47.144126914622305</v>
      </c>
      <c r="H615" s="307">
        <f t="shared" ca="1" si="273"/>
        <v>-50.511740308512039</v>
      </c>
      <c r="I615" s="304">
        <f t="shared" ca="1" si="274"/>
        <v>69.094172051892883</v>
      </c>
      <c r="J615" s="306">
        <f t="shared" ca="1" si="275"/>
        <v>1606.550924508887</v>
      </c>
      <c r="K615" s="307">
        <f t="shared" ca="1" si="276"/>
        <v>2394.4416338264955</v>
      </c>
      <c r="L615" s="304">
        <f t="shared" ca="1" si="261"/>
        <v>2883.4626078453066</v>
      </c>
      <c r="M615" s="306">
        <f t="shared" ca="1" si="277"/>
        <v>-0.81986900003245999</v>
      </c>
      <c r="N615" s="304">
        <f t="shared" ca="1" si="278"/>
        <v>-46.975033455471113</v>
      </c>
      <c r="P615" s="310">
        <f t="shared" ca="1" si="279"/>
        <v>23</v>
      </c>
      <c r="Q615" s="304">
        <f t="shared" ca="1" si="280"/>
        <v>0</v>
      </c>
      <c r="R615" s="306">
        <f t="shared" ca="1" si="281"/>
        <v>0</v>
      </c>
      <c r="S615" s="307">
        <f t="shared" ca="1" si="282"/>
        <v>7.6519999999999806</v>
      </c>
      <c r="T615" s="304">
        <f t="shared" ca="1" si="262"/>
        <v>75.066119999999813</v>
      </c>
      <c r="U615" s="311">
        <f t="shared" ca="1" si="263"/>
        <v>0</v>
      </c>
      <c r="V615" s="306">
        <f t="shared" ca="1" si="264"/>
        <v>0.9630429439234679</v>
      </c>
      <c r="W615" s="304">
        <f t="shared" ca="1" si="265"/>
        <v>10.071122026659324</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5.8124898319968379</v>
      </c>
      <c r="AH615" s="304">
        <f t="shared" ca="1" si="289"/>
        <v>-1.2933095254761284</v>
      </c>
    </row>
    <row r="616" spans="1:34" x14ac:dyDescent="0.2">
      <c r="A616" s="347">
        <f t="shared" ca="1" si="267"/>
        <v>0.1</v>
      </c>
      <c r="B616" s="304">
        <f t="shared" ca="1" si="268"/>
        <v>28.90000000000007</v>
      </c>
      <c r="D616" s="306">
        <f t="shared" ca="1" si="269"/>
        <v>-0.89802634365974621</v>
      </c>
      <c r="E616" s="307">
        <f t="shared" ca="1" si="270"/>
        <v>-8.8478255695923291</v>
      </c>
      <c r="F616" s="304">
        <f t="shared" ca="1" si="271"/>
        <v>8.8932822188345462</v>
      </c>
      <c r="G616" s="306">
        <f t="shared" ca="1" si="272"/>
        <v>47.054324280256331</v>
      </c>
      <c r="H616" s="307">
        <f t="shared" ca="1" si="273"/>
        <v>-51.396522865471269</v>
      </c>
      <c r="I616" s="304">
        <f t="shared" ca="1" si="274"/>
        <v>69.682939060665575</v>
      </c>
      <c r="J616" s="306">
        <f t="shared" ca="1" si="275"/>
        <v>1611.2608470686309</v>
      </c>
      <c r="K616" s="307">
        <f t="shared" ca="1" si="276"/>
        <v>2389.3462206677964</v>
      </c>
      <c r="L616" s="304">
        <f t="shared" ca="1" si="261"/>
        <v>2881.8634387347024</v>
      </c>
      <c r="M616" s="306">
        <f t="shared" ca="1" si="277"/>
        <v>-0.82947484131549898</v>
      </c>
      <c r="N616" s="304">
        <f t="shared" ca="1" si="278"/>
        <v>-47.525407619661777</v>
      </c>
      <c r="P616" s="310">
        <f t="shared" ca="1" si="279"/>
        <v>23</v>
      </c>
      <c r="Q616" s="304">
        <f t="shared" ca="1" si="280"/>
        <v>0</v>
      </c>
      <c r="R616" s="306">
        <f t="shared" ca="1" si="281"/>
        <v>0</v>
      </c>
      <c r="S616" s="307">
        <f t="shared" ca="1" si="282"/>
        <v>7.6519999999999806</v>
      </c>
      <c r="T616" s="304">
        <f t="shared" ca="1" si="262"/>
        <v>75.066119999999813</v>
      </c>
      <c r="U616" s="311">
        <f t="shared" ca="1" si="263"/>
        <v>0</v>
      </c>
      <c r="V616" s="306">
        <f t="shared" ca="1" si="264"/>
        <v>0.96354090320724417</v>
      </c>
      <c r="W616" s="304">
        <f t="shared" ca="1" si="265"/>
        <v>10.248786491047237</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5.8555213490977378</v>
      </c>
      <c r="AH616" s="304">
        <f t="shared" ca="1" si="289"/>
        <v>-1.3161424499032084</v>
      </c>
    </row>
    <row r="617" spans="1:34" x14ac:dyDescent="0.2">
      <c r="A617" s="347">
        <f t="shared" ca="1" si="267"/>
        <v>0.1</v>
      </c>
      <c r="B617" s="304">
        <f t="shared" ca="1" si="268"/>
        <v>29.000000000000071</v>
      </c>
      <c r="D617" s="306">
        <f t="shared" ca="1" si="269"/>
        <v>-0.90442084973452463</v>
      </c>
      <c r="E617" s="307">
        <f t="shared" ca="1" si="270"/>
        <v>-8.8221187033410686</v>
      </c>
      <c r="F617" s="304">
        <f t="shared" ca="1" si="271"/>
        <v>8.8683569780018896</v>
      </c>
      <c r="G617" s="306">
        <f t="shared" ca="1" si="272"/>
        <v>46.963882195282878</v>
      </c>
      <c r="H617" s="307">
        <f t="shared" ca="1" si="273"/>
        <v>-52.278734735805372</v>
      </c>
      <c r="I617" s="304">
        <f t="shared" ca="1" si="274"/>
        <v>70.275688089332235</v>
      </c>
      <c r="J617" s="306">
        <f t="shared" ca="1" si="275"/>
        <v>1615.9617573924079</v>
      </c>
      <c r="K617" s="307">
        <f t="shared" ca="1" si="276"/>
        <v>2384.1624577877324</v>
      </c>
      <c r="L617" s="304">
        <f t="shared" ca="1" si="261"/>
        <v>2880.201907241782</v>
      </c>
      <c r="M617" s="306">
        <f t="shared" ca="1" si="277"/>
        <v>-0.83890118811627434</v>
      </c>
      <c r="N617" s="304">
        <f t="shared" ca="1" si="278"/>
        <v>-48.06549750757285</v>
      </c>
      <c r="P617" s="310">
        <f t="shared" ca="1" si="279"/>
        <v>23</v>
      </c>
      <c r="Q617" s="304">
        <f t="shared" ca="1" si="280"/>
        <v>0</v>
      </c>
      <c r="R617" s="306">
        <f t="shared" ca="1" si="281"/>
        <v>0</v>
      </c>
      <c r="S617" s="307">
        <f t="shared" ca="1" si="282"/>
        <v>7.6519999999999806</v>
      </c>
      <c r="T617" s="304">
        <f t="shared" ca="1" si="262"/>
        <v>75.066119999999813</v>
      </c>
      <c r="U617" s="311">
        <f t="shared" ca="1" si="263"/>
        <v>0</v>
      </c>
      <c r="V617" s="306">
        <f t="shared" ca="1" si="264"/>
        <v>0.96404772927754923</v>
      </c>
      <c r="W617" s="304">
        <f t="shared" ca="1" si="265"/>
        <v>10.42937106894243</v>
      </c>
      <c r="Y617" s="314" t="str">
        <f t="shared" ca="1" si="283"/>
        <v/>
      </c>
      <c r="Z617" s="315" t="str">
        <f t="shared" ca="1" si="284"/>
        <v/>
      </c>
      <c r="AA617" s="316" t="str">
        <f t="shared" ca="1" si="285"/>
        <v/>
      </c>
      <c r="AC617" s="310">
        <f t="shared" ca="1" si="286"/>
        <v>29.000000000000071</v>
      </c>
      <c r="AD617" s="323">
        <f t="shared" ca="1" si="287"/>
        <v>1615.9617573924079</v>
      </c>
      <c r="AE617" s="324" t="e">
        <f t="shared" ca="1" si="266"/>
        <v>#N/A</v>
      </c>
      <c r="AG617" s="306">
        <f t="shared" ca="1" si="288"/>
        <v>5.896268430228484</v>
      </c>
      <c r="AH617" s="304">
        <f t="shared" ca="1" si="289"/>
        <v>-1.3393604928185132</v>
      </c>
    </row>
    <row r="618" spans="1:34" x14ac:dyDescent="0.2">
      <c r="A618" s="347">
        <f t="shared" ca="1" si="267"/>
        <v>0.1</v>
      </c>
      <c r="B618" s="304">
        <f t="shared" ca="1" si="268"/>
        <v>29.100000000000072</v>
      </c>
      <c r="D618" s="306">
        <f t="shared" ca="1" si="269"/>
        <v>-0.91083988885472744</v>
      </c>
      <c r="E618" s="307">
        <f t="shared" ca="1" si="270"/>
        <v>-8.7960813307931875</v>
      </c>
      <c r="F618" s="304">
        <f t="shared" ca="1" si="271"/>
        <v>8.8431146142667032</v>
      </c>
      <c r="G618" s="306">
        <f t="shared" ca="1" si="272"/>
        <v>46.872798206397405</v>
      </c>
      <c r="H618" s="307">
        <f t="shared" ca="1" si="273"/>
        <v>-53.158342868884688</v>
      </c>
      <c r="I618" s="304">
        <f t="shared" ca="1" si="274"/>
        <v>70.87219926221816</v>
      </c>
      <c r="J618" s="306">
        <f t="shared" ca="1" si="275"/>
        <v>1620.653591412492</v>
      </c>
      <c r="K618" s="307">
        <f t="shared" ca="1" si="276"/>
        <v>2378.8906039074977</v>
      </c>
      <c r="L618" s="304">
        <f t="shared" ca="1" si="261"/>
        <v>2878.4785162855719</v>
      </c>
      <c r="M618" s="306">
        <f t="shared" ca="1" si="277"/>
        <v>-0.84815153831983336</v>
      </c>
      <c r="N618" s="304">
        <f t="shared" ca="1" si="278"/>
        <v>-48.595503533254764</v>
      </c>
      <c r="P618" s="310">
        <f t="shared" ca="1" si="279"/>
        <v>23</v>
      </c>
      <c r="Q618" s="304">
        <f t="shared" ca="1" si="280"/>
        <v>0</v>
      </c>
      <c r="R618" s="306">
        <f t="shared" ca="1" si="281"/>
        <v>0</v>
      </c>
      <c r="S618" s="307">
        <f t="shared" ca="1" si="282"/>
        <v>7.6519999999999806</v>
      </c>
      <c r="T618" s="304">
        <f t="shared" ca="1" si="262"/>
        <v>75.066119999999813</v>
      </c>
      <c r="U618" s="311">
        <f t="shared" ca="1" si="263"/>
        <v>0</v>
      </c>
      <c r="V618" s="306">
        <f t="shared" ca="1" si="264"/>
        <v>0.96456340898526438</v>
      </c>
      <c r="W618" s="304">
        <f t="shared" ca="1" si="265"/>
        <v>10.612848694642576</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5.9347896364671815</v>
      </c>
      <c r="AH618" s="304">
        <f t="shared" ca="1" si="289"/>
        <v>-1.3629601501493016</v>
      </c>
    </row>
    <row r="619" spans="1:34" x14ac:dyDescent="0.2">
      <c r="A619" s="347">
        <f t="shared" ca="1" si="267"/>
        <v>0.1</v>
      </c>
      <c r="B619" s="304">
        <f t="shared" ca="1" si="268"/>
        <v>29.200000000000074</v>
      </c>
      <c r="D619" s="306">
        <f t="shared" ca="1" si="269"/>
        <v>-0.9172801222020468</v>
      </c>
      <c r="E619" s="307">
        <f t="shared" ca="1" si="270"/>
        <v>-8.7697145229496094</v>
      </c>
      <c r="F619" s="304">
        <f t="shared" ca="1" si="271"/>
        <v>8.8175561034007774</v>
      </c>
      <c r="G619" s="306">
        <f t="shared" ca="1" si="272"/>
        <v>46.781070194177204</v>
      </c>
      <c r="H619" s="307">
        <f t="shared" ca="1" si="273"/>
        <v>-54.035314321179648</v>
      </c>
      <c r="I619" s="304">
        <f t="shared" ca="1" si="274"/>
        <v>71.472258410527488</v>
      </c>
      <c r="J619" s="306">
        <f t="shared" ca="1" si="275"/>
        <v>1625.3362848325207</v>
      </c>
      <c r="K619" s="307">
        <f t="shared" ca="1" si="276"/>
        <v>2373.5309210479945</v>
      </c>
      <c r="L619" s="304">
        <f t="shared" ca="1" si="261"/>
        <v>2876.6937744508232</v>
      </c>
      <c r="M619" s="306">
        <f t="shared" ca="1" si="277"/>
        <v>-0.85722937652268982</v>
      </c>
      <c r="N619" s="304">
        <f t="shared" ca="1" si="278"/>
        <v>-49.115625349381062</v>
      </c>
      <c r="P619" s="310">
        <f t="shared" ca="1" si="279"/>
        <v>23</v>
      </c>
      <c r="Q619" s="304">
        <f t="shared" ca="1" si="280"/>
        <v>0</v>
      </c>
      <c r="R619" s="306">
        <f t="shared" ca="1" si="281"/>
        <v>0</v>
      </c>
      <c r="S619" s="307">
        <f t="shared" ca="1" si="282"/>
        <v>7.6519999999999806</v>
      </c>
      <c r="T619" s="304">
        <f t="shared" ca="1" si="262"/>
        <v>75.066119999999813</v>
      </c>
      <c r="U619" s="311">
        <f t="shared" ca="1" si="263"/>
        <v>0</v>
      </c>
      <c r="V619" s="306">
        <f t="shared" ca="1" si="264"/>
        <v>0.96508792903148988</v>
      </c>
      <c r="W619" s="304">
        <f t="shared" ca="1" si="265"/>
        <v>10.799192051889008</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5.9711425610024431</v>
      </c>
      <c r="AH619" s="304">
        <f t="shared" ca="1" si="289"/>
        <v>-1.3869378848199951</v>
      </c>
    </row>
    <row r="620" spans="1:34" x14ac:dyDescent="0.2">
      <c r="A620" s="347">
        <f t="shared" ca="1" si="267"/>
        <v>0.1</v>
      </c>
      <c r="B620" s="304">
        <f t="shared" ca="1" si="268"/>
        <v>29.300000000000075</v>
      </c>
      <c r="D620" s="306">
        <f t="shared" ca="1" si="269"/>
        <v>-0.92373830020644043</v>
      </c>
      <c r="E620" s="307">
        <f t="shared" ca="1" si="270"/>
        <v>-8.7430195056465383</v>
      </c>
      <c r="F620" s="304">
        <f t="shared" ca="1" si="271"/>
        <v>8.7916825763550008</v>
      </c>
      <c r="G620" s="306">
        <f t="shared" ca="1" si="272"/>
        <v>46.688696364156563</v>
      </c>
      <c r="H620" s="307">
        <f t="shared" ca="1" si="273"/>
        <v>-54.909616271744305</v>
      </c>
      <c r="I620" s="304">
        <f t="shared" ca="1" si="274"/>
        <v>72.075656967485315</v>
      </c>
      <c r="J620" s="306">
        <f t="shared" ca="1" si="275"/>
        <v>1630.0097731604374</v>
      </c>
      <c r="K620" s="307">
        <f t="shared" ca="1" si="276"/>
        <v>2368.0836745183483</v>
      </c>
      <c r="L620" s="304">
        <f t="shared" ca="1" si="261"/>
        <v>2874.8481960129411</v>
      </c>
      <c r="M620" s="306">
        <f t="shared" ca="1" si="277"/>
        <v>-0.86613816792091114</v>
      </c>
      <c r="N620" s="304">
        <f t="shared" ca="1" si="278"/>
        <v>-49.626061497061599</v>
      </c>
      <c r="P620" s="310">
        <f t="shared" ca="1" si="279"/>
        <v>23</v>
      </c>
      <c r="Q620" s="304">
        <f t="shared" ca="1" si="280"/>
        <v>0</v>
      </c>
      <c r="R620" s="306">
        <f t="shared" ca="1" si="281"/>
        <v>0</v>
      </c>
      <c r="S620" s="307">
        <f t="shared" ca="1" si="282"/>
        <v>7.6519999999999806</v>
      </c>
      <c r="T620" s="304">
        <f t="shared" ca="1" si="262"/>
        <v>75.066119999999813</v>
      </c>
      <c r="U620" s="311">
        <f t="shared" ca="1" si="263"/>
        <v>0</v>
      </c>
      <c r="V620" s="306">
        <f t="shared" ca="1" si="264"/>
        <v>0.96562127596655278</v>
      </c>
      <c r="W620" s="304">
        <f t="shared" ca="1" si="265"/>
        <v>10.988373576108959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6.0053837724762076</v>
      </c>
      <c r="AH620" s="304">
        <f t="shared" ca="1" si="289"/>
        <v>-1.4112901270111129</v>
      </c>
    </row>
    <row r="621" spans="1:34" x14ac:dyDescent="0.2">
      <c r="A621" s="347">
        <f t="shared" ca="1" si="267"/>
        <v>0.1</v>
      </c>
      <c r="B621" s="304">
        <f t="shared" ca="1" si="268"/>
        <v>29.400000000000077</v>
      </c>
      <c r="D621" s="306">
        <f t="shared" ca="1" si="269"/>
        <v>-0.93021126087060313</v>
      </c>
      <c r="E621" s="307">
        <f t="shared" ca="1" si="270"/>
        <v>-8.7159976533147958</v>
      </c>
      <c r="F621" s="304">
        <f t="shared" ca="1" si="271"/>
        <v>8.7654953130122379</v>
      </c>
      <c r="G621" s="306">
        <f t="shared" ca="1" si="272"/>
        <v>46.595675238069504</v>
      </c>
      <c r="H621" s="307">
        <f t="shared" ca="1" si="273"/>
        <v>-55.781216037075787</v>
      </c>
      <c r="I621" s="304">
        <f t="shared" ca="1" si="274"/>
        <v>72.682191859261962</v>
      </c>
      <c r="J621" s="306">
        <f t="shared" ca="1" si="275"/>
        <v>1634.6739917405487</v>
      </c>
      <c r="K621" s="307">
        <f t="shared" ca="1" si="276"/>
        <v>2362.5491329029073</v>
      </c>
      <c r="L621" s="304">
        <f t="shared" ca="1" si="261"/>
        <v>2872.9423009613784</v>
      </c>
      <c r="M621" s="306">
        <f t="shared" ca="1" si="277"/>
        <v>-0.87488135282130663</v>
      </c>
      <c r="N621" s="304">
        <f t="shared" ca="1" si="278"/>
        <v>-50.127009091356769</v>
      </c>
      <c r="P621" s="310">
        <f t="shared" ca="1" si="279"/>
        <v>23</v>
      </c>
      <c r="Q621" s="304">
        <f t="shared" ca="1" si="280"/>
        <v>0</v>
      </c>
      <c r="R621" s="306">
        <f t="shared" ca="1" si="281"/>
        <v>0</v>
      </c>
      <c r="S621" s="307">
        <f t="shared" ca="1" si="282"/>
        <v>7.6519999999999806</v>
      </c>
      <c r="T621" s="304">
        <f t="shared" ca="1" si="262"/>
        <v>75.066119999999813</v>
      </c>
      <c r="U621" s="311">
        <f t="shared" ca="1" si="263"/>
        <v>0</v>
      </c>
      <c r="V621" s="306">
        <f t="shared" ca="1" si="264"/>
        <v>0.9661634361891398</v>
      </c>
      <c r="W621" s="304">
        <f t="shared" ca="1" si="265"/>
        <v>11.180365456907126</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6.0375687682172936</v>
      </c>
      <c r="AH621" s="304">
        <f t="shared" ca="1" si="289"/>
        <v>-1.4360132744522984</v>
      </c>
    </row>
    <row r="622" spans="1:34" x14ac:dyDescent="0.2">
      <c r="A622" s="347">
        <f t="shared" ca="1" si="267"/>
        <v>0.1</v>
      </c>
      <c r="B622" s="304">
        <f t="shared" ca="1" si="268"/>
        <v>29.500000000000078</v>
      </c>
      <c r="D622" s="306">
        <f t="shared" ca="1" si="269"/>
        <v>-0.93669592805147295</v>
      </c>
      <c r="E622" s="307">
        <f t="shared" ca="1" si="270"/>
        <v>-8.6886504829744542</v>
      </c>
      <c r="F622" s="304">
        <f t="shared" ca="1" si="271"/>
        <v>8.7389957361770367</v>
      </c>
      <c r="G622" s="306">
        <f t="shared" ca="1" si="272"/>
        <v>46.502005645264354</v>
      </c>
      <c r="H622" s="307">
        <f t="shared" ca="1" si="273"/>
        <v>-56.65008108537323</v>
      </c>
      <c r="I622" s="304">
        <f t="shared" ca="1" si="274"/>
        <v>73.291665392536686</v>
      </c>
      <c r="J622" s="306">
        <f t="shared" ca="1" si="275"/>
        <v>1639.3288757847154</v>
      </c>
      <c r="K622" s="307">
        <f t="shared" ca="1" si="276"/>
        <v>2356.9275680467849</v>
      </c>
      <c r="L622" s="304">
        <f t="shared" ca="1" si="261"/>
        <v>2870.9766150215346</v>
      </c>
      <c r="M622" s="306">
        <f t="shared" ca="1" si="277"/>
        <v>-0.8834623417349019</v>
      </c>
      <c r="N622" s="304">
        <f t="shared" ca="1" si="278"/>
        <v>-50.61866354015433</v>
      </c>
      <c r="P622" s="310">
        <f t="shared" ca="1" si="279"/>
        <v>23</v>
      </c>
      <c r="Q622" s="304">
        <f t="shared" ca="1" si="280"/>
        <v>0</v>
      </c>
      <c r="R622" s="306">
        <f t="shared" ca="1" si="281"/>
        <v>0</v>
      </c>
      <c r="S622" s="307">
        <f t="shared" ca="1" si="282"/>
        <v>7.6519999999999806</v>
      </c>
      <c r="T622" s="304">
        <f t="shared" ca="1" si="262"/>
        <v>75.066119999999813</v>
      </c>
      <c r="U622" s="311">
        <f t="shared" ca="1" si="263"/>
        <v>0</v>
      </c>
      <c r="V622" s="306">
        <f t="shared" ca="1" si="264"/>
        <v>0.96671439594554687</v>
      </c>
      <c r="W622" s="304">
        <f t="shared" ca="1" si="265"/>
        <v>11.375139640795418</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6.0677519364729129</v>
      </c>
      <c r="AH622" s="304">
        <f t="shared" ca="1" si="289"/>
        <v>-1.4611036927479291</v>
      </c>
    </row>
    <row r="623" spans="1:34" x14ac:dyDescent="0.2">
      <c r="A623" s="347">
        <f t="shared" ca="1" si="267"/>
        <v>0.1</v>
      </c>
      <c r="B623" s="304">
        <f t="shared" ca="1" si="268"/>
        <v>29.60000000000008</v>
      </c>
      <c r="D623" s="306">
        <f t="shared" ca="1" si="269"/>
        <v>-0.94318930970978121</v>
      </c>
      <c r="E623" s="307">
        <f t="shared" ca="1" si="270"/>
        <v>-8.660979648458289</v>
      </c>
      <c r="F623" s="304">
        <f t="shared" ca="1" si="271"/>
        <v>8.7121854057956938</v>
      </c>
      <c r="G623" s="306">
        <f t="shared" ca="1" si="272"/>
        <v>46.407686714293376</v>
      </c>
      <c r="H623" s="307">
        <f t="shared" ca="1" si="273"/>
        <v>-57.516179050219058</v>
      </c>
      <c r="I623" s="304">
        <f t="shared" ca="1" si="274"/>
        <v>73.903885139475989</v>
      </c>
      <c r="J623" s="306">
        <f t="shared" ca="1" si="275"/>
        <v>1643.9743604026933</v>
      </c>
      <c r="K623" s="307">
        <f t="shared" ca="1" si="276"/>
        <v>2351.2192550400055</v>
      </c>
      <c r="L623" s="304">
        <f t="shared" ca="1" si="261"/>
        <v>2868.9516696752357</v>
      </c>
      <c r="M623" s="306">
        <f t="shared" ca="1" si="277"/>
        <v>-0.89188451101309341</v>
      </c>
      <c r="N623" s="304">
        <f t="shared" ca="1" si="278"/>
        <v>-51.101218294139443</v>
      </c>
      <c r="P623" s="310">
        <f t="shared" ca="1" si="279"/>
        <v>23</v>
      </c>
      <c r="Q623" s="304">
        <f t="shared" ca="1" si="280"/>
        <v>0</v>
      </c>
      <c r="R623" s="306">
        <f t="shared" ca="1" si="281"/>
        <v>0</v>
      </c>
      <c r="S623" s="307">
        <f t="shared" ca="1" si="282"/>
        <v>7.6519999999999806</v>
      </c>
      <c r="T623" s="304">
        <f t="shared" ca="1" si="262"/>
        <v>75.066119999999813</v>
      </c>
      <c r="U623" s="311">
        <f t="shared" ca="1" si="263"/>
        <v>0</v>
      </c>
      <c r="V623" s="306">
        <f t="shared" ca="1" si="264"/>
        <v>0.96727414132904288</v>
      </c>
      <c r="W623" s="304">
        <f t="shared" ca="1" si="265"/>
        <v>11.572667834150188</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6.0959865267947428</v>
      </c>
      <c r="AH623" s="304">
        <f t="shared" ca="1" si="289"/>
        <v>-1.4865577157338534</v>
      </c>
    </row>
    <row r="624" spans="1:34" x14ac:dyDescent="0.2">
      <c r="A624" s="347">
        <f t="shared" ca="1" si="267"/>
        <v>0.1</v>
      </c>
      <c r="B624" s="304">
        <f t="shared" ca="1" si="268"/>
        <v>29.700000000000081</v>
      </c>
      <c r="D624" s="306">
        <f t="shared" ca="1" si="269"/>
        <v>-0.94968849613753448</v>
      </c>
      <c r="E624" s="307">
        <f t="shared" ca="1" si="270"/>
        <v>-8.6329869348571471</v>
      </c>
      <c r="F624" s="304">
        <f t="shared" ca="1" si="271"/>
        <v>8.6850660133996769</v>
      </c>
      <c r="G624" s="306">
        <f t="shared" ca="1" si="272"/>
        <v>46.31271786467962</v>
      </c>
      <c r="H624" s="307">
        <f t="shared" ca="1" si="273"/>
        <v>-58.379477743704776</v>
      </c>
      <c r="I624" s="304">
        <f t="shared" ca="1" si="274"/>
        <v>74.518663820825026</v>
      </c>
      <c r="J624" s="306">
        <f t="shared" ca="1" si="275"/>
        <v>1648.6103806316419</v>
      </c>
      <c r="K624" s="307">
        <f t="shared" ca="1" si="276"/>
        <v>2345.4244722003091</v>
      </c>
      <c r="L624" s="304">
        <f t="shared" ca="1" si="261"/>
        <v>2866.8680021798186</v>
      </c>
      <c r="M624" s="306">
        <f t="shared" ca="1" si="277"/>
        <v>-0.9001511989882599</v>
      </c>
      <c r="N624" s="304">
        <f t="shared" ca="1" si="278"/>
        <v>-51.574864625668035</v>
      </c>
      <c r="P624" s="310">
        <f t="shared" ca="1" si="279"/>
        <v>23</v>
      </c>
      <c r="Q624" s="304">
        <f t="shared" ca="1" si="280"/>
        <v>0</v>
      </c>
      <c r="R624" s="306">
        <f t="shared" ca="1" si="281"/>
        <v>0</v>
      </c>
      <c r="S624" s="307">
        <f t="shared" ca="1" si="282"/>
        <v>7.6519999999999806</v>
      </c>
      <c r="T624" s="304">
        <f t="shared" ca="1" si="262"/>
        <v>75.066119999999813</v>
      </c>
      <c r="U624" s="311">
        <f t="shared" ca="1" si="263"/>
        <v>0</v>
      </c>
      <c r="V624" s="306">
        <f t="shared" ca="1" si="264"/>
        <v>0.96784265827934257</v>
      </c>
      <c r="W624" s="304">
        <f t="shared" ca="1" si="265"/>
        <v>11.772921506386526</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6.1223246277866066</v>
      </c>
      <c r="AH624" s="304">
        <f t="shared" ca="1" si="289"/>
        <v>-1.512371645863855</v>
      </c>
    </row>
    <row r="625" spans="1:34" x14ac:dyDescent="0.2">
      <c r="A625" s="347">
        <f t="shared" ca="1" si="267"/>
        <v>0.1</v>
      </c>
      <c r="B625" s="304">
        <f t="shared" ca="1" si="268"/>
        <v>29.800000000000082</v>
      </c>
      <c r="D625" s="306">
        <f t="shared" ca="1" si="269"/>
        <v>-0.95619065817227122</v>
      </c>
      <c r="E625" s="307">
        <f t="shared" ca="1" si="270"/>
        <v>-8.6046742531800522</v>
      </c>
      <c r="F625" s="304">
        <f t="shared" ca="1" si="271"/>
        <v>8.6576393767652178</v>
      </c>
      <c r="G625" s="306">
        <f t="shared" ca="1" si="272"/>
        <v>46.217098798862395</v>
      </c>
      <c r="H625" s="307">
        <f t="shared" ca="1" si="273"/>
        <v>-59.239945169022782</v>
      </c>
      <c r="I625" s="304">
        <f t="shared" ca="1" si="274"/>
        <v>75.135819187739173</v>
      </c>
      <c r="J625" s="306">
        <f t="shared" ca="1" si="275"/>
        <v>1653.2368714648189</v>
      </c>
      <c r="K625" s="307">
        <f t="shared" ca="1" si="276"/>
        <v>2339.5435010546726</v>
      </c>
      <c r="L625" s="304">
        <f t="shared" ca="1" si="261"/>
        <v>2864.726155585894</v>
      </c>
      <c r="M625" s="306">
        <f t="shared" ca="1" si="277"/>
        <v>-0.90826570258213013</v>
      </c>
      <c r="N625" s="304">
        <f t="shared" ca="1" si="278"/>
        <v>-52.039791434440531</v>
      </c>
      <c r="P625" s="310">
        <f t="shared" ca="1" si="279"/>
        <v>23</v>
      </c>
      <c r="Q625" s="304">
        <f t="shared" ca="1" si="280"/>
        <v>0</v>
      </c>
      <c r="R625" s="306">
        <f t="shared" ca="1" si="281"/>
        <v>0</v>
      </c>
      <c r="S625" s="307">
        <f t="shared" ca="1" si="282"/>
        <v>7.6519999999999806</v>
      </c>
      <c r="T625" s="304">
        <f t="shared" ca="1" si="262"/>
        <v>75.066119999999813</v>
      </c>
      <c r="U625" s="311">
        <f t="shared" ca="1" si="263"/>
        <v>0</v>
      </c>
      <c r="V625" s="306">
        <f t="shared" ca="1" si="264"/>
        <v>0.96841993258217951</v>
      </c>
      <c r="W625" s="304">
        <f t="shared" ca="1" si="265"/>
        <v>11.975871893339695</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6.1468171514714154</v>
      </c>
      <c r="AH625" s="304">
        <f t="shared" ca="1" si="289"/>
        <v>-1.5385417546244846</v>
      </c>
    </row>
    <row r="626" spans="1:34" x14ac:dyDescent="0.2">
      <c r="A626" s="347">
        <f t="shared" ca="1" si="267"/>
        <v>0.1</v>
      </c>
      <c r="B626" s="304">
        <f t="shared" ca="1" si="268"/>
        <v>29.900000000000084</v>
      </c>
      <c r="D626" s="306">
        <f t="shared" ca="1" si="269"/>
        <v>-0.96269304540597156</v>
      </c>
      <c r="E626" s="307">
        <f t="shared" ca="1" si="270"/>
        <v>-8.5760436352215805</v>
      </c>
      <c r="F626" s="304">
        <f t="shared" ca="1" si="271"/>
        <v>8.6299074347815345</v>
      </c>
      <c r="G626" s="306">
        <f t="shared" ca="1" si="272"/>
        <v>46.120829494321796</v>
      </c>
      <c r="H626" s="307">
        <f t="shared" ca="1" si="273"/>
        <v>-60.097549532544939</v>
      </c>
      <c r="I626" s="304">
        <f t="shared" ca="1" si="274"/>
        <v>75.755173902915672</v>
      </c>
      <c r="J626" s="306">
        <f t="shared" ca="1" si="275"/>
        <v>1657.8537678794783</v>
      </c>
      <c r="K626" s="307">
        <f t="shared" ca="1" si="276"/>
        <v>2333.5766263195942</v>
      </c>
      <c r="L626" s="304">
        <f t="shared" ca="1" si="261"/>
        <v>2862.5266787538103</v>
      </c>
      <c r="M626" s="306">
        <f t="shared" ca="1" si="277"/>
        <v>-0.91623127434681451</v>
      </c>
      <c r="N626" s="304">
        <f t="shared" ca="1" si="278"/>
        <v>-52.496185077965521</v>
      </c>
      <c r="P626" s="310">
        <f t="shared" ca="1" si="279"/>
        <v>23</v>
      </c>
      <c r="Q626" s="304">
        <f t="shared" ca="1" si="280"/>
        <v>0</v>
      </c>
      <c r="R626" s="306">
        <f t="shared" ca="1" si="281"/>
        <v>0</v>
      </c>
      <c r="S626" s="307">
        <f t="shared" ca="1" si="282"/>
        <v>7.6519999999999806</v>
      </c>
      <c r="T626" s="304">
        <f t="shared" ca="1" si="262"/>
        <v>75.066119999999813</v>
      </c>
      <c r="U626" s="311">
        <f t="shared" ca="1" si="263"/>
        <v>0</v>
      </c>
      <c r="V626" s="306">
        <f t="shared" ca="1" si="264"/>
        <v>0.96900594986898136</v>
      </c>
      <c r="W626" s="304">
        <f t="shared" ca="1" si="265"/>
        <v>12.181490000844121</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6.1695138235853708</v>
      </c>
      <c r="AH626" s="304">
        <f t="shared" ca="1" si="289"/>
        <v>-1.5650642829769636</v>
      </c>
    </row>
    <row r="627" spans="1:34" x14ac:dyDescent="0.2">
      <c r="A627" s="347">
        <f t="shared" ca="1" si="267"/>
        <v>0.1</v>
      </c>
      <c r="B627" s="304">
        <f t="shared" ca="1" si="268"/>
        <v>30.000000000000085</v>
      </c>
      <c r="D627" s="306">
        <f t="shared" ca="1" si="269"/>
        <v>-0.96919298439559531</v>
      </c>
      <c r="E627" s="307">
        <f t="shared" ca="1" si="270"/>
        <v>-8.5470972286289797</v>
      </c>
      <c r="F627" s="304">
        <f t="shared" ca="1" si="271"/>
        <v>8.6018722425201606</v>
      </c>
      <c r="G627" s="306">
        <f t="shared" ca="1" si="272"/>
        <v>46.023910195882237</v>
      </c>
      <c r="H627" s="307">
        <f t="shared" ca="1" si="273"/>
        <v>-60.952259255407839</v>
      </c>
      <c r="I627" s="304">
        <f t="shared" ca="1" si="274"/>
        <v>76.376555421523719</v>
      </c>
      <c r="J627" s="306">
        <f t="shared" ca="1" si="275"/>
        <v>1662.4610048639884</v>
      </c>
      <c r="K627" s="307">
        <f t="shared" ca="1" si="276"/>
        <v>2327.5241358801964</v>
      </c>
      <c r="L627" s="304">
        <f t="shared" ca="1" si="261"/>
        <v>2860.2701263688778</v>
      </c>
      <c r="M627" s="306">
        <f t="shared" ca="1" si="277"/>
        <v>-0.92405111990509003</v>
      </c>
      <c r="N627" s="304">
        <f t="shared" ca="1" si="278"/>
        <v>-52.944229224898834</v>
      </c>
      <c r="P627" s="310">
        <f t="shared" ca="1" si="279"/>
        <v>23</v>
      </c>
      <c r="Q627" s="304">
        <f t="shared" ca="1" si="280"/>
        <v>0</v>
      </c>
      <c r="R627" s="306">
        <f t="shared" ca="1" si="281"/>
        <v>0</v>
      </c>
      <c r="S627" s="307">
        <f t="shared" ca="1" si="282"/>
        <v>7.6519999999999806</v>
      </c>
      <c r="T627" s="304">
        <f t="shared" ca="1" si="262"/>
        <v>75.066119999999813</v>
      </c>
      <c r="U627" s="311">
        <f t="shared" ca="1" si="263"/>
        <v>0</v>
      </c>
      <c r="V627" s="306">
        <f t="shared" ca="1" si="264"/>
        <v>0.96960069561663997</v>
      </c>
      <c r="W627" s="304">
        <f t="shared" ca="1" si="265"/>
        <v>12.389746608500637</v>
      </c>
      <c r="Y627" s="314" t="str">
        <f t="shared" ca="1" si="283"/>
        <v/>
      </c>
      <c r="Z627" s="315" t="str">
        <f t="shared" ca="1" si="284"/>
        <v/>
      </c>
      <c r="AA627" s="316" t="str">
        <f t="shared" ca="1" si="285"/>
        <v/>
      </c>
      <c r="AC627" s="310">
        <f t="shared" ca="1" si="286"/>
        <v>30.000000000000085</v>
      </c>
      <c r="AD627" s="323">
        <f t="shared" ca="1" si="287"/>
        <v>1662.4610048639884</v>
      </c>
      <c r="AE627" s="324" t="e">
        <f t="shared" ca="1" si="266"/>
        <v>#N/A</v>
      </c>
      <c r="AG627" s="306">
        <f t="shared" ca="1" si="288"/>
        <v>6.1904631791566134</v>
      </c>
      <c r="AH627" s="304">
        <f t="shared" ca="1" si="289"/>
        <v>-1.5919354418249023</v>
      </c>
    </row>
    <row r="628" spans="1:34" x14ac:dyDescent="0.2">
      <c r="A628" s="347">
        <f t="shared" ca="1" si="267"/>
        <v>0.1</v>
      </c>
      <c r="B628" s="304">
        <f t="shared" ca="1" si="268"/>
        <v>30.100000000000087</v>
      </c>
      <c r="D628" s="306">
        <f t="shared" ca="1" si="269"/>
        <v>-0.97568787688139424</v>
      </c>
      <c r="E628" s="307">
        <f t="shared" ca="1" si="270"/>
        <v>-8.517837292161369</v>
      </c>
      <c r="F628" s="304">
        <f t="shared" ca="1" si="271"/>
        <v>8.5735359664976176</v>
      </c>
      <c r="G628" s="306">
        <f t="shared" ca="1" si="272"/>
        <v>45.926341408194098</v>
      </c>
      <c r="H628" s="307">
        <f t="shared" ca="1" si="273"/>
        <v>-61.804042984623976</v>
      </c>
      <c r="I628" s="304">
        <f t="shared" ca="1" si="274"/>
        <v>76.999795872373923</v>
      </c>
      <c r="J628" s="306">
        <f t="shared" ca="1" si="275"/>
        <v>1667.0585174441921</v>
      </c>
      <c r="K628" s="307">
        <f t="shared" ca="1" si="276"/>
        <v>2321.3863207681948</v>
      </c>
      <c r="L628" s="304">
        <f t="shared" ca="1" si="261"/>
        <v>2857.9570589553869</v>
      </c>
      <c r="M628" s="306">
        <f t="shared" ca="1" si="277"/>
        <v>-0.93172839575823652</v>
      </c>
      <c r="N628" s="304">
        <f t="shared" ca="1" si="278"/>
        <v>-53.384104729441823</v>
      </c>
      <c r="P628" s="310">
        <f t="shared" ca="1" si="279"/>
        <v>23</v>
      </c>
      <c r="Q628" s="304">
        <f t="shared" ca="1" si="280"/>
        <v>0</v>
      </c>
      <c r="R628" s="306">
        <f t="shared" ca="1" si="281"/>
        <v>0</v>
      </c>
      <c r="S628" s="307">
        <f t="shared" ca="1" si="282"/>
        <v>7.6519999999999806</v>
      </c>
      <c r="T628" s="304">
        <f t="shared" ca="1" si="262"/>
        <v>75.066119999999813</v>
      </c>
      <c r="U628" s="311">
        <f t="shared" ca="1" si="263"/>
        <v>0</v>
      </c>
      <c r="V628" s="306">
        <f t="shared" ca="1" si="264"/>
        <v>0.97020415514736991</v>
      </c>
      <c r="W628" s="304">
        <f t="shared" ca="1" si="265"/>
        <v>12.600612273623018</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6.2097125627734773</v>
      </c>
      <c r="AH628" s="304">
        <f t="shared" ca="1" si="289"/>
        <v>-1.6191514125066215</v>
      </c>
    </row>
    <row r="629" spans="1:34" x14ac:dyDescent="0.2">
      <c r="A629" s="347">
        <f t="shared" ca="1" si="267"/>
        <v>0.1</v>
      </c>
      <c r="B629" s="304">
        <f t="shared" ca="1" si="268"/>
        <v>30.200000000000088</v>
      </c>
      <c r="D629" s="306">
        <f t="shared" ca="1" si="269"/>
        <v>-0.98217519801838027</v>
      </c>
      <c r="E629" s="307">
        <f t="shared" ca="1" si="270"/>
        <v>-8.4882661911334161</v>
      </c>
      <c r="F629" s="304">
        <f t="shared" ca="1" si="271"/>
        <v>8.5449008801238318</v>
      </c>
      <c r="G629" s="306">
        <f t="shared" ca="1" si="272"/>
        <v>45.828123888392263</v>
      </c>
      <c r="H629" s="307">
        <f t="shared" ca="1" si="273"/>
        <v>-62.652869603737315</v>
      </c>
      <c r="I629" s="304">
        <f t="shared" ca="1" si="274"/>
        <v>77.624731939715844</v>
      </c>
      <c r="J629" s="306">
        <f t="shared" ca="1" si="275"/>
        <v>1671.6462407090214</v>
      </c>
      <c r="K629" s="307">
        <f t="shared" ca="1" si="276"/>
        <v>2315.1634751387769</v>
      </c>
      <c r="L629" s="304">
        <f t="shared" ca="1" si="261"/>
        <v>2855.5880428894611</v>
      </c>
      <c r="M629" s="306">
        <f t="shared" ca="1" si="277"/>
        <v>-0.93926620743145228</v>
      </c>
      <c r="N629" s="304">
        <f t="shared" ca="1" si="278"/>
        <v>-53.815989525081534</v>
      </c>
      <c r="P629" s="310">
        <f t="shared" ca="1" si="279"/>
        <v>23</v>
      </c>
      <c r="Q629" s="304">
        <f t="shared" ca="1" si="280"/>
        <v>0</v>
      </c>
      <c r="R629" s="306">
        <f t="shared" ca="1" si="281"/>
        <v>0</v>
      </c>
      <c r="S629" s="307">
        <f t="shared" ca="1" si="282"/>
        <v>7.6519999999999806</v>
      </c>
      <c r="T629" s="304">
        <f t="shared" ca="1" si="262"/>
        <v>75.066119999999813</v>
      </c>
      <c r="U629" s="311">
        <f t="shared" ca="1" si="263"/>
        <v>0</v>
      </c>
      <c r="V629" s="306">
        <f t="shared" ca="1" si="264"/>
        <v>0.97081631362865362</v>
      </c>
      <c r="W629" s="304">
        <f t="shared" ca="1" si="265"/>
        <v>12.814057335355276</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6.2273081329936799</v>
      </c>
      <c r="AH629" s="304">
        <f t="shared" ca="1" si="289"/>
        <v>-1.6467083473109057</v>
      </c>
    </row>
    <row r="630" spans="1:34" x14ac:dyDescent="0.2">
      <c r="A630" s="347">
        <f t="shared" ca="1" si="267"/>
        <v>0.1</v>
      </c>
      <c r="B630" s="304">
        <f t="shared" ca="1" si="268"/>
        <v>30.30000000000009</v>
      </c>
      <c r="D630" s="306">
        <f t="shared" ca="1" si="269"/>
        <v>-0.98865249462562999</v>
      </c>
      <c r="E630" s="307">
        <f t="shared" ca="1" si="270"/>
        <v>-8.4583863930358625</v>
      </c>
      <c r="F630" s="304">
        <f t="shared" ca="1" si="271"/>
        <v>8.5159693593286079</v>
      </c>
      <c r="G630" s="306">
        <f t="shared" ca="1" si="272"/>
        <v>45.7292586389297</v>
      </c>
      <c r="H630" s="307">
        <f t="shared" ca="1" si="273"/>
        <v>-63.498708243040902</v>
      </c>
      <c r="I630" s="304">
        <f t="shared" ca="1" si="274"/>
        <v>78.251204746003481</v>
      </c>
      <c r="J630" s="306">
        <f t="shared" ca="1" si="275"/>
        <v>1676.2241098353875</v>
      </c>
      <c r="K630" s="307">
        <f t="shared" ca="1" si="276"/>
        <v>2308.8558962464381</v>
      </c>
      <c r="L630" s="304">
        <f t="shared" ca="1" si="261"/>
        <v>2853.1636504107823</v>
      </c>
      <c r="M630" s="306">
        <f t="shared" ca="1" si="277"/>
        <v>-0.94666760792859062</v>
      </c>
      <c r="N630" s="304">
        <f t="shared" ca="1" si="278"/>
        <v>-54.240058536053589</v>
      </c>
      <c r="P630" s="310">
        <f t="shared" ca="1" si="279"/>
        <v>23</v>
      </c>
      <c r="Q630" s="304">
        <f t="shared" ca="1" si="280"/>
        <v>0</v>
      </c>
      <c r="R630" s="306">
        <f t="shared" ca="1" si="281"/>
        <v>0</v>
      </c>
      <c r="S630" s="307">
        <f t="shared" ca="1" si="282"/>
        <v>7.6519999999999806</v>
      </c>
      <c r="T630" s="304">
        <f t="shared" ca="1" si="262"/>
        <v>75.066119999999813</v>
      </c>
      <c r="U630" s="311">
        <f t="shared" ca="1" si="263"/>
        <v>0</v>
      </c>
      <c r="V630" s="306">
        <f t="shared" ca="1" si="264"/>
        <v>0.9714371560732733</v>
      </c>
      <c r="W630" s="304">
        <f t="shared" ca="1" si="265"/>
        <v>13.030051918951404</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6.2432948703900495</v>
      </c>
      <c r="AH630" s="304">
        <f t="shared" ca="1" si="289"/>
        <v>-1.6746023700150692</v>
      </c>
    </row>
    <row r="631" spans="1:34" x14ac:dyDescent="0.2">
      <c r="A631" s="347">
        <f t="shared" ca="1" si="267"/>
        <v>0.1</v>
      </c>
      <c r="B631" s="304">
        <f t="shared" ca="1" si="268"/>
        <v>30.400000000000091</v>
      </c>
      <c r="D631" s="306">
        <f t="shared" ca="1" si="269"/>
        <v>-0.9951173834574788</v>
      </c>
      <c r="E631" s="307">
        <f t="shared" ca="1" si="270"/>
        <v>-8.4282004633254282</v>
      </c>
      <c r="F631" s="304">
        <f t="shared" ca="1" si="271"/>
        <v>8.4867438783586611</v>
      </c>
      <c r="G631" s="306">
        <f t="shared" ca="1" si="272"/>
        <v>45.629746900583953</v>
      </c>
      <c r="H631" s="307">
        <f t="shared" ca="1" si="273"/>
        <v>-64.341528289373443</v>
      </c>
      <c r="I631" s="304">
        <f t="shared" ca="1" si="274"/>
        <v>78.879059735924798</v>
      </c>
      <c r="J631" s="306">
        <f t="shared" ca="1" si="275"/>
        <v>1680.7920601123631</v>
      </c>
      <c r="K631" s="307">
        <f t="shared" ca="1" si="276"/>
        <v>2302.4638844198175</v>
      </c>
      <c r="L631" s="304">
        <f t="shared" ca="1" si="261"/>
        <v>2850.6844596332221</v>
      </c>
      <c r="M631" s="306">
        <f t="shared" ca="1" si="277"/>
        <v>-0.95393559646966097</v>
      </c>
      <c r="N631" s="304">
        <f t="shared" ca="1" si="278"/>
        <v>-54.656483605006365</v>
      </c>
      <c r="P631" s="310">
        <f t="shared" ca="1" si="279"/>
        <v>23</v>
      </c>
      <c r="Q631" s="304">
        <f t="shared" ca="1" si="280"/>
        <v>0</v>
      </c>
      <c r="R631" s="306">
        <f t="shared" ca="1" si="281"/>
        <v>0</v>
      </c>
      <c r="S631" s="307">
        <f t="shared" ca="1" si="282"/>
        <v>7.6519999999999806</v>
      </c>
      <c r="T631" s="304">
        <f t="shared" ca="1" si="262"/>
        <v>75.066119999999813</v>
      </c>
      <c r="U631" s="311">
        <f t="shared" ca="1" si="263"/>
        <v>0</v>
      </c>
      <c r="V631" s="306">
        <f t="shared" ca="1" si="264"/>
        <v>0.97206666733941904</v>
      </c>
      <c r="W631" s="304">
        <f t="shared" ca="1" si="265"/>
        <v>13.248565940209511</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6.2577165887704833</v>
      </c>
      <c r="AH631" s="304">
        <f t="shared" ca="1" si="289"/>
        <v>-1.7028295764442547</v>
      </c>
    </row>
    <row r="632" spans="1:34" x14ac:dyDescent="0.2">
      <c r="A632" s="347">
        <f t="shared" ca="1" si="267"/>
        <v>0.1</v>
      </c>
      <c r="B632" s="304">
        <f t="shared" ca="1" si="268"/>
        <v>30.500000000000092</v>
      </c>
      <c r="D632" s="306">
        <f t="shared" ca="1" si="269"/>
        <v>-1.0015675495000529</v>
      </c>
      <c r="E632" s="307">
        <f t="shared" ca="1" si="270"/>
        <v>-8.3977110613766879</v>
      </c>
      <c r="F632" s="304">
        <f t="shared" ca="1" si="271"/>
        <v>8.4572270057377512</v>
      </c>
      <c r="G632" s="306">
        <f t="shared" ca="1" si="272"/>
        <v>45.529590145633946</v>
      </c>
      <c r="H632" s="307">
        <f t="shared" ca="1" si="273"/>
        <v>-65.181299395511118</v>
      </c>
      <c r="I632" s="304">
        <f t="shared" ca="1" si="274"/>
        <v>79.508146561950909</v>
      </c>
      <c r="J632" s="306">
        <f t="shared" ca="1" si="275"/>
        <v>1685.350026964674</v>
      </c>
      <c r="K632" s="307">
        <f t="shared" ca="1" si="276"/>
        <v>2295.9877430355732</v>
      </c>
      <c r="L632" s="304">
        <f t="shared" ca="1" si="261"/>
        <v>2848.1510545544129</v>
      </c>
      <c r="M632" s="306">
        <f t="shared" ca="1" si="277"/>
        <v>-0.96107311748619273</v>
      </c>
      <c r="N632" s="304">
        <f t="shared" ca="1" si="278"/>
        <v>-55.065433435439559</v>
      </c>
      <c r="P632" s="310">
        <f t="shared" ca="1" si="279"/>
        <v>23</v>
      </c>
      <c r="Q632" s="304">
        <f t="shared" ca="1" si="280"/>
        <v>0</v>
      </c>
      <c r="R632" s="306">
        <f t="shared" ca="1" si="281"/>
        <v>0</v>
      </c>
      <c r="S632" s="307">
        <f t="shared" ca="1" si="282"/>
        <v>7.6519999999999806</v>
      </c>
      <c r="T632" s="304">
        <f t="shared" ca="1" si="262"/>
        <v>75.066119999999813</v>
      </c>
      <c r="U632" s="311">
        <f t="shared" ca="1" si="263"/>
        <v>0</v>
      </c>
      <c r="V632" s="306">
        <f t="shared" ca="1" si="264"/>
        <v>0.97270483213087322</v>
      </c>
      <c r="W632" s="304">
        <f t="shared" ca="1" si="265"/>
        <v>13.469569110052662</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6.2706159491497635</v>
      </c>
      <c r="AH632" s="304">
        <f t="shared" ca="1" si="289"/>
        <v>-1.7313860350509076</v>
      </c>
    </row>
    <row r="633" spans="1:34" x14ac:dyDescent="0.2">
      <c r="A633" s="347">
        <f t="shared" ca="1" si="267"/>
        <v>0.1</v>
      </c>
      <c r="B633" s="304">
        <f t="shared" ca="1" si="268"/>
        <v>30.600000000000094</v>
      </c>
      <c r="D633" s="306">
        <f t="shared" ca="1" si="269"/>
        <v>-1.0080007442960748</v>
      </c>
      <c r="E633" s="307">
        <f t="shared" ca="1" si="270"/>
        <v>-8.3669209365887287</v>
      </c>
      <c r="F633" s="304">
        <f t="shared" ca="1" si="271"/>
        <v>8.4274214003826966</v>
      </c>
      <c r="G633" s="306">
        <f t="shared" ca="1" si="272"/>
        <v>45.42879007120434</v>
      </c>
      <c r="H633" s="307">
        <f t="shared" ca="1" si="273"/>
        <v>-66.017991489169987</v>
      </c>
      <c r="I633" s="304">
        <f t="shared" ca="1" si="274"/>
        <v>80.138318971623519</v>
      </c>
      <c r="J633" s="306">
        <f t="shared" ca="1" si="275"/>
        <v>1689.897945975516</v>
      </c>
      <c r="K633" s="307">
        <f t="shared" ca="1" si="276"/>
        <v>2289.4277784913393</v>
      </c>
      <c r="L633" s="304">
        <f t="shared" ca="1" si="261"/>
        <v>2845.5640250642855</v>
      </c>
      <c r="M633" s="306">
        <f t="shared" ca="1" si="277"/>
        <v>-0.96808305985117848</v>
      </c>
      <c r="N633" s="304">
        <f t="shared" ca="1" si="278"/>
        <v>-55.467073547583198</v>
      </c>
      <c r="P633" s="310">
        <f t="shared" ca="1" si="279"/>
        <v>23</v>
      </c>
      <c r="Q633" s="304">
        <f t="shared" ca="1" si="280"/>
        <v>0</v>
      </c>
      <c r="R633" s="306">
        <f t="shared" ca="1" si="281"/>
        <v>0</v>
      </c>
      <c r="S633" s="307">
        <f t="shared" ca="1" si="282"/>
        <v>7.6519999999999806</v>
      </c>
      <c r="T633" s="304">
        <f t="shared" ca="1" si="262"/>
        <v>75.066119999999813</v>
      </c>
      <c r="U633" s="311">
        <f t="shared" ca="1" si="263"/>
        <v>0</v>
      </c>
      <c r="V633" s="306">
        <f t="shared" ca="1" si="264"/>
        <v>0.97335163499726984</v>
      </c>
      <c r="W633" s="304">
        <f t="shared" ca="1" si="265"/>
        <v>13.693030939248954</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6.2820344760884126</v>
      </c>
      <c r="AH633" s="304">
        <f t="shared" ca="1" si="289"/>
        <v>-1.7602677875134207</v>
      </c>
    </row>
    <row r="634" spans="1:34" x14ac:dyDescent="0.2">
      <c r="A634" s="347">
        <f t="shared" ca="1" si="267"/>
        <v>0.1</v>
      </c>
      <c r="B634" s="304">
        <f t="shared" ca="1" si="268"/>
        <v>30.700000000000095</v>
      </c>
      <c r="D634" s="306">
        <f t="shared" ca="1" si="269"/>
        <v>-1.0144147843004006</v>
      </c>
      <c r="E634" s="307">
        <f t="shared" ca="1" si="270"/>
        <v>-8.3358329246395311</v>
      </c>
      <c r="F634" s="304">
        <f t="shared" ca="1" si="271"/>
        <v>8.3973298078681928</v>
      </c>
      <c r="G634" s="306">
        <f t="shared" ca="1" si="272"/>
        <v>45.3273485927743</v>
      </c>
      <c r="H634" s="307">
        <f t="shared" ca="1" si="273"/>
        <v>-66.851574781633943</v>
      </c>
      <c r="I634" s="304">
        <f t="shared" ca="1" si="274"/>
        <v>80.76943469676678</v>
      </c>
      <c r="J634" s="306">
        <f t="shared" ca="1" si="275"/>
        <v>1694.4357529087149</v>
      </c>
      <c r="K634" s="307">
        <f t="shared" ca="1" si="276"/>
        <v>2282.7843001777992</v>
      </c>
      <c r="L634" s="304">
        <f t="shared" ca="1" si="261"/>
        <v>2842.9239669526105</v>
      </c>
      <c r="M634" s="306">
        <f t="shared" ca="1" si="277"/>
        <v>-0.97496825632187389</v>
      </c>
      <c r="N634" s="304">
        <f t="shared" ca="1" si="278"/>
        <v>-55.861566246472414</v>
      </c>
      <c r="P634" s="310">
        <f t="shared" ca="1" si="279"/>
        <v>23</v>
      </c>
      <c r="Q634" s="304">
        <f t="shared" ca="1" si="280"/>
        <v>0</v>
      </c>
      <c r="R634" s="306">
        <f t="shared" ca="1" si="281"/>
        <v>0</v>
      </c>
      <c r="S634" s="307">
        <f t="shared" ca="1" si="282"/>
        <v>7.6519999999999806</v>
      </c>
      <c r="T634" s="304">
        <f t="shared" ca="1" si="262"/>
        <v>75.066119999999813</v>
      </c>
      <c r="U634" s="311">
        <f t="shared" ca="1" si="263"/>
        <v>0</v>
      </c>
      <c r="V634" s="306">
        <f t="shared" ca="1" si="264"/>
        <v>0.97400706033442253</v>
      </c>
      <c r="W634" s="304">
        <f t="shared" ca="1" si="265"/>
        <v>13.918920743263703</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6.2920125760490642</v>
      </c>
      <c r="AH634" s="304">
        <f t="shared" ca="1" si="289"/>
        <v>-1.7894708493529783</v>
      </c>
    </row>
    <row r="635" spans="1:34" x14ac:dyDescent="0.2">
      <c r="A635" s="347">
        <f t="shared" ca="1" si="267"/>
        <v>0.1</v>
      </c>
      <c r="B635" s="304">
        <f t="shared" ca="1" si="268"/>
        <v>30.800000000000097</v>
      </c>
      <c r="D635" s="306">
        <f t="shared" ca="1" si="269"/>
        <v>-1.0208075492683044</v>
      </c>
      <c r="E635" s="307">
        <f t="shared" ca="1" si="270"/>
        <v>-8.3044499438812274</v>
      </c>
      <c r="F635" s="304">
        <f t="shared" ca="1" si="271"/>
        <v>8.3669550568335236</v>
      </c>
      <c r="G635" s="306">
        <f t="shared" ca="1" si="272"/>
        <v>45.225267837847468</v>
      </c>
      <c r="H635" s="307">
        <f t="shared" ca="1" si="273"/>
        <v>-67.682019776022059</v>
      </c>
      <c r="I635" s="304">
        <f t="shared" ca="1" si="274"/>
        <v>81.401355344778395</v>
      </c>
      <c r="J635" s="306">
        <f t="shared" ca="1" si="275"/>
        <v>1698.9633837302461</v>
      </c>
      <c r="K635" s="307">
        <f t="shared" ca="1" si="276"/>
        <v>2276.0576204499166</v>
      </c>
      <c r="L635" s="304">
        <f t="shared" ca="1" si="261"/>
        <v>2840.2314819155613</v>
      </c>
      <c r="M635" s="306">
        <f t="shared" ca="1" si="277"/>
        <v>-0.98173148317522796</v>
      </c>
      <c r="N635" s="304">
        <f t="shared" ca="1" si="278"/>
        <v>-56.249070601059152</v>
      </c>
      <c r="P635" s="310">
        <f t="shared" ca="1" si="279"/>
        <v>23</v>
      </c>
      <c r="Q635" s="304">
        <f t="shared" ca="1" si="280"/>
        <v>0</v>
      </c>
      <c r="R635" s="306">
        <f t="shared" ca="1" si="281"/>
        <v>0</v>
      </c>
      <c r="S635" s="307">
        <f t="shared" ca="1" si="282"/>
        <v>7.6519999999999806</v>
      </c>
      <c r="T635" s="304">
        <f t="shared" ca="1" si="262"/>
        <v>75.066119999999813</v>
      </c>
      <c r="U635" s="311">
        <f t="shared" ca="1" si="263"/>
        <v>0</v>
      </c>
      <c r="V635" s="306">
        <f t="shared" ca="1" si="264"/>
        <v>0.97467109238471861</v>
      </c>
      <c r="W635" s="304">
        <f t="shared" ca="1" si="265"/>
        <v>14.147207647236625</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6.300589557453752</v>
      </c>
      <c r="AH635" s="304">
        <f t="shared" ca="1" si="289"/>
        <v>-1.8189912105676604</v>
      </c>
    </row>
    <row r="636" spans="1:34" x14ac:dyDescent="0.2">
      <c r="A636" s="347">
        <f t="shared" ca="1" si="267"/>
        <v>0.1</v>
      </c>
      <c r="B636" s="304">
        <f t="shared" ca="1" si="268"/>
        <v>30.900000000000098</v>
      </c>
      <c r="D636" s="306">
        <f t="shared" ca="1" si="269"/>
        <v>-1.0271769806781432</v>
      </c>
      <c r="E636" s="307">
        <f t="shared" ca="1" si="270"/>
        <v>-8.2727749918696425</v>
      </c>
      <c r="F636" s="304">
        <f t="shared" ca="1" si="271"/>
        <v>8.3363000555245623</v>
      </c>
      <c r="G636" s="306">
        <f t="shared" ca="1" si="272"/>
        <v>45.122550139779655</v>
      </c>
      <c r="H636" s="307">
        <f t="shared" ca="1" si="273"/>
        <v>-68.509297275209022</v>
      </c>
      <c r="I636" s="304">
        <f t="shared" ca="1" si="274"/>
        <v>82.033946292128917</v>
      </c>
      <c r="J636" s="306">
        <f t="shared" ca="1" si="275"/>
        <v>1703.4807746291274</v>
      </c>
      <c r="K636" s="307">
        <f t="shared" ca="1" si="276"/>
        <v>2269.2480545973549</v>
      </c>
      <c r="L636" s="304">
        <f t="shared" ca="1" si="261"/>
        <v>2837.4871775613246</v>
      </c>
      <c r="M636" s="306">
        <f t="shared" ca="1" si="277"/>
        <v>-0.98837546001716015</v>
      </c>
      <c r="N636" s="304">
        <f t="shared" ca="1" si="278"/>
        <v>-56.62974243328452</v>
      </c>
      <c r="P636" s="310">
        <f t="shared" ca="1" si="279"/>
        <v>23</v>
      </c>
      <c r="Q636" s="304">
        <f t="shared" ca="1" si="280"/>
        <v>0</v>
      </c>
      <c r="R636" s="306">
        <f t="shared" ca="1" si="281"/>
        <v>0</v>
      </c>
      <c r="S636" s="307">
        <f t="shared" ca="1" si="282"/>
        <v>7.6519999999999806</v>
      </c>
      <c r="T636" s="304">
        <f t="shared" ca="1" si="262"/>
        <v>75.066119999999813</v>
      </c>
      <c r="U636" s="311">
        <f t="shared" ca="1" si="263"/>
        <v>0</v>
      </c>
      <c r="V636" s="306">
        <f t="shared" ca="1" si="264"/>
        <v>0.97534371523758023</v>
      </c>
      <c r="W636" s="304">
        <f t="shared" ca="1" si="265"/>
        <v>14.3778605910775</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6.3078036521562435</v>
      </c>
      <c r="AH636" s="304">
        <f t="shared" ca="1" si="289"/>
        <v>-1.8488248362828883</v>
      </c>
    </row>
    <row r="637" spans="1:34" x14ac:dyDescent="0.2">
      <c r="A637" s="347">
        <f t="shared" ca="1" si="267"/>
        <v>0.1</v>
      </c>
      <c r="B637" s="304">
        <f t="shared" ca="1" si="268"/>
        <v>31.000000000000099</v>
      </c>
      <c r="D637" s="306">
        <f t="shared" ca="1" si="269"/>
        <v>-1.0335210801896892</v>
      </c>
      <c r="E637" s="307">
        <f t="shared" ca="1" si="270"/>
        <v>-8.2408111420216752</v>
      </c>
      <c r="F637" s="304">
        <f t="shared" ca="1" si="271"/>
        <v>8.3053677884645811</v>
      </c>
      <c r="G637" s="306">
        <f t="shared" ca="1" si="272"/>
        <v>45.019198031760688</v>
      </c>
      <c r="H637" s="307">
        <f t="shared" ca="1" si="273"/>
        <v>-69.333378389411195</v>
      </c>
      <c r="I637" s="304">
        <f t="shared" ca="1" si="274"/>
        <v>82.667076580172818</v>
      </c>
      <c r="J637" s="306">
        <f t="shared" ca="1" si="275"/>
        <v>1707.9878620377044</v>
      </c>
      <c r="K637" s="307">
        <f t="shared" ca="1" si="276"/>
        <v>2262.3559208141237</v>
      </c>
      <c r="L637" s="304">
        <f t="shared" ca="1" si="261"/>
        <v>2834.6916674147915</v>
      </c>
      <c r="M637" s="306">
        <f t="shared" ca="1" si="277"/>
        <v>-0.99490284974826348</v>
      </c>
      <c r="N637" s="304">
        <f t="shared" ca="1" si="278"/>
        <v>-57.003734316113778</v>
      </c>
      <c r="P637" s="310">
        <f t="shared" ca="1" si="279"/>
        <v>23</v>
      </c>
      <c r="Q637" s="304">
        <f t="shared" ca="1" si="280"/>
        <v>0</v>
      </c>
      <c r="R637" s="306">
        <f t="shared" ca="1" si="281"/>
        <v>0</v>
      </c>
      <c r="S637" s="307">
        <f t="shared" ca="1" si="282"/>
        <v>7.6519999999999806</v>
      </c>
      <c r="T637" s="304">
        <f t="shared" ca="1" si="262"/>
        <v>75.066119999999813</v>
      </c>
      <c r="U637" s="311">
        <f t="shared" ca="1" si="263"/>
        <v>0</v>
      </c>
      <c r="V637" s="306">
        <f t="shared" ca="1" si="264"/>
        <v>0.97602491282998471</v>
      </c>
      <c r="W637" s="304">
        <f t="shared" ca="1" si="265"/>
        <v>14.610848334673669</v>
      </c>
      <c r="Y637" s="314" t="str">
        <f t="shared" ca="1" si="283"/>
        <v/>
      </c>
      <c r="Z637" s="315" t="str">
        <f t="shared" ca="1" si="284"/>
        <v/>
      </c>
      <c r="AA637" s="316" t="str">
        <f t="shared" ca="1" si="285"/>
        <v/>
      </c>
      <c r="AC637" s="310">
        <f t="shared" ca="1" si="286"/>
        <v>31.000000000000099</v>
      </c>
      <c r="AD637" s="323">
        <f t="shared" ca="1" si="287"/>
        <v>1707.9878620377044</v>
      </c>
      <c r="AE637" s="324" t="e">
        <f t="shared" ca="1" si="266"/>
        <v>#N/A</v>
      </c>
      <c r="AG637" s="306">
        <f t="shared" ca="1" si="288"/>
        <v>6.3136920380719852</v>
      </c>
      <c r="AH637" s="304">
        <f t="shared" ca="1" si="289"/>
        <v>-1.8789676674173466</v>
      </c>
    </row>
    <row r="638" spans="1:34" x14ac:dyDescent="0.2">
      <c r="A638" s="347">
        <f t="shared" ca="1" si="267"/>
        <v>0.1</v>
      </c>
      <c r="B638" s="304">
        <f t="shared" ca="1" si="268"/>
        <v>31.100000000000101</v>
      </c>
      <c r="D638" s="306">
        <f t="shared" ca="1" si="269"/>
        <v>-1.0398379081391038</v>
      </c>
      <c r="E638" s="307">
        <f t="shared" ca="1" si="270"/>
        <v>-8.2085615403944008</v>
      </c>
      <c r="F638" s="304">
        <f t="shared" ca="1" si="271"/>
        <v>8.2741613132477188</v>
      </c>
      <c r="G638" s="306">
        <f t="shared" ca="1" si="272"/>
        <v>44.915214240946774</v>
      </c>
      <c r="H638" s="307">
        <f t="shared" ca="1" si="273"/>
        <v>-70.154234543450642</v>
      </c>
      <c r="I638" s="304">
        <f t="shared" ca="1" si="274"/>
        <v>83.300618813353552</v>
      </c>
      <c r="J638" s="306">
        <f t="shared" ca="1" si="275"/>
        <v>1712.4845826513397</v>
      </c>
      <c r="K638" s="307">
        <f t="shared" ca="1" si="276"/>
        <v>2255.3815401674806</v>
      </c>
      <c r="L638" s="304">
        <f t="shared" ca="1" si="261"/>
        <v>2831.8455709213331</v>
      </c>
      <c r="M638" s="306">
        <f t="shared" ca="1" si="277"/>
        <v>-1.0013162586698177</v>
      </c>
      <c r="N638" s="304">
        <f t="shared" ca="1" si="278"/>
        <v>-57.371195579610379</v>
      </c>
      <c r="P638" s="310">
        <f t="shared" ca="1" si="279"/>
        <v>23</v>
      </c>
      <c r="Q638" s="304">
        <f t="shared" ca="1" si="280"/>
        <v>0</v>
      </c>
      <c r="R638" s="306">
        <f t="shared" ca="1" si="281"/>
        <v>0</v>
      </c>
      <c r="S638" s="307">
        <f t="shared" ca="1" si="282"/>
        <v>7.6519999999999806</v>
      </c>
      <c r="T638" s="304">
        <f t="shared" ca="1" si="262"/>
        <v>75.066119999999813</v>
      </c>
      <c r="U638" s="311">
        <f t="shared" ca="1" si="263"/>
        <v>0</v>
      </c>
      <c r="V638" s="306">
        <f t="shared" ca="1" si="264"/>
        <v>0.97671466894704417</v>
      </c>
      <c r="W638" s="304">
        <f t="shared" ca="1" si="265"/>
        <v>14.846139463203123</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6.3182908627345942</v>
      </c>
      <c r="AH638" s="304">
        <f t="shared" ca="1" si="289"/>
        <v>-1.9094156213635267</v>
      </c>
    </row>
    <row r="639" spans="1:34" x14ac:dyDescent="0.2">
      <c r="A639" s="347">
        <f t="shared" ca="1" si="267"/>
        <v>0.1</v>
      </c>
      <c r="B639" s="304">
        <f t="shared" ca="1" si="268"/>
        <v>31.200000000000102</v>
      </c>
      <c r="D639" s="306">
        <f t="shared" ca="1" si="269"/>
        <v>-1.0461255820712425</v>
      </c>
      <c r="E639" s="307">
        <f t="shared" ca="1" si="270"/>
        <v>-8.1760294025799407</v>
      </c>
      <c r="F639" s="304">
        <f t="shared" ca="1" si="271"/>
        <v>8.2426837574491234</v>
      </c>
      <c r="G639" s="306">
        <f t="shared" ca="1" si="272"/>
        <v>44.810601682739652</v>
      </c>
      <c r="H639" s="307">
        <f t="shared" ca="1" si="273"/>
        <v>-70.97183748370864</v>
      </c>
      <c r="I639" s="304">
        <f t="shared" ca="1" si="274"/>
        <v>83.934449059865173</v>
      </c>
      <c r="J639" s="306">
        <f t="shared" ca="1" si="275"/>
        <v>1716.9708734475239</v>
      </c>
      <c r="K639" s="307">
        <f t="shared" ca="1" si="276"/>
        <v>2248.3252365661228</v>
      </c>
      <c r="L639" s="304">
        <f t="shared" ca="1" si="261"/>
        <v>2828.9495134496947</v>
      </c>
      <c r="M639" s="306">
        <f t="shared" ca="1" si="277"/>
        <v>-1.0076182367152238</v>
      </c>
      <c r="N639" s="304">
        <f t="shared" ca="1" si="278"/>
        <v>-57.732272324196252</v>
      </c>
      <c r="P639" s="310">
        <f t="shared" ca="1" si="279"/>
        <v>23</v>
      </c>
      <c r="Q639" s="304">
        <f t="shared" ca="1" si="280"/>
        <v>0</v>
      </c>
      <c r="R639" s="306">
        <f t="shared" ca="1" si="281"/>
        <v>0</v>
      </c>
      <c r="S639" s="307">
        <f t="shared" ca="1" si="282"/>
        <v>7.6519999999999806</v>
      </c>
      <c r="T639" s="304">
        <f t="shared" ca="1" si="262"/>
        <v>75.066119999999813</v>
      </c>
      <c r="U639" s="311">
        <f t="shared" ca="1" si="263"/>
        <v>0</v>
      </c>
      <c r="V639" s="306">
        <f t="shared" ca="1" si="264"/>
        <v>0.9774129672226427</v>
      </c>
      <c r="W639" s="304">
        <f t="shared" ca="1" si="265"/>
        <v>15.083702392547137</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6.3216352675721126</v>
      </c>
      <c r="AH639" s="304">
        <f t="shared" ca="1" si="289"/>
        <v>-1.940164592682065</v>
      </c>
    </row>
    <row r="640" spans="1:34" x14ac:dyDescent="0.2">
      <c r="A640" s="347">
        <f t="shared" ca="1" si="267"/>
        <v>0.1</v>
      </c>
      <c r="B640" s="304">
        <f t="shared" ca="1" si="268"/>
        <v>31.300000000000104</v>
      </c>
      <c r="D640" s="306">
        <f t="shared" ca="1" si="269"/>
        <v>-1.0523822753097563</v>
      </c>
      <c r="E640" s="307">
        <f t="shared" ca="1" si="270"/>
        <v>-8.1432180107104273</v>
      </c>
      <c r="F640" s="304">
        <f t="shared" ca="1" si="271"/>
        <v>8.2109383156460769</v>
      </c>
      <c r="G640" s="306">
        <f t="shared" ca="1" si="272"/>
        <v>44.705363455208676</v>
      </c>
      <c r="H640" s="307">
        <f t="shared" ca="1" si="273"/>
        <v>-71.786159284779686</v>
      </c>
      <c r="I640" s="304">
        <f t="shared" ca="1" si="274"/>
        <v>84.568446754815525</v>
      </c>
      <c r="J640" s="306">
        <f t="shared" ca="1" si="275"/>
        <v>1721.4466717044213</v>
      </c>
      <c r="K640" s="307">
        <f t="shared" ca="1" si="276"/>
        <v>2241.1873367276985</v>
      </c>
      <c r="L640" s="304">
        <f t="shared" ca="1" si="261"/>
        <v>2826.0041262940194</v>
      </c>
      <c r="M640" s="306">
        <f t="shared" ca="1" si="277"/>
        <v>-1.013811277793137</v>
      </c>
      <c r="N640" s="304">
        <f t="shared" ca="1" si="278"/>
        <v>-58.087107440311826</v>
      </c>
      <c r="P640" s="310">
        <f t="shared" ca="1" si="279"/>
        <v>23</v>
      </c>
      <c r="Q640" s="304">
        <f t="shared" ca="1" si="280"/>
        <v>0</v>
      </c>
      <c r="R640" s="306">
        <f t="shared" ca="1" si="281"/>
        <v>0</v>
      </c>
      <c r="S640" s="307">
        <f t="shared" ca="1" si="282"/>
        <v>7.6519999999999806</v>
      </c>
      <c r="T640" s="304">
        <f t="shared" ca="1" si="262"/>
        <v>75.066119999999813</v>
      </c>
      <c r="U640" s="311">
        <f t="shared" ca="1" si="263"/>
        <v>0</v>
      </c>
      <c r="V640" s="306">
        <f t="shared" ca="1" si="264"/>
        <v>0.97811979114012848</v>
      </c>
      <c r="W640" s="304">
        <f t="shared" ca="1" si="265"/>
        <v>15.323505374796545</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6.3237594127185606</v>
      </c>
      <c r="AH640" s="304">
        <f t="shared" ca="1" si="289"/>
        <v>-1.9712104538090924</v>
      </c>
    </row>
    <row r="641" spans="1:34" x14ac:dyDescent="0.2">
      <c r="A641" s="347">
        <f t="shared" ca="1" si="267"/>
        <v>0.1</v>
      </c>
      <c r="B641" s="304">
        <f t="shared" ca="1" si="268"/>
        <v>31.400000000000105</v>
      </c>
      <c r="D641" s="306">
        <f t="shared" ca="1" si="269"/>
        <v>-1.0586062155652076</v>
      </c>
      <c r="E641" s="307">
        <f t="shared" ca="1" si="270"/>
        <v>-8.1101307105676206</v>
      </c>
      <c r="F641" s="304">
        <f t="shared" ca="1" si="271"/>
        <v>8.1789282465446131</v>
      </c>
      <c r="G641" s="306">
        <f t="shared" ca="1" si="272"/>
        <v>44.599502833652153</v>
      </c>
      <c r="H641" s="307">
        <f t="shared" ca="1" si="273"/>
        <v>-72.597172355836449</v>
      </c>
      <c r="I641" s="304">
        <f t="shared" ca="1" si="274"/>
        <v>85.202494605920847</v>
      </c>
      <c r="J641" s="306">
        <f t="shared" ca="1" si="275"/>
        <v>1725.9119150188644</v>
      </c>
      <c r="K641" s="307">
        <f t="shared" ca="1" si="276"/>
        <v>2233.9681701456675</v>
      </c>
      <c r="L641" s="304">
        <f t="shared" ca="1" si="261"/>
        <v>2823.0100466750141</v>
      </c>
      <c r="M641" s="306">
        <f t="shared" ca="1" si="277"/>
        <v>-1.0198978202296605</v>
      </c>
      <c r="N641" s="304">
        <f t="shared" ca="1" si="278"/>
        <v>-58.435840633751901</v>
      </c>
      <c r="P641" s="310">
        <f t="shared" ca="1" si="279"/>
        <v>23</v>
      </c>
      <c r="Q641" s="304">
        <f t="shared" ca="1" si="280"/>
        <v>0</v>
      </c>
      <c r="R641" s="306">
        <f t="shared" ca="1" si="281"/>
        <v>0</v>
      </c>
      <c r="S641" s="307">
        <f t="shared" ca="1" si="282"/>
        <v>7.6519999999999806</v>
      </c>
      <c r="T641" s="304">
        <f t="shared" ca="1" si="262"/>
        <v>75.066119999999813</v>
      </c>
      <c r="U641" s="311">
        <f t="shared" ca="1" si="263"/>
        <v>0</v>
      </c>
      <c r="V641" s="306">
        <f t="shared" ca="1" si="264"/>
        <v>0.97883512403305617</v>
      </c>
      <c r="W641" s="304">
        <f t="shared" ca="1" si="265"/>
        <v>15.56551650384594</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6.3246965021968826</v>
      </c>
      <c r="AH641" s="304">
        <f t="shared" ca="1" si="289"/>
        <v>-2.002549055775821</v>
      </c>
    </row>
    <row r="642" spans="1:34" x14ac:dyDescent="0.2">
      <c r="A642" s="347">
        <f t="shared" ca="1" si="267"/>
        <v>0.1</v>
      </c>
      <c r="B642" s="304">
        <f t="shared" ca="1" si="268"/>
        <v>31.500000000000107</v>
      </c>
      <c r="D642" s="306">
        <f t="shared" ca="1" si="269"/>
        <v>-1.0647956835812644</v>
      </c>
      <c r="E642" s="307">
        <f t="shared" ca="1" si="270"/>
        <v>-8.0767709087919961</v>
      </c>
      <c r="F642" s="304">
        <f t="shared" ca="1" si="271"/>
        <v>8.146656870206451</v>
      </c>
      <c r="G642" s="306">
        <f t="shared" ca="1" si="272"/>
        <v>44.493023265294028</v>
      </c>
      <c r="H642" s="307">
        <f t="shared" ca="1" si="273"/>
        <v>-73.404849446715644</v>
      </c>
      <c r="I642" s="304">
        <f t="shared" ca="1" si="274"/>
        <v>85.836478501747649</v>
      </c>
      <c r="J642" s="306">
        <f t="shared" ca="1" si="275"/>
        <v>1730.3665413238118</v>
      </c>
      <c r="K642" s="307">
        <f t="shared" ca="1" si="276"/>
        <v>2226.6680690555399</v>
      </c>
      <c r="L642" s="304">
        <f t="shared" ca="1" si="261"/>
        <v>2819.9679177402813</v>
      </c>
      <c r="M642" s="306">
        <f t="shared" ca="1" si="277"/>
        <v>-1.025880247297998</v>
      </c>
      <c r="N642" s="304">
        <f t="shared" ca="1" si="278"/>
        <v>-58.778608456012456</v>
      </c>
      <c r="P642" s="310">
        <f t="shared" ca="1" si="279"/>
        <v>23</v>
      </c>
      <c r="Q642" s="304">
        <f t="shared" ca="1" si="280"/>
        <v>0</v>
      </c>
      <c r="R642" s="306">
        <f t="shared" ca="1" si="281"/>
        <v>0</v>
      </c>
      <c r="S642" s="307">
        <f t="shared" ca="1" si="282"/>
        <v>7.6519999999999806</v>
      </c>
      <c r="T642" s="304">
        <f t="shared" ca="1" si="262"/>
        <v>75.066119999999813</v>
      </c>
      <c r="U642" s="311">
        <f t="shared" ca="1" si="263"/>
        <v>0</v>
      </c>
      <c r="V642" s="306">
        <f t="shared" ca="1" si="264"/>
        <v>0.97955894908598051</v>
      </c>
      <c r="W642" s="304">
        <f t="shared" ca="1" si="265"/>
        <v>15.809703721070239</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6.3244788093280651</v>
      </c>
      <c r="AH642" s="304">
        <f t="shared" ca="1" si="289"/>
        <v>-2.034176228939621</v>
      </c>
    </row>
    <row r="643" spans="1:34" x14ac:dyDescent="0.2">
      <c r="A643" s="347">
        <f t="shared" ca="1" si="267"/>
        <v>0.1</v>
      </c>
      <c r="B643" s="304">
        <f t="shared" ca="1" si="268"/>
        <v>31.600000000000108</v>
      </c>
      <c r="D643" s="306">
        <f t="shared" ca="1" si="269"/>
        <v>-1.0709490118188252</v>
      </c>
      <c r="E643" s="307">
        <f t="shared" ca="1" si="270"/>
        <v>-8.0431420701863114</v>
      </c>
      <c r="F643" s="304">
        <f t="shared" ca="1" si="271"/>
        <v>8.1141275653711933</v>
      </c>
      <c r="G643" s="306">
        <f t="shared" ca="1" si="272"/>
        <v>44.385928364112146</v>
      </c>
      <c r="H643" s="307">
        <f t="shared" ca="1" si="273"/>
        <v>-74.209163653734279</v>
      </c>
      <c r="I643" s="304">
        <f t="shared" ca="1" si="274"/>
        <v>86.470287422506075</v>
      </c>
      <c r="J643" s="306">
        <f t="shared" ca="1" si="275"/>
        <v>1734.8104889052822</v>
      </c>
      <c r="K643" s="307">
        <f t="shared" ca="1" si="276"/>
        <v>2219.2873684005176</v>
      </c>
      <c r="L643" s="304">
        <f t="shared" ca="1" si="261"/>
        <v>2816.8783885638159</v>
      </c>
      <c r="M643" s="306">
        <f t="shared" ca="1" si="277"/>
        <v>-1.0317608878249147</v>
      </c>
      <c r="N643" s="304">
        <f t="shared" ca="1" si="278"/>
        <v>-59.115544339038379</v>
      </c>
      <c r="P643" s="310">
        <f t="shared" ca="1" si="279"/>
        <v>23</v>
      </c>
      <c r="Q643" s="304">
        <f t="shared" ca="1" si="280"/>
        <v>0</v>
      </c>
      <c r="R643" s="306">
        <f t="shared" ca="1" si="281"/>
        <v>0</v>
      </c>
      <c r="S643" s="307">
        <f t="shared" ca="1" si="282"/>
        <v>7.6519999999999806</v>
      </c>
      <c r="T643" s="304">
        <f t="shared" ca="1" si="262"/>
        <v>75.066119999999813</v>
      </c>
      <c r="U643" s="311">
        <f t="shared" ca="1" si="263"/>
        <v>0</v>
      </c>
      <c r="V643" s="306">
        <f t="shared" ca="1" si="264"/>
        <v>0.98029124933529888</v>
      </c>
      <c r="W643" s="304">
        <f t="shared" ca="1" si="265"/>
        <v>16.05603482107837</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6.323137702238351</v>
      </c>
      <c r="AH643" s="304">
        <f t="shared" ca="1" si="289"/>
        <v>-2.0660877837258598</v>
      </c>
    </row>
    <row r="644" spans="1:34" x14ac:dyDescent="0.2">
      <c r="A644" s="347">
        <f t="shared" ca="1" si="267"/>
        <v>0.1</v>
      </c>
      <c r="B644" s="304">
        <f t="shared" ca="1" si="268"/>
        <v>31.700000000000109</v>
      </c>
      <c r="D644" s="306">
        <f t="shared" ca="1" si="269"/>
        <v>-1.0770645831778349</v>
      </c>
      <c r="E644" s="307">
        <f t="shared" ca="1" si="270"/>
        <v>-8.0092477151089589</v>
      </c>
      <c r="F644" s="304">
        <f t="shared" ca="1" si="271"/>
        <v>8.0813437668691037</v>
      </c>
      <c r="G644" s="306">
        <f t="shared" ca="1" si="272"/>
        <v>44.278221905794361</v>
      </c>
      <c r="H644" s="307">
        <f t="shared" ca="1" si="273"/>
        <v>-75.010088425245172</v>
      </c>
      <c r="I644" s="304">
        <f t="shared" ca="1" si="274"/>
        <v>87.103813353388077</v>
      </c>
      <c r="J644" s="306">
        <f t="shared" ca="1" si="275"/>
        <v>1739.2436964187775</v>
      </c>
      <c r="K644" s="307">
        <f t="shared" ca="1" si="276"/>
        <v>2211.8264057965685</v>
      </c>
      <c r="L644" s="304">
        <f t="shared" ref="L644:L707" ca="1" si="290">SQRT(pos_x^2+pos_z^2)</f>
        <v>2813.742114144688</v>
      </c>
      <c r="M644" s="306">
        <f t="shared" ca="1" si="277"/>
        <v>-1.0375420168642571</v>
      </c>
      <c r="N644" s="304">
        <f t="shared" ca="1" si="278"/>
        <v>-59.446778633813217</v>
      </c>
      <c r="P644" s="310">
        <f t="shared" ca="1" si="279"/>
        <v>23</v>
      </c>
      <c r="Q644" s="304">
        <f t="shared" ca="1" si="280"/>
        <v>0</v>
      </c>
      <c r="R644" s="306">
        <f t="shared" ca="1" si="281"/>
        <v>0</v>
      </c>
      <c r="S644" s="307">
        <f t="shared" ca="1" si="282"/>
        <v>7.6519999999999806</v>
      </c>
      <c r="T644" s="304">
        <f t="shared" ref="T644:T707" ca="1" si="291">m*g</f>
        <v>75.066119999999813</v>
      </c>
      <c r="U644" s="311">
        <f t="shared" ref="U644:U707" ca="1" si="292">IF(pos_xz&lt;L_rampe,Poids*COS(Beta),0)</f>
        <v>0</v>
      </c>
      <c r="V644" s="306">
        <f t="shared" ref="V644:V707" ca="1" si="293">Rho_moyen*(20000-Alt_rampe-pos_z)/(20000+Alt_rampe+pos_z)</f>
        <v>0.98103200767013854</v>
      </c>
      <c r="W644" s="304">
        <f t="shared" ref="W644:W707" ca="1" si="294">1/2*Rho*Sref*Cx*vit_xz^2</f>
        <v>16.304477457538713</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6.3207036693520955</v>
      </c>
      <c r="AH644" s="304">
        <f t="shared" ca="1" si="289"/>
        <v>-2.0982795113798236</v>
      </c>
    </row>
    <row r="645" spans="1:34" x14ac:dyDescent="0.2">
      <c r="A645" s="347">
        <f t="shared" ref="A645:A708" ca="1" si="296">IF(B644+0.01&lt;=T_ini+ROUNDUP(Temps_fin_propu,0), 0.01, IF(K644&gt;0, 0.1, 0.0001))</f>
        <v>0.1</v>
      </c>
      <c r="B645" s="304">
        <f t="shared" ref="B645:B708" ca="1" si="297">B644+pas</f>
        <v>31.800000000000111</v>
      </c>
      <c r="D645" s="306">
        <f t="shared" ref="D645:D708" ca="1" si="298">IF(AND(L644&lt;L_rampe,Poussee&lt;Poids*SIN(M644)),0,(-W644+Poussee)/m*COS(M644)-U644/m*SIN(M644))</f>
        <v>-1.0831408297563792</v>
      </c>
      <c r="E645" s="307">
        <f t="shared" ref="E645:E708" ca="1" si="299">IF(AND(L644&lt;L_rampe,Poussee&lt;Poids*SIN(M644)),0,(-W644+Poussee)/m*SIN(M644)+U644/m*COS(M644)-Poids/m)</f>
        <v>-7.9750914169526013</v>
      </c>
      <c r="F645" s="304">
        <f t="shared" ref="F645:F708" ca="1" si="300">SQRT(acc_x^2+acc_z^2)</f>
        <v>8.0483089631199167</v>
      </c>
      <c r="G645" s="306">
        <f t="shared" ref="G645:G708" ca="1" si="301">G644+acc_x*pas</f>
        <v>44.169907822818722</v>
      </c>
      <c r="H645" s="307">
        <f t="shared" ref="H645:H708" ca="1" si="302">H644+acc_z*pas</f>
        <v>-75.80759756694043</v>
      </c>
      <c r="I645" s="304">
        <f t="shared" ref="I645:I708" ca="1" si="303">SQRT(vit_x^2+vit_z^2)</f>
        <v>87.736951200434902</v>
      </c>
      <c r="J645" s="306">
        <f t="shared" ref="J645:J708" ca="1" si="304">J644+0.5*(vit_x+G644)*pas*(K644&gt;=0)</f>
        <v>1743.6661029052082</v>
      </c>
      <c r="K645" s="307">
        <f t="shared" ref="K645:K708" ca="1" si="305">K644+0.5*(vit_z+H644)*pas</f>
        <v>2204.2855214969591</v>
      </c>
      <c r="L645" s="304">
        <f t="shared" ca="1" si="290"/>
        <v>2810.5597554049191</v>
      </c>
      <c r="M645" s="306">
        <f t="shared" ref="M645:M708" ca="1" si="306">IF(AND(L644&gt;L_rampe,G645&gt;0),ATAN2(G645,H645),$M$4)</f>
        <v>-1.043225856428623</v>
      </c>
      <c r="N645" s="304">
        <f t="shared" ref="N645:N708" ca="1" si="307">DEGREES(Beta)</f>
        <v>-59.772438652280854</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7.6519999999999806</v>
      </c>
      <c r="T645" s="304">
        <f t="shared" ca="1" si="291"/>
        <v>75.066119999999813</v>
      </c>
      <c r="U645" s="311">
        <f t="shared" ca="1" si="292"/>
        <v>0</v>
      </c>
      <c r="V645" s="306">
        <f t="shared" ca="1" si="293"/>
        <v>0.98178120683328962</v>
      </c>
      <c r="W645" s="304">
        <f t="shared" ca="1" si="294"/>
        <v>16.554999149071399</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6.3172063447718854</v>
      </c>
      <c r="AH645" s="304">
        <f t="shared" ref="AH645:AH708" ca="1" si="318">IF(AND(L644&lt;L_rampe,Poussee&lt;Poids*SIN(M644)), g*SIN(M644), (-W644+Poussee)/m)</f>
        <v>-2.1307471847280128</v>
      </c>
    </row>
    <row r="646" spans="1:34" x14ac:dyDescent="0.2">
      <c r="A646" s="347">
        <f t="shared" ca="1" si="296"/>
        <v>0.1</v>
      </c>
      <c r="B646" s="304">
        <f t="shared" ca="1" si="297"/>
        <v>31.900000000000112</v>
      </c>
      <c r="D646" s="306">
        <f t="shared" ca="1" si="298"/>
        <v>-1.0891762316465643</v>
      </c>
      <c r="E646" s="307">
        <f t="shared" ca="1" si="299"/>
        <v>-7.9406767997038052</v>
      </c>
      <c r="F646" s="304">
        <f t="shared" ca="1" si="300"/>
        <v>8.0150266937133825</v>
      </c>
      <c r="G646" s="306">
        <f t="shared" ca="1" si="301"/>
        <v>44.060990199654064</v>
      </c>
      <c r="H646" s="307">
        <f t="shared" ca="1" si="302"/>
        <v>-76.601665246910812</v>
      </c>
      <c r="I646" s="304">
        <f t="shared" ca="1" si="303"/>
        <v>88.369598708910047</v>
      </c>
      <c r="J646" s="306">
        <f t="shared" ca="1" si="304"/>
        <v>1748.0776478063317</v>
      </c>
      <c r="K646" s="307">
        <f t="shared" ca="1" si="305"/>
        <v>2196.6650583562664</v>
      </c>
      <c r="L646" s="304">
        <f t="shared" ca="1" si="290"/>
        <v>2807.331979186547</v>
      </c>
      <c r="M646" s="306">
        <f t="shared" ca="1" si="306"/>
        <v>-1.0488145762710444</v>
      </c>
      <c r="N646" s="304">
        <f t="shared" ca="1" si="307"/>
        <v>-60.092648712132622</v>
      </c>
      <c r="P646" s="310">
        <f t="shared" ca="1" si="308"/>
        <v>23</v>
      </c>
      <c r="Q646" s="304">
        <f t="shared" ca="1" si="309"/>
        <v>0</v>
      </c>
      <c r="R646" s="306">
        <f t="shared" ca="1" si="310"/>
        <v>0</v>
      </c>
      <c r="S646" s="307">
        <f t="shared" ca="1" si="311"/>
        <v>7.6519999999999806</v>
      </c>
      <c r="T646" s="304">
        <f t="shared" ca="1" si="291"/>
        <v>75.066119999999813</v>
      </c>
      <c r="U646" s="311">
        <f t="shared" ca="1" si="292"/>
        <v>0</v>
      </c>
      <c r="V646" s="306">
        <f t="shared" ca="1" si="293"/>
        <v>0.98253882942218029</v>
      </c>
      <c r="W646" s="304">
        <f t="shared" ca="1" si="294"/>
        <v>16.807567285202463</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6.3126745334605072</v>
      </c>
      <c r="AH646" s="304">
        <f t="shared" ca="1" si="318"/>
        <v>-2.163486558948176</v>
      </c>
    </row>
    <row r="647" spans="1:34" x14ac:dyDescent="0.2">
      <c r="A647" s="347">
        <f t="shared" ca="1" si="296"/>
        <v>0.1</v>
      </c>
      <c r="B647" s="304">
        <f t="shared" ca="1" si="297"/>
        <v>32.000000000000114</v>
      </c>
      <c r="D647" s="306">
        <f t="shared" ca="1" si="298"/>
        <v>-1.0951693157665892</v>
      </c>
      <c r="E647" s="307">
        <f t="shared" ca="1" si="299"/>
        <v>-7.9060075355796418</v>
      </c>
      <c r="F647" s="304">
        <f t="shared" ca="1" si="300"/>
        <v>7.9815005470674958</v>
      </c>
      <c r="G647" s="306">
        <f t="shared" ca="1" si="301"/>
        <v>43.951473268077407</v>
      </c>
      <c r="H647" s="307">
        <f t="shared" ca="1" si="302"/>
        <v>-77.39226600046878</v>
      </c>
      <c r="I647" s="304">
        <f t="shared" ca="1" si="303"/>
        <v>89.001656384147367</v>
      </c>
      <c r="J647" s="306">
        <f t="shared" ca="1" si="304"/>
        <v>1752.4782709797182</v>
      </c>
      <c r="K647" s="307">
        <f t="shared" ca="1" si="305"/>
        <v>2188.9653617938975</v>
      </c>
      <c r="L647" s="304">
        <f t="shared" ca="1" si="290"/>
        <v>2804.059458247908</v>
      </c>
      <c r="M647" s="306">
        <f t="shared" ca="1" si="306"/>
        <v>-1.0543102947092748</v>
      </c>
      <c r="N647" s="304">
        <f t="shared" ca="1" si="307"/>
        <v>-60.407530184035458</v>
      </c>
      <c r="P647" s="310">
        <f t="shared" ca="1" si="308"/>
        <v>23</v>
      </c>
      <c r="Q647" s="304">
        <f t="shared" ca="1" si="309"/>
        <v>0</v>
      </c>
      <c r="R647" s="306">
        <f t="shared" ca="1" si="310"/>
        <v>0</v>
      </c>
      <c r="S647" s="307">
        <f t="shared" ca="1" si="311"/>
        <v>7.6519999999999806</v>
      </c>
      <c r="T647" s="304">
        <f t="shared" ca="1" si="291"/>
        <v>75.066119999999813</v>
      </c>
      <c r="U647" s="311">
        <f t="shared" ca="1" si="292"/>
        <v>0</v>
      </c>
      <c r="V647" s="306">
        <f t="shared" ca="1" si="293"/>
        <v>0.98330485788989164</v>
      </c>
      <c r="W647" s="304">
        <f t="shared" ca="1" si="294"/>
        <v>17.062149132375076</v>
      </c>
      <c r="Y647" s="314" t="str">
        <f t="shared" ca="1" si="312"/>
        <v/>
      </c>
      <c r="Z647" s="315" t="str">
        <f t="shared" ca="1" si="313"/>
        <v/>
      </c>
      <c r="AA647" s="316" t="str">
        <f t="shared" ca="1" si="314"/>
        <v/>
      </c>
      <c r="AC647" s="310">
        <f t="shared" ca="1" si="315"/>
        <v>32.000000000000114</v>
      </c>
      <c r="AD647" s="323">
        <f t="shared" ca="1" si="316"/>
        <v>1752.4782709797182</v>
      </c>
      <c r="AE647" s="324" t="e">
        <f t="shared" ca="1" si="295"/>
        <v>#N/A</v>
      </c>
      <c r="AG647" s="306">
        <f t="shared" ca="1" si="317"/>
        <v>6.3071362361508125</v>
      </c>
      <c r="AH647" s="304">
        <f t="shared" ca="1" si="318"/>
        <v>-2.1964933723474265</v>
      </c>
    </row>
    <row r="648" spans="1:34" x14ac:dyDescent="0.2">
      <c r="A648" s="347">
        <f t="shared" ca="1" si="296"/>
        <v>0.1</v>
      </c>
      <c r="B648" s="304">
        <f t="shared" ca="1" si="297"/>
        <v>32.100000000000115</v>
      </c>
      <c r="D648" s="306">
        <f t="shared" ca="1" si="298"/>
        <v>-1.1011186547283387</v>
      </c>
      <c r="E648" s="307">
        <f t="shared" ca="1" si="299"/>
        <v>-7.871087342737404</v>
      </c>
      <c r="F648" s="304">
        <f t="shared" ca="1" si="300"/>
        <v>7.9477341581605332</v>
      </c>
      <c r="G648" s="306">
        <f t="shared" ca="1" si="301"/>
        <v>43.841361402604576</v>
      </c>
      <c r="H648" s="307">
        <f t="shared" ca="1" si="302"/>
        <v>-78.179374734742524</v>
      </c>
      <c r="I648" s="304">
        <f t="shared" ca="1" si="303"/>
        <v>89.633027414837912</v>
      </c>
      <c r="J648" s="306">
        <f t="shared" ca="1" si="304"/>
        <v>1756.8679127132523</v>
      </c>
      <c r="K648" s="307">
        <f t="shared" ca="1" si="305"/>
        <v>2181.1867797571367</v>
      </c>
      <c r="L648" s="304">
        <f t="shared" ca="1" si="290"/>
        <v>2800.7428712591109</v>
      </c>
      <c r="M648" s="306">
        <f t="shared" ca="1" si="306"/>
        <v>-1.059715079485942</v>
      </c>
      <c r="N648" s="304">
        <f t="shared" ca="1" si="307"/>
        <v>-60.717201540915042</v>
      </c>
      <c r="P648" s="310">
        <f t="shared" ca="1" si="308"/>
        <v>23</v>
      </c>
      <c r="Q648" s="304">
        <f t="shared" ca="1" si="309"/>
        <v>0</v>
      </c>
      <c r="R648" s="306">
        <f t="shared" ca="1" si="310"/>
        <v>0</v>
      </c>
      <c r="S648" s="307">
        <f t="shared" ca="1" si="311"/>
        <v>7.6519999999999806</v>
      </c>
      <c r="T648" s="304">
        <f t="shared" ca="1" si="291"/>
        <v>75.066119999999813</v>
      </c>
      <c r="U648" s="311">
        <f t="shared" ca="1" si="292"/>
        <v>0</v>
      </c>
      <c r="V648" s="306">
        <f t="shared" ca="1" si="293"/>
        <v>0.98407927454621558</v>
      </c>
      <c r="W648" s="304">
        <f t="shared" ca="1" si="294"/>
        <v>17.318711840013371</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6.3006186739201375</v>
      </c>
      <c r="AH648" s="304">
        <f t="shared" ca="1" si="318"/>
        <v>-2.22976334714782</v>
      </c>
    </row>
    <row r="649" spans="1:34" x14ac:dyDescent="0.2">
      <c r="A649" s="347">
        <f t="shared" ca="1" si="296"/>
        <v>0.1</v>
      </c>
      <c r="B649" s="304">
        <f t="shared" ca="1" si="297"/>
        <v>32.200000000000117</v>
      </c>
      <c r="D649" s="306">
        <f t="shared" ca="1" si="298"/>
        <v>-1.107022865739774</v>
      </c>
      <c r="E649" s="307">
        <f t="shared" ca="1" si="299"/>
        <v>-7.8359199830537953</v>
      </c>
      <c r="F649" s="304">
        <f t="shared" ca="1" si="300"/>
        <v>7.9137312063332361</v>
      </c>
      <c r="G649" s="306">
        <f t="shared" ca="1" si="301"/>
        <v>43.730659116030601</v>
      </c>
      <c r="H649" s="307">
        <f t="shared" ca="1" si="302"/>
        <v>-78.962966733047907</v>
      </c>
      <c r="I649" s="304">
        <f t="shared" ca="1" si="303"/>
        <v>90.263617598714163</v>
      </c>
      <c r="J649" s="306">
        <f t="shared" ca="1" si="304"/>
        <v>1761.2465137391841</v>
      </c>
      <c r="K649" s="307">
        <f t="shared" ca="1" si="305"/>
        <v>2173.3296626837473</v>
      </c>
      <c r="L649" s="304">
        <f t="shared" ca="1" si="290"/>
        <v>2797.382902796734</v>
      </c>
      <c r="M649" s="306">
        <f t="shared" ca="1" si="306"/>
        <v>-1.0650309486584499</v>
      </c>
      <c r="N649" s="304">
        <f t="shared" ca="1" si="307"/>
        <v>-61.021778408943447</v>
      </c>
      <c r="P649" s="310">
        <f t="shared" ca="1" si="308"/>
        <v>23</v>
      </c>
      <c r="Q649" s="304">
        <f t="shared" ca="1" si="309"/>
        <v>0</v>
      </c>
      <c r="R649" s="306">
        <f t="shared" ca="1" si="310"/>
        <v>0</v>
      </c>
      <c r="S649" s="307">
        <f t="shared" ca="1" si="311"/>
        <v>7.6519999999999806</v>
      </c>
      <c r="T649" s="304">
        <f t="shared" ca="1" si="291"/>
        <v>75.066119999999813</v>
      </c>
      <c r="U649" s="311">
        <f t="shared" ca="1" si="292"/>
        <v>0</v>
      </c>
      <c r="V649" s="306">
        <f t="shared" ca="1" si="293"/>
        <v>0.984862061558746</v>
      </c>
      <c r="W649" s="304">
        <f t="shared" ca="1" si="294"/>
        <v>17.577222446634103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6.2931483123752914</v>
      </c>
      <c r="AH649" s="304">
        <f t="shared" ca="1" si="318"/>
        <v>-2.263292190278805</v>
      </c>
    </row>
    <row r="650" spans="1:34" x14ac:dyDescent="0.2">
      <c r="A650" s="347">
        <f t="shared" ca="1" si="296"/>
        <v>0.1</v>
      </c>
      <c r="B650" s="304">
        <f t="shared" ca="1" si="297"/>
        <v>32.300000000000118</v>
      </c>
      <c r="D650" s="306">
        <f t="shared" ca="1" si="298"/>
        <v>-1.1128806095413089</v>
      </c>
      <c r="E650" s="307">
        <f t="shared" ca="1" si="299"/>
        <v>-7.8005092599701733</v>
      </c>
      <c r="F650" s="304">
        <f t="shared" ca="1" si="300"/>
        <v>7.8794954131577137</v>
      </c>
      <c r="G650" s="306">
        <f t="shared" ca="1" si="301"/>
        <v>43.619371055076471</v>
      </c>
      <c r="H650" s="307">
        <f t="shared" ca="1" si="302"/>
        <v>-79.743017659044924</v>
      </c>
      <c r="I650" s="304">
        <f t="shared" ca="1" si="303"/>
        <v>90.893335270586221</v>
      </c>
      <c r="J650" s="306">
        <f t="shared" ca="1" si="304"/>
        <v>1765.6140152477394</v>
      </c>
      <c r="K650" s="307">
        <f t="shared" ca="1" si="305"/>
        <v>2165.3943634641428</v>
      </c>
      <c r="L650" s="304">
        <f t="shared" ca="1" si="290"/>
        <v>2793.9802433377236</v>
      </c>
      <c r="M650" s="306">
        <f t="shared" ca="1" si="306"/>
        <v>-1.0702598715130844</v>
      </c>
      <c r="N650" s="304">
        <f t="shared" ca="1" si="307"/>
        <v>-61.321373619913501</v>
      </c>
      <c r="P650" s="310">
        <f t="shared" ca="1" si="308"/>
        <v>23</v>
      </c>
      <c r="Q650" s="304">
        <f t="shared" ca="1" si="309"/>
        <v>0</v>
      </c>
      <c r="R650" s="306">
        <f t="shared" ca="1" si="310"/>
        <v>0</v>
      </c>
      <c r="S650" s="307">
        <f t="shared" ca="1" si="311"/>
        <v>7.6519999999999806</v>
      </c>
      <c r="T650" s="304">
        <f t="shared" ca="1" si="291"/>
        <v>75.066119999999813</v>
      </c>
      <c r="U650" s="311">
        <f t="shared" ca="1" si="292"/>
        <v>0</v>
      </c>
      <c r="V650" s="306">
        <f t="shared" ca="1" si="293"/>
        <v>0.98565320095401099</v>
      </c>
      <c r="W650" s="304">
        <f t="shared" ca="1" si="294"/>
        <v>17.837647886002006</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6.2847508854026568</v>
      </c>
      <c r="AH650" s="304">
        <f t="shared" ca="1" si="318"/>
        <v>-2.2970755941759209</v>
      </c>
    </row>
    <row r="651" spans="1:34" x14ac:dyDescent="0.2">
      <c r="A651" s="347">
        <f t="shared" ca="1" si="296"/>
        <v>0.1</v>
      </c>
      <c r="B651" s="304">
        <f t="shared" ca="1" si="297"/>
        <v>32.400000000000119</v>
      </c>
      <c r="D651" s="306">
        <f t="shared" ca="1" si="298"/>
        <v>-1.1186905893753769</v>
      </c>
      <c r="E651" s="307">
        <f t="shared" ca="1" si="299"/>
        <v>-7.7648590164005604</v>
      </c>
      <c r="F651" s="304">
        <f t="shared" ca="1" si="300"/>
        <v>7.8450305403697511</v>
      </c>
      <c r="G651" s="306">
        <f t="shared" ca="1" si="301"/>
        <v>43.507501996138934</v>
      </c>
      <c r="H651" s="307">
        <f t="shared" ca="1" si="302"/>
        <v>-80.519503560684981</v>
      </c>
      <c r="I651" s="304">
        <f t="shared" ca="1" si="303"/>
        <v>91.522091232681063</v>
      </c>
      <c r="J651" s="306">
        <f t="shared" ca="1" si="304"/>
        <v>1769.9703589003002</v>
      </c>
      <c r="K651" s="307">
        <f t="shared" ca="1" si="305"/>
        <v>2157.3812374031563</v>
      </c>
      <c r="L651" s="304">
        <f t="shared" ca="1" si="290"/>
        <v>2790.5355892525063</v>
      </c>
      <c r="M651" s="306">
        <f t="shared" ca="1" si="306"/>
        <v>-1.0754037694983147</v>
      </c>
      <c r="N651" s="304">
        <f t="shared" ca="1" si="307"/>
        <v>-61.616097264713048</v>
      </c>
      <c r="P651" s="310">
        <f t="shared" ca="1" si="308"/>
        <v>23</v>
      </c>
      <c r="Q651" s="304">
        <f t="shared" ca="1" si="309"/>
        <v>0</v>
      </c>
      <c r="R651" s="306">
        <f t="shared" ca="1" si="310"/>
        <v>0</v>
      </c>
      <c r="S651" s="307">
        <f t="shared" ca="1" si="311"/>
        <v>7.6519999999999806</v>
      </c>
      <c r="T651" s="304">
        <f t="shared" ca="1" si="291"/>
        <v>75.066119999999813</v>
      </c>
      <c r="U651" s="311">
        <f t="shared" ca="1" si="292"/>
        <v>0</v>
      </c>
      <c r="V651" s="306">
        <f t="shared" ca="1" si="293"/>
        <v>0.9864526746186365</v>
      </c>
      <c r="W651" s="304">
        <f t="shared" ca="1" si="294"/>
        <v>18.09995499332441</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6.2754514184454404</v>
      </c>
      <c r="AH651" s="304">
        <f t="shared" ca="1" si="318"/>
        <v>-2.3311092375852134</v>
      </c>
    </row>
    <row r="652" spans="1:34" x14ac:dyDescent="0.2">
      <c r="A652" s="347">
        <f t="shared" ca="1" si="296"/>
        <v>0.1</v>
      </c>
      <c r="B652" s="304">
        <f t="shared" ca="1" si="297"/>
        <v>32.500000000000121</v>
      </c>
      <c r="D652" s="306">
        <f t="shared" ca="1" si="298"/>
        <v>-1.1244515499882917</v>
      </c>
      <c r="E652" s="307">
        <f t="shared" ca="1" si="299"/>
        <v>-7.7289731326993918</v>
      </c>
      <c r="F652" s="304">
        <f t="shared" ca="1" si="300"/>
        <v>7.8103403878614746</v>
      </c>
      <c r="G652" s="306">
        <f t="shared" ca="1" si="301"/>
        <v>43.395056841140104</v>
      </c>
      <c r="H652" s="307">
        <f t="shared" ca="1" si="302"/>
        <v>-81.292400873954918</v>
      </c>
      <c r="I652" s="304">
        <f t="shared" ca="1" si="303"/>
        <v>92.149798687232988</v>
      </c>
      <c r="J652" s="306">
        <f t="shared" ca="1" si="304"/>
        <v>1774.3154868421641</v>
      </c>
      <c r="K652" s="307">
        <f t="shared" ca="1" si="305"/>
        <v>2149.2906421814241</v>
      </c>
      <c r="L652" s="304">
        <f t="shared" ca="1" si="290"/>
        <v>2787.0496427973048</v>
      </c>
      <c r="M652" s="306">
        <f t="shared" ca="1" si="306"/>
        <v>-1.0804645171727634</v>
      </c>
      <c r="N652" s="304">
        <f t="shared" ca="1" si="307"/>
        <v>-61.906056747639596</v>
      </c>
      <c r="P652" s="310">
        <f t="shared" ca="1" si="308"/>
        <v>23</v>
      </c>
      <c r="Q652" s="304">
        <f t="shared" ca="1" si="309"/>
        <v>0</v>
      </c>
      <c r="R652" s="306">
        <f t="shared" ca="1" si="310"/>
        <v>0</v>
      </c>
      <c r="S652" s="307">
        <f t="shared" ca="1" si="311"/>
        <v>7.6519999999999806</v>
      </c>
      <c r="T652" s="304">
        <f t="shared" ca="1" si="291"/>
        <v>75.066119999999813</v>
      </c>
      <c r="U652" s="311">
        <f t="shared" ca="1" si="292"/>
        <v>0</v>
      </c>
      <c r="V652" s="306">
        <f t="shared" ca="1" si="293"/>
        <v>0.98726046430054515</v>
      </c>
      <c r="W652" s="304">
        <f t="shared" ca="1" si="294"/>
        <v>18.364110511480941</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6.2652742512770967</v>
      </c>
      <c r="AH652" s="304">
        <f t="shared" ca="1" si="318"/>
        <v>-2.3653887863727725</v>
      </c>
    </row>
    <row r="653" spans="1:34" x14ac:dyDescent="0.2">
      <c r="A653" s="347">
        <f t="shared" ca="1" si="296"/>
        <v>0.1</v>
      </c>
      <c r="B653" s="304">
        <f t="shared" ca="1" si="297"/>
        <v>32.600000000000122</v>
      </c>
      <c r="D653" s="306">
        <f t="shared" ca="1" si="298"/>
        <v>-1.1301622766635337</v>
      </c>
      <c r="E653" s="307">
        <f t="shared" ca="1" si="299"/>
        <v>-7.6928555246860757</v>
      </c>
      <c r="F653" s="304">
        <f t="shared" ca="1" si="300"/>
        <v>7.7754287917314491</v>
      </c>
      <c r="G653" s="306">
        <f t="shared" ca="1" si="301"/>
        <v>43.282040613473747</v>
      </c>
      <c r="H653" s="307">
        <f t="shared" ca="1" si="302"/>
        <v>-82.06168642642352</v>
      </c>
      <c r="I653" s="304">
        <f t="shared" ca="1" si="303"/>
        <v>92.776373171271658</v>
      </c>
      <c r="J653" s="306">
        <f t="shared" ca="1" si="304"/>
        <v>1778.6493417148947</v>
      </c>
      <c r="K653" s="307">
        <f t="shared" ca="1" si="305"/>
        <v>2141.1229378164053</v>
      </c>
      <c r="L653" s="304">
        <f t="shared" ca="1" si="290"/>
        <v>2783.5231121056609</v>
      </c>
      <c r="M653" s="306">
        <f t="shared" ca="1" si="306"/>
        <v>-1.0854439431637746</v>
      </c>
      <c r="N653" s="304">
        <f t="shared" ca="1" si="307"/>
        <v>-62.191356841322289</v>
      </c>
      <c r="P653" s="310">
        <f t="shared" ca="1" si="308"/>
        <v>23</v>
      </c>
      <c r="Q653" s="304">
        <f t="shared" ca="1" si="309"/>
        <v>0</v>
      </c>
      <c r="R653" s="306">
        <f t="shared" ca="1" si="310"/>
        <v>0</v>
      </c>
      <c r="S653" s="307">
        <f t="shared" ca="1" si="311"/>
        <v>7.6519999999999806</v>
      </c>
      <c r="T653" s="304">
        <f t="shared" ca="1" si="291"/>
        <v>75.066119999999813</v>
      </c>
      <c r="U653" s="311">
        <f t="shared" ca="1" si="292"/>
        <v>0</v>
      </c>
      <c r="V653" s="306">
        <f t="shared" ca="1" si="293"/>
        <v>0.98807655161018959</v>
      </c>
      <c r="W653" s="304">
        <f t="shared" ca="1" si="294"/>
        <v>18.630081097284553</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6.2542430602457824</v>
      </c>
      <c r="AH653" s="304">
        <f t="shared" ca="1" si="318"/>
        <v>-2.3999098943388639</v>
      </c>
    </row>
    <row r="654" spans="1:34" x14ac:dyDescent="0.2">
      <c r="A654" s="347">
        <f t="shared" ca="1" si="296"/>
        <v>0.1</v>
      </c>
      <c r="B654" s="304">
        <f t="shared" ca="1" si="297"/>
        <v>32.700000000000124</v>
      </c>
      <c r="D654" s="306">
        <f t="shared" ca="1" si="298"/>
        <v>-1.1358215942855592</v>
      </c>
      <c r="E654" s="307">
        <f t="shared" ca="1" si="299"/>
        <v>-7.6565101417236239</v>
      </c>
      <c r="F654" s="304">
        <f t="shared" ca="1" si="300"/>
        <v>7.7402996223894389</v>
      </c>
      <c r="G654" s="306">
        <f t="shared" ca="1" si="301"/>
        <v>43.168458454045194</v>
      </c>
      <c r="H654" s="307">
        <f t="shared" ca="1" si="302"/>
        <v>-82.827337440595883</v>
      </c>
      <c r="I654" s="304">
        <f t="shared" ca="1" si="303"/>
        <v>93.401732493551549</v>
      </c>
      <c r="J654" s="306">
        <f t="shared" ca="1" si="304"/>
        <v>1782.9718666682706</v>
      </c>
      <c r="K654" s="307">
        <f t="shared" ca="1" si="305"/>
        <v>2132.8784866230544</v>
      </c>
      <c r="L654" s="304">
        <f t="shared" ca="1" si="290"/>
        <v>2779.9567111791484</v>
      </c>
      <c r="M654" s="306">
        <f t="shared" ca="1" si="306"/>
        <v>-1.0903438311329219</v>
      </c>
      <c r="N654" s="304">
        <f t="shared" ca="1" si="307"/>
        <v>-62.472099742041358</v>
      </c>
      <c r="P654" s="310">
        <f t="shared" ca="1" si="308"/>
        <v>23</v>
      </c>
      <c r="Q654" s="304">
        <f t="shared" ca="1" si="309"/>
        <v>0</v>
      </c>
      <c r="R654" s="306">
        <f t="shared" ca="1" si="310"/>
        <v>0</v>
      </c>
      <c r="S654" s="307">
        <f t="shared" ca="1" si="311"/>
        <v>7.6519999999999806</v>
      </c>
      <c r="T654" s="304">
        <f t="shared" ca="1" si="291"/>
        <v>75.066119999999813</v>
      </c>
      <c r="U654" s="311">
        <f t="shared" ca="1" si="292"/>
        <v>0</v>
      </c>
      <c r="V654" s="306">
        <f t="shared" ca="1" si="293"/>
        <v>0.98890091802181213</v>
      </c>
      <c r="W654" s="304">
        <f t="shared" ca="1" si="294"/>
        <v>18.897833327769323</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6.2423808799702121</v>
      </c>
      <c r="AH654" s="304">
        <f t="shared" ca="1" si="318"/>
        <v>-2.4346682040361474</v>
      </c>
    </row>
    <row r="655" spans="1:34" x14ac:dyDescent="0.2">
      <c r="A655" s="347">
        <f t="shared" ca="1" si="296"/>
        <v>0.1</v>
      </c>
      <c r="B655" s="304">
        <f t="shared" ca="1" si="297"/>
        <v>32.800000000000125</v>
      </c>
      <c r="D655" s="306">
        <f t="shared" ca="1" si="298"/>
        <v>-1.1414283664331817</v>
      </c>
      <c r="E655" s="307">
        <f t="shared" ca="1" si="299"/>
        <v>-7.619940964848837</v>
      </c>
      <c r="F655" s="304">
        <f t="shared" ca="1" si="300"/>
        <v>7.7049567827133041</v>
      </c>
      <c r="G655" s="306">
        <f t="shared" ca="1" si="301"/>
        <v>43.054315617401876</v>
      </c>
      <c r="H655" s="307">
        <f t="shared" ca="1" si="302"/>
        <v>-83.589331537080767</v>
      </c>
      <c r="I655" s="304">
        <f t="shared" ca="1" si="303"/>
        <v>94.025796673566447</v>
      </c>
      <c r="J655" s="306">
        <f t="shared" ca="1" si="304"/>
        <v>1787.283005371843</v>
      </c>
      <c r="K655" s="307">
        <f t="shared" ca="1" si="305"/>
        <v>2124.5576531741708</v>
      </c>
      <c r="L655" s="304">
        <f t="shared" ca="1" si="290"/>
        <v>2776.3511598772852</v>
      </c>
      <c r="M655" s="306">
        <f t="shared" ca="1" si="306"/>
        <v>-1.0951659207451758</v>
      </c>
      <c r="N655" s="304">
        <f t="shared" ca="1" si="307"/>
        <v>-62.748385125257386</v>
      </c>
      <c r="P655" s="310">
        <f t="shared" ca="1" si="308"/>
        <v>23</v>
      </c>
      <c r="Q655" s="304">
        <f t="shared" ca="1" si="309"/>
        <v>0</v>
      </c>
      <c r="R655" s="306">
        <f t="shared" ca="1" si="310"/>
        <v>0</v>
      </c>
      <c r="S655" s="307">
        <f t="shared" ca="1" si="311"/>
        <v>7.6519999999999806</v>
      </c>
      <c r="T655" s="304">
        <f t="shared" ca="1" si="291"/>
        <v>75.066119999999813</v>
      </c>
      <c r="U655" s="311">
        <f t="shared" ca="1" si="292"/>
        <v>0</v>
      </c>
      <c r="V655" s="306">
        <f t="shared" ca="1" si="293"/>
        <v>0.98973354487474052</v>
      </c>
      <c r="W655" s="304">
        <f t="shared" ca="1" si="294"/>
        <v>19.167333706501918</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6.229710124472124</v>
      </c>
      <c r="AH655" s="304">
        <f t="shared" ca="1" si="318"/>
        <v>-2.469659347591397</v>
      </c>
    </row>
    <row r="656" spans="1:34" x14ac:dyDescent="0.2">
      <c r="A656" s="347">
        <f t="shared" ca="1" si="296"/>
        <v>0.1</v>
      </c>
      <c r="B656" s="304">
        <f t="shared" ca="1" si="297"/>
        <v>32.900000000000126</v>
      </c>
      <c r="D656" s="306">
        <f t="shared" ca="1" si="298"/>
        <v>-1.1469814945016505</v>
      </c>
      <c r="E656" s="307">
        <f t="shared" ca="1" si="299"/>
        <v>-7.5831520049515433</v>
      </c>
      <c r="F656" s="304">
        <f t="shared" ca="1" si="300"/>
        <v>7.6694042062555194</v>
      </c>
      <c r="G656" s="306">
        <f t="shared" ca="1" si="301"/>
        <v>42.939617467951713</v>
      </c>
      <c r="H656" s="307">
        <f t="shared" ca="1" si="302"/>
        <v>-84.347646737575928</v>
      </c>
      <c r="I656" s="304">
        <f t="shared" ca="1" si="303"/>
        <v>94.648487882590743</v>
      </c>
      <c r="J656" s="306">
        <f t="shared" ca="1" si="304"/>
        <v>1791.5827020261108</v>
      </c>
      <c r="K656" s="307">
        <f t="shared" ca="1" si="305"/>
        <v>2116.160804260438</v>
      </c>
      <c r="L656" s="304">
        <f t="shared" ca="1" si="290"/>
        <v>2772.7071839066175</v>
      </c>
      <c r="M656" s="306">
        <f t="shared" ca="1" si="306"/>
        <v>-1.0999119086388038</v>
      </c>
      <c r="N656" s="304">
        <f t="shared" ca="1" si="307"/>
        <v>-63.020310201182454</v>
      </c>
      <c r="P656" s="310">
        <f t="shared" ca="1" si="308"/>
        <v>23</v>
      </c>
      <c r="Q656" s="304">
        <f t="shared" ca="1" si="309"/>
        <v>0</v>
      </c>
      <c r="R656" s="306">
        <f t="shared" ca="1" si="310"/>
        <v>0</v>
      </c>
      <c r="S656" s="307">
        <f t="shared" ca="1" si="311"/>
        <v>7.6519999999999806</v>
      </c>
      <c r="T656" s="304">
        <f t="shared" ca="1" si="291"/>
        <v>75.066119999999813</v>
      </c>
      <c r="U656" s="311">
        <f t="shared" ca="1" si="292"/>
        <v>0</v>
      </c>
      <c r="V656" s="306">
        <f t="shared" ca="1" si="293"/>
        <v>0.99057441337470664</v>
      </c>
      <c r="W656" s="304">
        <f t="shared" ca="1" si="294"/>
        <v>19.438548669912304</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6.2162526077345914</v>
      </c>
      <c r="AH656" s="304">
        <f t="shared" ca="1" si="318"/>
        <v>-2.5048789475303144</v>
      </c>
    </row>
    <row r="657" spans="1:34" x14ac:dyDescent="0.2">
      <c r="A657" s="347">
        <f t="shared" ca="1" si="296"/>
        <v>0.1</v>
      </c>
      <c r="B657" s="304">
        <f t="shared" ca="1" si="297"/>
        <v>33.000000000000128</v>
      </c>
      <c r="D657" s="306">
        <f t="shared" ca="1" si="298"/>
        <v>-1.15247991685245</v>
      </c>
      <c r="E657" s="307">
        <f t="shared" ca="1" si="299"/>
        <v>-7.5461473010006692</v>
      </c>
      <c r="F657" s="304">
        <f t="shared" ca="1" si="300"/>
        <v>7.6336458554970914</v>
      </c>
      <c r="G657" s="306">
        <f t="shared" ca="1" si="301"/>
        <v>42.824369476266469</v>
      </c>
      <c r="H657" s="307">
        <f t="shared" ca="1" si="302"/>
        <v>-85.102261467676001</v>
      </c>
      <c r="I657" s="304">
        <f t="shared" ca="1" si="303"/>
        <v>95.269730386689318</v>
      </c>
      <c r="J657" s="306">
        <f t="shared" ca="1" si="304"/>
        <v>1795.8709013733217</v>
      </c>
      <c r="K657" s="307">
        <f t="shared" ca="1" si="305"/>
        <v>2107.6883088501754</v>
      </c>
      <c r="L657" s="304">
        <f t="shared" ca="1" si="290"/>
        <v>2769.0255148089805</v>
      </c>
      <c r="M657" s="306">
        <f t="shared" ca="1" si="306"/>
        <v>-1.1045834493933913</v>
      </c>
      <c r="N657" s="304">
        <f t="shared" ca="1" si="307"/>
        <v>-63.28796977024367</v>
      </c>
      <c r="P657" s="310">
        <f t="shared" ca="1" si="308"/>
        <v>23</v>
      </c>
      <c r="Q657" s="304">
        <f t="shared" ca="1" si="309"/>
        <v>0</v>
      </c>
      <c r="R657" s="306">
        <f t="shared" ca="1" si="310"/>
        <v>0</v>
      </c>
      <c r="S657" s="307">
        <f t="shared" ca="1" si="311"/>
        <v>7.6519999999999806</v>
      </c>
      <c r="T657" s="304">
        <f t="shared" ca="1" si="291"/>
        <v>75.066119999999813</v>
      </c>
      <c r="U657" s="311">
        <f t="shared" ca="1" si="292"/>
        <v>0</v>
      </c>
      <c r="V657" s="306">
        <f t="shared" ca="1" si="293"/>
        <v>0.99142350459519857</v>
      </c>
      <c r="W657" s="304">
        <f t="shared" ca="1" si="294"/>
        <v>19.711444593640454</v>
      </c>
      <c r="Y657" s="314" t="str">
        <f t="shared" ca="1" si="312"/>
        <v/>
      </c>
      <c r="Z657" s="315" t="str">
        <f t="shared" ca="1" si="313"/>
        <v/>
      </c>
      <c r="AA657" s="316" t="str">
        <f t="shared" ca="1" si="314"/>
        <v/>
      </c>
      <c r="AC657" s="310">
        <f t="shared" ca="1" si="315"/>
        <v>33.000000000000128</v>
      </c>
      <c r="AD657" s="323">
        <f t="shared" ca="1" si="316"/>
        <v>1795.8709013733217</v>
      </c>
      <c r="AE657" s="324" t="e">
        <f t="shared" ca="1" si="295"/>
        <v>#N/A</v>
      </c>
      <c r="AG657" s="306">
        <f t="shared" ca="1" si="317"/>
        <v>6.2020295636793588</v>
      </c>
      <c r="AH657" s="304">
        <f t="shared" ca="1" si="318"/>
        <v>-2.5403226176048554</v>
      </c>
    </row>
    <row r="658" spans="1:34" x14ac:dyDescent="0.2">
      <c r="A658" s="347">
        <f t="shared" ca="1" si="296"/>
        <v>0.1</v>
      </c>
      <c r="B658" s="304">
        <f t="shared" ca="1" si="297"/>
        <v>33.100000000000129</v>
      </c>
      <c r="D658" s="306">
        <f t="shared" ca="1" si="298"/>
        <v>-1.1579226079899283</v>
      </c>
      <c r="E658" s="307">
        <f t="shared" ca="1" si="299"/>
        <v>-7.5089309183149879</v>
      </c>
      <c r="F658" s="304">
        <f t="shared" ca="1" si="300"/>
        <v>7.5976857201466919</v>
      </c>
      <c r="G658" s="306">
        <f t="shared" ca="1" si="301"/>
        <v>42.708577215467479</v>
      </c>
      <c r="H658" s="307">
        <f t="shared" ca="1" si="302"/>
        <v>-85.853154559507502</v>
      </c>
      <c r="I658" s="304">
        <f t="shared" ca="1" si="303"/>
        <v>95.88945049163766</v>
      </c>
      <c r="J658" s="306">
        <f t="shared" ca="1" si="304"/>
        <v>1800.1475487079083</v>
      </c>
      <c r="K658" s="307">
        <f t="shared" ca="1" si="305"/>
        <v>2099.1405380488163</v>
      </c>
      <c r="L658" s="304">
        <f t="shared" ca="1" si="290"/>
        <v>2765.3068899489194</v>
      </c>
      <c r="M658" s="306">
        <f t="shared" ca="1" si="306"/>
        <v>-1.1091821564936648</v>
      </c>
      <c r="N658" s="304">
        <f t="shared" ca="1" si="307"/>
        <v>-63.55145627830619</v>
      </c>
      <c r="P658" s="310">
        <f t="shared" ca="1" si="308"/>
        <v>23</v>
      </c>
      <c r="Q658" s="304">
        <f t="shared" ca="1" si="309"/>
        <v>0</v>
      </c>
      <c r="R658" s="306">
        <f t="shared" ca="1" si="310"/>
        <v>0</v>
      </c>
      <c r="S658" s="307">
        <f t="shared" ca="1" si="311"/>
        <v>7.6519999999999806</v>
      </c>
      <c r="T658" s="304">
        <f t="shared" ca="1" si="291"/>
        <v>75.066119999999813</v>
      </c>
      <c r="U658" s="311">
        <f t="shared" ca="1" si="292"/>
        <v>0</v>
      </c>
      <c r="V658" s="306">
        <f t="shared" ca="1" si="293"/>
        <v>0.99228079947883441</v>
      </c>
      <c r="W658" s="304">
        <f t="shared" ca="1" si="294"/>
        <v>19.985987798895216</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6.1870616655595132</v>
      </c>
      <c r="AH658" s="304">
        <f t="shared" ca="1" si="318"/>
        <v>-2.5759859636226481</v>
      </c>
    </row>
    <row r="659" spans="1:34" x14ac:dyDescent="0.2">
      <c r="A659" s="347">
        <f t="shared" ca="1" si="296"/>
        <v>0.1</v>
      </c>
      <c r="B659" s="304">
        <f t="shared" ca="1" si="297"/>
        <v>33.200000000000131</v>
      </c>
      <c r="D659" s="306">
        <f t="shared" ca="1" si="298"/>
        <v>-1.1633085777638263</v>
      </c>
      <c r="E659" s="307">
        <f t="shared" ca="1" si="299"/>
        <v>-7.4715069468765147</v>
      </c>
      <c r="F659" s="304">
        <f t="shared" ca="1" si="300"/>
        <v>7.5615278154829868</v>
      </c>
      <c r="G659" s="306">
        <f t="shared" ca="1" si="301"/>
        <v>42.592246357691096</v>
      </c>
      <c r="H659" s="307">
        <f t="shared" ca="1" si="302"/>
        <v>-86.600305254195149</v>
      </c>
      <c r="I659" s="304">
        <f t="shared" ca="1" si="303"/>
        <v>96.507576489693449</v>
      </c>
      <c r="J659" s="306">
        <f t="shared" ca="1" si="304"/>
        <v>1804.4125898865661</v>
      </c>
      <c r="K659" s="307">
        <f t="shared" ca="1" si="305"/>
        <v>2090.5178650581311</v>
      </c>
      <c r="L659" s="304">
        <f t="shared" ca="1" si="290"/>
        <v>2761.5520525002516</v>
      </c>
      <c r="M659" s="306">
        <f t="shared" ca="1" si="306"/>
        <v>-1.1137096032870701</v>
      </c>
      <c r="N659" s="304">
        <f t="shared" ca="1" si="307"/>
        <v>-63.810859871538355</v>
      </c>
      <c r="P659" s="310">
        <f t="shared" ca="1" si="308"/>
        <v>23</v>
      </c>
      <c r="Q659" s="304">
        <f t="shared" ca="1" si="309"/>
        <v>0</v>
      </c>
      <c r="R659" s="306">
        <f t="shared" ca="1" si="310"/>
        <v>0</v>
      </c>
      <c r="S659" s="307">
        <f t="shared" ca="1" si="311"/>
        <v>7.6519999999999806</v>
      </c>
      <c r="T659" s="304">
        <f t="shared" ca="1" si="291"/>
        <v>75.066119999999813</v>
      </c>
      <c r="U659" s="311">
        <f t="shared" ca="1" si="292"/>
        <v>0</v>
      </c>
      <c r="V659" s="306">
        <f t="shared" ca="1" si="293"/>
        <v>0.99314627883876727</v>
      </c>
      <c r="W659" s="304">
        <f t="shared" ca="1" si="294"/>
        <v>20.262144558822108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6.1713690447666991</v>
      </c>
      <c r="AH659" s="304">
        <f t="shared" ca="1" si="318"/>
        <v>-2.6118645842780013</v>
      </c>
    </row>
    <row r="660" spans="1:34" x14ac:dyDescent="0.2">
      <c r="A660" s="347">
        <f t="shared" ca="1" si="296"/>
        <v>0.1</v>
      </c>
      <c r="B660" s="304">
        <f t="shared" ca="1" si="297"/>
        <v>33.300000000000132</v>
      </c>
      <c r="D660" s="306">
        <f t="shared" ca="1" si="298"/>
        <v>-1.1686368705968051</v>
      </c>
      <c r="E660" s="307">
        <f t="shared" ca="1" si="299"/>
        <v>-7.4338794996846733</v>
      </c>
      <c r="F660" s="304">
        <f t="shared" ca="1" si="300"/>
        <v>7.5251761807382511</v>
      </c>
      <c r="G660" s="306">
        <f t="shared" ca="1" si="301"/>
        <v>42.475382670631419</v>
      </c>
      <c r="H660" s="307">
        <f t="shared" ca="1" si="302"/>
        <v>-87.343693204163614</v>
      </c>
      <c r="I660" s="304">
        <f t="shared" ca="1" si="303"/>
        <v>97.124038608161442</v>
      </c>
      <c r="J660" s="306">
        <f t="shared" ca="1" si="304"/>
        <v>1808.6659713379822</v>
      </c>
      <c r="K660" s="307">
        <f t="shared" ca="1" si="305"/>
        <v>2081.8206651352129</v>
      </c>
      <c r="L660" s="304">
        <f t="shared" ca="1" si="290"/>
        <v>2757.7617514317635</v>
      </c>
      <c r="M660" s="306">
        <f t="shared" ca="1" si="306"/>
        <v>-1.1181673239332972</v>
      </c>
      <c r="N660" s="304">
        <f t="shared" ca="1" si="307"/>
        <v>-64.0662684508155</v>
      </c>
      <c r="P660" s="310">
        <f t="shared" ca="1" si="308"/>
        <v>23</v>
      </c>
      <c r="Q660" s="304">
        <f t="shared" ca="1" si="309"/>
        <v>0</v>
      </c>
      <c r="R660" s="306">
        <f t="shared" ca="1" si="310"/>
        <v>0</v>
      </c>
      <c r="S660" s="307">
        <f t="shared" ca="1" si="311"/>
        <v>7.6519999999999806</v>
      </c>
      <c r="T660" s="304">
        <f t="shared" ca="1" si="291"/>
        <v>75.066119999999813</v>
      </c>
      <c r="U660" s="311">
        <f t="shared" ca="1" si="292"/>
        <v>0</v>
      </c>
      <c r="V660" s="306">
        <f t="shared" ca="1" si="293"/>
        <v>0.99401992336010869</v>
      </c>
      <c r="W660" s="304">
        <f t="shared" ca="1" si="294"/>
        <v>20.539881104876272</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6.1549713090546039</v>
      </c>
      <c r="AH660" s="304">
        <f t="shared" ca="1" si="318"/>
        <v>-2.6479540719840773</v>
      </c>
    </row>
    <row r="661" spans="1:34" x14ac:dyDescent="0.2">
      <c r="A661" s="347">
        <f t="shared" ca="1" si="296"/>
        <v>0.1</v>
      </c>
      <c r="B661" s="304">
        <f t="shared" ca="1" si="297"/>
        <v>33.400000000000134</v>
      </c>
      <c r="D661" s="306">
        <f t="shared" ca="1" si="298"/>
        <v>-1.1739065647360571</v>
      </c>
      <c r="E661" s="307">
        <f t="shared" ca="1" si="299"/>
        <v>-7.3960527111494638</v>
      </c>
      <c r="F661" s="304">
        <f t="shared" ca="1" si="300"/>
        <v>7.4886348775215197</v>
      </c>
      <c r="G661" s="306">
        <f t="shared" ca="1" si="301"/>
        <v>42.357992014157816</v>
      </c>
      <c r="H661" s="307">
        <f t="shared" ca="1" si="302"/>
        <v>-88.083298475278553</v>
      </c>
      <c r="I661" s="304">
        <f t="shared" ca="1" si="303"/>
        <v>97.738768959694127</v>
      </c>
      <c r="J661" s="306">
        <f t="shared" ca="1" si="304"/>
        <v>1812.9076400722217</v>
      </c>
      <c r="K661" s="307">
        <f t="shared" ca="1" si="305"/>
        <v>2073.0493155512409</v>
      </c>
      <c r="L661" s="304">
        <f t="shared" ca="1" si="290"/>
        <v>2753.9367414920225</v>
      </c>
      <c r="M661" s="306">
        <f t="shared" ca="1" si="306"/>
        <v>-1.1225568143441647</v>
      </c>
      <c r="N661" s="304">
        <f t="shared" ca="1" si="307"/>
        <v>-64.317767725571343</v>
      </c>
      <c r="P661" s="310">
        <f t="shared" ca="1" si="308"/>
        <v>23</v>
      </c>
      <c r="Q661" s="304">
        <f t="shared" ca="1" si="309"/>
        <v>0</v>
      </c>
      <c r="R661" s="306">
        <f t="shared" ca="1" si="310"/>
        <v>0</v>
      </c>
      <c r="S661" s="307">
        <f t="shared" ca="1" si="311"/>
        <v>7.6519999999999806</v>
      </c>
      <c r="T661" s="304">
        <f t="shared" ca="1" si="291"/>
        <v>75.066119999999813</v>
      </c>
      <c r="U661" s="311">
        <f t="shared" ca="1" si="292"/>
        <v>0</v>
      </c>
      <c r="V661" s="306">
        <f t="shared" ca="1" si="293"/>
        <v>0.99490171360138158</v>
      </c>
      <c r="W661" s="304">
        <f t="shared" ca="1" si="294"/>
        <v>20.819163633197576</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6.1378875601826222</v>
      </c>
      <c r="AH661" s="304">
        <f t="shared" ca="1" si="318"/>
        <v>-2.6842500137057401</v>
      </c>
    </row>
    <row r="662" spans="1:34" x14ac:dyDescent="0.2">
      <c r="A662" s="347">
        <f t="shared" ca="1" si="296"/>
        <v>0.1</v>
      </c>
      <c r="B662" s="304">
        <f t="shared" ca="1" si="297"/>
        <v>33.500000000000135</v>
      </c>
      <c r="D662" s="306">
        <f t="shared" ca="1" si="298"/>
        <v>-1.1791167715281523</v>
      </c>
      <c r="E662" s="307">
        <f t="shared" ca="1" si="299"/>
        <v>-7.3580307355219645</v>
      </c>
      <c r="F662" s="304">
        <f t="shared" ca="1" si="300"/>
        <v>7.4519079882795705</v>
      </c>
      <c r="G662" s="306">
        <f t="shared" ca="1" si="301"/>
        <v>42.240080337004997</v>
      </c>
      <c r="H662" s="307">
        <f t="shared" ca="1" si="302"/>
        <v>-88.819101548830744</v>
      </c>
      <c r="I662" s="304">
        <f t="shared" ca="1" si="303"/>
        <v>98.35170149427077</v>
      </c>
      <c r="J662" s="306">
        <f t="shared" ca="1" si="304"/>
        <v>1817.1375436897799</v>
      </c>
      <c r="K662" s="307">
        <f t="shared" ca="1" si="305"/>
        <v>2064.2041955500354</v>
      </c>
      <c r="L662" s="304">
        <f t="shared" ca="1" si="290"/>
        <v>2750.0777831932855</v>
      </c>
      <c r="M662" s="306">
        <f t="shared" ca="1" si="306"/>
        <v>-1.1268795331124863</v>
      </c>
      <c r="N662" s="304">
        <f t="shared" ca="1" si="307"/>
        <v>-64.565441267018173</v>
      </c>
      <c r="P662" s="310">
        <f t="shared" ca="1" si="308"/>
        <v>23</v>
      </c>
      <c r="Q662" s="304">
        <f t="shared" ca="1" si="309"/>
        <v>0</v>
      </c>
      <c r="R662" s="306">
        <f t="shared" ca="1" si="310"/>
        <v>0</v>
      </c>
      <c r="S662" s="307">
        <f t="shared" ca="1" si="311"/>
        <v>7.6519999999999806</v>
      </c>
      <c r="T662" s="304">
        <f t="shared" ca="1" si="291"/>
        <v>75.066119999999813</v>
      </c>
      <c r="U662" s="311">
        <f t="shared" ca="1" si="292"/>
        <v>0</v>
      </c>
      <c r="V662" s="306">
        <f t="shared" ca="1" si="293"/>
        <v>0.99579162999599358</v>
      </c>
      <c r="W662" s="304">
        <f t="shared" ca="1" si="294"/>
        <v>21.099958310984434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6.1201364109853182</v>
      </c>
      <c r="AH662" s="304">
        <f t="shared" ca="1" si="318"/>
        <v>-2.7207479917926856</v>
      </c>
    </row>
    <row r="663" spans="1:34" x14ac:dyDescent="0.2">
      <c r="A663" s="347">
        <f t="shared" ca="1" si="296"/>
        <v>0.1</v>
      </c>
      <c r="B663" s="304">
        <f t="shared" ca="1" si="297"/>
        <v>33.600000000000136</v>
      </c>
      <c r="D663" s="306">
        <f t="shared" ca="1" si="298"/>
        <v>-1.1842666347162254</v>
      </c>
      <c r="E663" s="307">
        <f t="shared" ca="1" si="299"/>
        <v>-7.3198177453606004</v>
      </c>
      <c r="F663" s="304">
        <f t="shared" ca="1" si="300"/>
        <v>7.4149996147941932</v>
      </c>
      <c r="G663" s="306">
        <f t="shared" ca="1" si="301"/>
        <v>42.121653673533373</v>
      </c>
      <c r="H663" s="307">
        <f t="shared" ca="1" si="302"/>
        <v>-89.551083323366811</v>
      </c>
      <c r="I663" s="304">
        <f t="shared" ca="1" si="303"/>
        <v>98.96277195279886</v>
      </c>
      <c r="J663" s="306">
        <f t="shared" ca="1" si="304"/>
        <v>1821.3556303903069</v>
      </c>
      <c r="K663" s="307">
        <f t="shared" ca="1" si="305"/>
        <v>2055.2856863064253</v>
      </c>
      <c r="L663" s="304">
        <f t="shared" ca="1" si="290"/>
        <v>2746.1856427944826</v>
      </c>
      <c r="M663" s="306">
        <f t="shared" ca="1" si="306"/>
        <v>-1.1311369024287183</v>
      </c>
      <c r="N663" s="304">
        <f t="shared" ca="1" si="307"/>
        <v>-64.809370560666764</v>
      </c>
      <c r="P663" s="310">
        <f t="shared" ca="1" si="308"/>
        <v>23</v>
      </c>
      <c r="Q663" s="304">
        <f t="shared" ca="1" si="309"/>
        <v>0</v>
      </c>
      <c r="R663" s="306">
        <f t="shared" ca="1" si="310"/>
        <v>0</v>
      </c>
      <c r="S663" s="307">
        <f t="shared" ca="1" si="311"/>
        <v>7.6519999999999806</v>
      </c>
      <c r="T663" s="304">
        <f t="shared" ca="1" si="291"/>
        <v>75.066119999999813</v>
      </c>
      <c r="U663" s="311">
        <f t="shared" ca="1" si="292"/>
        <v>0</v>
      </c>
      <c r="V663" s="306">
        <f t="shared" ca="1" si="293"/>
        <v>0.99668965285373168</v>
      </c>
      <c r="W663" s="304">
        <f t="shared" ca="1" si="294"/>
        <v>21.382231282863199</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6.1017360018751354</v>
      </c>
      <c r="AH663" s="304">
        <f t="shared" ca="1" si="318"/>
        <v>-2.7574435848124002</v>
      </c>
    </row>
    <row r="664" spans="1:34" x14ac:dyDescent="0.2">
      <c r="A664" s="347">
        <f t="shared" ca="1" si="296"/>
        <v>0.1</v>
      </c>
      <c r="B664" s="304">
        <f t="shared" ca="1" si="297"/>
        <v>33.700000000000138</v>
      </c>
      <c r="D664" s="306">
        <f t="shared" ca="1" si="298"/>
        <v>-1.1893553297586781</v>
      </c>
      <c r="E664" s="307">
        <f t="shared" ca="1" si="299"/>
        <v>-7.2814179300317265</v>
      </c>
      <c r="F664" s="304">
        <f t="shared" ca="1" si="300"/>
        <v>7.3779138767142634</v>
      </c>
      <c r="G664" s="306">
        <f t="shared" ca="1" si="301"/>
        <v>42.002718140557505</v>
      </c>
      <c r="H664" s="307">
        <f t="shared" ca="1" si="302"/>
        <v>-90.279225116369986</v>
      </c>
      <c r="I664" s="304">
        <f t="shared" ca="1" si="303"/>
        <v>99.571917822282231</v>
      </c>
      <c r="J664" s="306">
        <f t="shared" ca="1" si="304"/>
        <v>1825.5618489810115</v>
      </c>
      <c r="K664" s="307">
        <f t="shared" ca="1" si="305"/>
        <v>2046.2941708844385</v>
      </c>
      <c r="L664" s="304">
        <f t="shared" ca="1" si="290"/>
        <v>2742.2610922832641</v>
      </c>
      <c r="M664" s="306">
        <f t="shared" ca="1" si="306"/>
        <v>-1.1353303089843587</v>
      </c>
      <c r="N664" s="304">
        <f t="shared" ca="1" si="307"/>
        <v>-65.049635058087446</v>
      </c>
      <c r="P664" s="310">
        <f t="shared" ca="1" si="308"/>
        <v>23</v>
      </c>
      <c r="Q664" s="304">
        <f t="shared" ca="1" si="309"/>
        <v>0</v>
      </c>
      <c r="R664" s="306">
        <f t="shared" ca="1" si="310"/>
        <v>0</v>
      </c>
      <c r="S664" s="307">
        <f t="shared" ca="1" si="311"/>
        <v>7.6519999999999806</v>
      </c>
      <c r="T664" s="304">
        <f t="shared" ca="1" si="291"/>
        <v>75.066119999999813</v>
      </c>
      <c r="U664" s="311">
        <f t="shared" ca="1" si="292"/>
        <v>0</v>
      </c>
      <c r="V664" s="306">
        <f t="shared" ca="1" si="293"/>
        <v>0.99759576236228065</v>
      </c>
      <c r="W664" s="304">
        <f t="shared" ca="1" si="294"/>
        <v>21.665948677249929</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6.0827040167869653</v>
      </c>
      <c r="AH664" s="304">
        <f t="shared" ca="1" si="318"/>
        <v>-2.7943323683825474</v>
      </c>
    </row>
    <row r="665" spans="1:34" x14ac:dyDescent="0.2">
      <c r="A665" s="347">
        <f t="shared" ca="1" si="296"/>
        <v>0.1</v>
      </c>
      <c r="B665" s="304">
        <f t="shared" ca="1" si="297"/>
        <v>33.800000000000139</v>
      </c>
      <c r="D665" s="306">
        <f t="shared" ca="1" si="298"/>
        <v>-1.1943820631685453</v>
      </c>
      <c r="E665" s="307">
        <f t="shared" ca="1" si="299"/>
        <v>-7.2428354942431756</v>
      </c>
      <c r="F665" s="304">
        <f t="shared" ca="1" si="300"/>
        <v>7.3406549101212715</v>
      </c>
      <c r="G665" s="306">
        <f t="shared" ca="1" si="301"/>
        <v>41.883279934240647</v>
      </c>
      <c r="H665" s="307">
        <f t="shared" ca="1" si="302"/>
        <v>-91.0035086657943</v>
      </c>
      <c r="I665" s="304">
        <f t="shared" ca="1" si="303"/>
        <v>100.17907829250208</v>
      </c>
      <c r="J665" s="306">
        <f t="shared" ca="1" si="304"/>
        <v>1829.7561488847514</v>
      </c>
      <c r="K665" s="307">
        <f t="shared" ca="1" si="305"/>
        <v>2037.2300341953303</v>
      </c>
      <c r="L665" s="304">
        <f t="shared" ca="1" si="290"/>
        <v>2738.3049093570758</v>
      </c>
      <c r="M665" s="306">
        <f t="shared" ca="1" si="306"/>
        <v>-1.1394611048612151</v>
      </c>
      <c r="N665" s="304">
        <f t="shared" ca="1" si="307"/>
        <v>-65.286312227861359</v>
      </c>
      <c r="P665" s="310">
        <f t="shared" ca="1" si="308"/>
        <v>23</v>
      </c>
      <c r="Q665" s="304">
        <f t="shared" ca="1" si="309"/>
        <v>0</v>
      </c>
      <c r="R665" s="306">
        <f t="shared" ca="1" si="310"/>
        <v>0</v>
      </c>
      <c r="S665" s="307">
        <f t="shared" ca="1" si="311"/>
        <v>7.6519999999999806</v>
      </c>
      <c r="T665" s="304">
        <f t="shared" ca="1" si="291"/>
        <v>75.066119999999813</v>
      </c>
      <c r="U665" s="311">
        <f t="shared" ca="1" si="292"/>
        <v>0</v>
      </c>
      <c r="V665" s="306">
        <f t="shared" ca="1" si="293"/>
        <v>0.99850993858875847</v>
      </c>
      <c r="W665" s="304">
        <f t="shared" ca="1" si="294"/>
        <v>21.951076612701709</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6.0630576985744273</v>
      </c>
      <c r="AH665" s="304">
        <f t="shared" ca="1" si="318"/>
        <v>-2.8314099160023503</v>
      </c>
    </row>
    <row r="666" spans="1:34" x14ac:dyDescent="0.2">
      <c r="A666" s="347">
        <f t="shared" ca="1" si="296"/>
        <v>0.1</v>
      </c>
      <c r="B666" s="304">
        <f t="shared" ca="1" si="297"/>
        <v>33.900000000000141</v>
      </c>
      <c r="D666" s="306">
        <f t="shared" ca="1" si="298"/>
        <v>-1.1993460718727544</v>
      </c>
      <c r="E666" s="307">
        <f t="shared" ca="1" si="299"/>
        <v>-7.2040746566094516</v>
      </c>
      <c r="F666" s="304">
        <f t="shared" ca="1" si="300"/>
        <v>7.3032268661269999</v>
      </c>
      <c r="G666" s="306">
        <f t="shared" ca="1" si="301"/>
        <v>41.763345327053372</v>
      </c>
      <c r="H666" s="307">
        <f t="shared" ca="1" si="302"/>
        <v>-91.72391613145524</v>
      </c>
      <c r="I666" s="304">
        <f t="shared" ca="1" si="303"/>
        <v>100.78419421415715</v>
      </c>
      <c r="J666" s="306">
        <f t="shared" ca="1" si="304"/>
        <v>1833.9384801478161</v>
      </c>
      <c r="K666" s="307">
        <f t="shared" ca="1" si="305"/>
        <v>2028.0936629554678</v>
      </c>
      <c r="L666" s="304">
        <f t="shared" ca="1" si="290"/>
        <v>2734.317877403249</v>
      </c>
      <c r="M666" s="306">
        <f t="shared" ca="1" si="306"/>
        <v>-1.1435306084058035</v>
      </c>
      <c r="N666" s="304">
        <f t="shared" ca="1" si="307"/>
        <v>-65.519477605679796</v>
      </c>
      <c r="P666" s="310">
        <f t="shared" ca="1" si="308"/>
        <v>23</v>
      </c>
      <c r="Q666" s="304">
        <f t="shared" ca="1" si="309"/>
        <v>0</v>
      </c>
      <c r="R666" s="306">
        <f t="shared" ca="1" si="310"/>
        <v>0</v>
      </c>
      <c r="S666" s="307">
        <f t="shared" ca="1" si="311"/>
        <v>7.6519999999999806</v>
      </c>
      <c r="T666" s="304">
        <f t="shared" ca="1" si="291"/>
        <v>75.066119999999813</v>
      </c>
      <c r="U666" s="311">
        <f t="shared" ca="1" si="292"/>
        <v>0</v>
      </c>
      <c r="V666" s="306">
        <f t="shared" ca="1" si="293"/>
        <v>0.99943216148127478</v>
      </c>
      <c r="W666" s="304">
        <f t="shared" ca="1" si="294"/>
        <v>22.237581204254308</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6.0428138638685915</v>
      </c>
      <c r="AH666" s="304">
        <f t="shared" ca="1" si="318"/>
        <v>-2.8686717998826143</v>
      </c>
    </row>
    <row r="667" spans="1:34" x14ac:dyDescent="0.2">
      <c r="A667" s="347">
        <f t="shared" ca="1" si="296"/>
        <v>0.1</v>
      </c>
      <c r="B667" s="304">
        <f t="shared" ca="1" si="297"/>
        <v>34.000000000000142</v>
      </c>
      <c r="D667" s="306">
        <f t="shared" ca="1" si="298"/>
        <v>-1.2042466225904571</v>
      </c>
      <c r="E667" s="307">
        <f t="shared" ca="1" si="299"/>
        <v>-7.1651396482474095</v>
      </c>
      <c r="F667" s="304">
        <f t="shared" ca="1" si="300"/>
        <v>7.265633909502152</v>
      </c>
      <c r="G667" s="306">
        <f t="shared" ca="1" si="301"/>
        <v>41.642920664794325</v>
      </c>
      <c r="H667" s="307">
        <f t="shared" ca="1" si="302"/>
        <v>-92.440430096279982</v>
      </c>
      <c r="I667" s="304">
        <f t="shared" ca="1" si="303"/>
        <v>101.3872080584113</v>
      </c>
      <c r="J667" s="306">
        <f t="shared" ca="1" si="304"/>
        <v>1838.1087934474085</v>
      </c>
      <c r="K667" s="307">
        <f t="shared" ca="1" si="305"/>
        <v>2018.8854456440811</v>
      </c>
      <c r="L667" s="304">
        <f t="shared" ca="1" si="290"/>
        <v>2730.300785478074</v>
      </c>
      <c r="M667" s="306">
        <f t="shared" ca="1" si="306"/>
        <v>-1.1475401050882554</v>
      </c>
      <c r="N667" s="304">
        <f t="shared" ca="1" si="307"/>
        <v>-65.749204843556001</v>
      </c>
      <c r="P667" s="310">
        <f t="shared" ca="1" si="308"/>
        <v>23</v>
      </c>
      <c r="Q667" s="304">
        <f t="shared" ca="1" si="309"/>
        <v>0</v>
      </c>
      <c r="R667" s="306">
        <f t="shared" ca="1" si="310"/>
        <v>0</v>
      </c>
      <c r="S667" s="307">
        <f t="shared" ca="1" si="311"/>
        <v>7.6519999999999806</v>
      </c>
      <c r="T667" s="304">
        <f t="shared" ca="1" si="291"/>
        <v>75.066119999999813</v>
      </c>
      <c r="U667" s="311">
        <f t="shared" ca="1" si="292"/>
        <v>0</v>
      </c>
      <c r="V667" s="306">
        <f t="shared" ca="1" si="293"/>
        <v>1.0003624108705056</v>
      </c>
      <c r="W667" s="304">
        <f t="shared" ca="1" si="294"/>
        <v>22.52542856974334</v>
      </c>
      <c r="Y667" s="314" t="str">
        <f t="shared" ca="1" si="312"/>
        <v/>
      </c>
      <c r="Z667" s="315" t="str">
        <f t="shared" ca="1" si="313"/>
        <v/>
      </c>
      <c r="AA667" s="316" t="str">
        <f t="shared" ca="1" si="314"/>
        <v/>
      </c>
      <c r="AC667" s="310">
        <f t="shared" ca="1" si="315"/>
        <v>34.000000000000142</v>
      </c>
      <c r="AD667" s="323">
        <f t="shared" ca="1" si="316"/>
        <v>1838.1087934474085</v>
      </c>
      <c r="AE667" s="324" t="e">
        <f t="shared" ca="1" si="295"/>
        <v>#N/A</v>
      </c>
      <c r="AG667" s="306">
        <f t="shared" ca="1" si="317"/>
        <v>6.0219889174107522</v>
      </c>
      <c r="AH667" s="304">
        <f t="shared" ca="1" si="318"/>
        <v>-2.9061135917739631</v>
      </c>
    </row>
    <row r="668" spans="1:34" x14ac:dyDescent="0.2">
      <c r="A668" s="347">
        <f t="shared" ca="1" si="296"/>
        <v>0.1</v>
      </c>
      <c r="B668" s="304">
        <f t="shared" ca="1" si="297"/>
        <v>34.100000000000144</v>
      </c>
      <c r="D668" s="306">
        <f t="shared" ca="1" si="298"/>
        <v>-1.2090830112296891</v>
      </c>
      <c r="E668" s="307">
        <f t="shared" ca="1" si="299"/>
        <v>-7.1260347114012941</v>
      </c>
      <c r="F668" s="304">
        <f t="shared" ca="1" si="300"/>
        <v>7.2278802173348433</v>
      </c>
      <c r="G668" s="306">
        <f t="shared" ca="1" si="301"/>
        <v>41.522012363671358</v>
      </c>
      <c r="H668" s="307">
        <f t="shared" ca="1" si="302"/>
        <v>-93.15303356742011</v>
      </c>
      <c r="I668" s="304">
        <f t="shared" ca="1" si="303"/>
        <v>101.98806387779786</v>
      </c>
      <c r="J668" s="306">
        <f t="shared" ca="1" si="304"/>
        <v>1842.2670400988318</v>
      </c>
      <c r="K668" s="307">
        <f t="shared" ca="1" si="305"/>
        <v>2009.6057724608961</v>
      </c>
      <c r="L668" s="304">
        <f t="shared" ca="1" si="290"/>
        <v>2726.2544282848335</v>
      </c>
      <c r="M668" s="306">
        <f t="shared" ca="1" si="306"/>
        <v>-1.1514908483452291</v>
      </c>
      <c r="N668" s="304">
        <f t="shared" ca="1" si="307"/>
        <v>-65.975565758120354</v>
      </c>
      <c r="P668" s="310">
        <f t="shared" ca="1" si="308"/>
        <v>23</v>
      </c>
      <c r="Q668" s="304">
        <f t="shared" ca="1" si="309"/>
        <v>0</v>
      </c>
      <c r="R668" s="306">
        <f t="shared" ca="1" si="310"/>
        <v>0</v>
      </c>
      <c r="S668" s="307">
        <f t="shared" ca="1" si="311"/>
        <v>7.6519999999999806</v>
      </c>
      <c r="T668" s="304">
        <f t="shared" ca="1" si="291"/>
        <v>75.066119999999813</v>
      </c>
      <c r="U668" s="311">
        <f t="shared" ca="1" si="292"/>
        <v>0</v>
      </c>
      <c r="V668" s="306">
        <f t="shared" ca="1" si="293"/>
        <v>1.0013006664712882</v>
      </c>
      <c r="W668" s="304">
        <f t="shared" ca="1" si="294"/>
        <v>22.814584836106249</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6.0005988658713711</v>
      </c>
      <c r="AH668" s="304">
        <f t="shared" ca="1" si="318"/>
        <v>-2.9437308637929167</v>
      </c>
    </row>
    <row r="669" spans="1:34" x14ac:dyDescent="0.2">
      <c r="A669" s="347">
        <f t="shared" ca="1" si="296"/>
        <v>0.1</v>
      </c>
      <c r="B669" s="304">
        <f t="shared" ca="1" si="297"/>
        <v>34.200000000000145</v>
      </c>
      <c r="D669" s="306">
        <f t="shared" ca="1" si="298"/>
        <v>-1.213854562301617</v>
      </c>
      <c r="E669" s="307">
        <f t="shared" ca="1" si="299"/>
        <v>-7.086764098096074</v>
      </c>
      <c r="F669" s="304">
        <f t="shared" ca="1" si="300"/>
        <v>7.1899699777178423</v>
      </c>
      <c r="G669" s="306">
        <f t="shared" ca="1" si="301"/>
        <v>41.400626907441193</v>
      </c>
      <c r="H669" s="307">
        <f t="shared" ca="1" si="302"/>
        <v>-93.861709977229722</v>
      </c>
      <c r="I669" s="304">
        <f t="shared" ca="1" si="303"/>
        <v>102.58670726843089</v>
      </c>
      <c r="J669" s="306">
        <f t="shared" ca="1" si="304"/>
        <v>1846.4131720623875</v>
      </c>
      <c r="K669" s="307">
        <f t="shared" ca="1" si="305"/>
        <v>2000.2550352836636</v>
      </c>
      <c r="L669" s="304">
        <f t="shared" ca="1" si="290"/>
        <v>2722.1796061507657</v>
      </c>
      <c r="M669" s="306">
        <f t="shared" ca="1" si="306"/>
        <v>-1.1553840604064172</v>
      </c>
      <c r="N669" s="304">
        <f t="shared" ca="1" si="307"/>
        <v>-66.19863037797586</v>
      </c>
      <c r="P669" s="310">
        <f t="shared" ca="1" si="308"/>
        <v>23</v>
      </c>
      <c r="Q669" s="304">
        <f t="shared" ca="1" si="309"/>
        <v>0</v>
      </c>
      <c r="R669" s="306">
        <f t="shared" ca="1" si="310"/>
        <v>0</v>
      </c>
      <c r="S669" s="307">
        <f t="shared" ca="1" si="311"/>
        <v>7.6519999999999806</v>
      </c>
      <c r="T669" s="304">
        <f t="shared" ca="1" si="291"/>
        <v>75.066119999999813</v>
      </c>
      <c r="U669" s="311">
        <f t="shared" ca="1" si="292"/>
        <v>0</v>
      </c>
      <c r="V669" s="306">
        <f t="shared" ca="1" si="293"/>
        <v>1.0022469078842302</v>
      </c>
      <c r="W669" s="304">
        <f t="shared" ca="1" si="294"/>
        <v>23.105016145662034</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5.9786593311679077</v>
      </c>
      <c r="AH669" s="304">
        <f t="shared" ca="1" si="318"/>
        <v>-2.981519189245466</v>
      </c>
    </row>
    <row r="670" spans="1:34" x14ac:dyDescent="0.2">
      <c r="A670" s="347">
        <f t="shared" ca="1" si="296"/>
        <v>0.1</v>
      </c>
      <c r="B670" s="304">
        <f t="shared" ca="1" si="297"/>
        <v>34.300000000000146</v>
      </c>
      <c r="D670" s="306">
        <f t="shared" ca="1" si="298"/>
        <v>-1.218560628351645</v>
      </c>
      <c r="E670" s="307">
        <f t="shared" ca="1" si="299"/>
        <v>-7.0473320688181333</v>
      </c>
      <c r="F670" s="304">
        <f t="shared" ca="1" si="300"/>
        <v>7.1519073884636697</v>
      </c>
      <c r="G670" s="306">
        <f t="shared" ca="1" si="301"/>
        <v>41.278770844606029</v>
      </c>
      <c r="H670" s="307">
        <f t="shared" ca="1" si="302"/>
        <v>-94.566443184111534</v>
      </c>
      <c r="I670" s="304">
        <f t="shared" ca="1" si="303"/>
        <v>103.18308533347552</v>
      </c>
      <c r="J670" s="306">
        <f t="shared" ca="1" si="304"/>
        <v>1850.54714194999</v>
      </c>
      <c r="K670" s="307">
        <f t="shared" ca="1" si="305"/>
        <v>1990.8336276255966</v>
      </c>
      <c r="L670" s="304">
        <f t="shared" ca="1" si="290"/>
        <v>2718.0771250029252</v>
      </c>
      <c r="M670" s="306">
        <f t="shared" ca="1" si="306"/>
        <v>-1.1592209331043366</v>
      </c>
      <c r="N670" s="304">
        <f t="shared" ca="1" si="307"/>
        <v>-66.418466990095624</v>
      </c>
      <c r="P670" s="310">
        <f t="shared" ca="1" si="308"/>
        <v>23</v>
      </c>
      <c r="Q670" s="304">
        <f t="shared" ca="1" si="309"/>
        <v>0</v>
      </c>
      <c r="R670" s="306">
        <f t="shared" ca="1" si="310"/>
        <v>0</v>
      </c>
      <c r="S670" s="307">
        <f t="shared" ca="1" si="311"/>
        <v>7.6519999999999806</v>
      </c>
      <c r="T670" s="304">
        <f t="shared" ca="1" si="291"/>
        <v>75.066119999999813</v>
      </c>
      <c r="U670" s="311">
        <f t="shared" ca="1" si="292"/>
        <v>0</v>
      </c>
      <c r="V670" s="306">
        <f t="shared" ca="1" si="293"/>
        <v>1.003201114597339</v>
      </c>
      <c r="W670" s="304">
        <f t="shared" ca="1" si="294"/>
        <v>23.396688662366298</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5.9561855632945733</v>
      </c>
      <c r="AH670" s="304">
        <f t="shared" ca="1" si="318"/>
        <v>-3.0194741434477383</v>
      </c>
    </row>
    <row r="671" spans="1:34" x14ac:dyDescent="0.2">
      <c r="A671" s="347">
        <f t="shared" ca="1" si="296"/>
        <v>0.1</v>
      </c>
      <c r="B671" s="304">
        <f t="shared" ca="1" si="297"/>
        <v>34.400000000000148</v>
      </c>
      <c r="D671" s="306">
        <f t="shared" ca="1" si="298"/>
        <v>-1.2232005894066937</v>
      </c>
      <c r="E671" s="307">
        <f t="shared" ca="1" si="299"/>
        <v>-7.0077428912223754</v>
      </c>
      <c r="F671" s="304">
        <f t="shared" ca="1" si="300"/>
        <v>7.1136966558465664</v>
      </c>
      <c r="G671" s="306">
        <f t="shared" ca="1" si="301"/>
        <v>41.156450785665363</v>
      </c>
      <c r="H671" s="307">
        <f t="shared" ca="1" si="302"/>
        <v>-95.267217473233771</v>
      </c>
      <c r="I671" s="304">
        <f t="shared" ca="1" si="303"/>
        <v>103.77714664783048</v>
      </c>
      <c r="J671" s="306">
        <f t="shared" ca="1" si="304"/>
        <v>1854.6689030315035</v>
      </c>
      <c r="K671" s="307">
        <f t="shared" ca="1" si="305"/>
        <v>1981.3419445927293</v>
      </c>
      <c r="L671" s="304">
        <f t="shared" ca="1" si="290"/>
        <v>2713.9477963429176</v>
      </c>
      <c r="M671" s="306">
        <f t="shared" ca="1" si="306"/>
        <v>-1.1630026286671675</v>
      </c>
      <c r="N671" s="304">
        <f t="shared" ca="1" si="307"/>
        <v>-66.63514218524918</v>
      </c>
      <c r="P671" s="310">
        <f t="shared" ca="1" si="308"/>
        <v>23</v>
      </c>
      <c r="Q671" s="304">
        <f t="shared" ca="1" si="309"/>
        <v>0</v>
      </c>
      <c r="R671" s="306">
        <f t="shared" ca="1" si="310"/>
        <v>0</v>
      </c>
      <c r="S671" s="307">
        <f t="shared" ca="1" si="311"/>
        <v>7.6519999999999806</v>
      </c>
      <c r="T671" s="304">
        <f t="shared" ca="1" si="291"/>
        <v>75.066119999999813</v>
      </c>
      <c r="U671" s="311">
        <f t="shared" ca="1" si="292"/>
        <v>0</v>
      </c>
      <c r="V671" s="306">
        <f t="shared" ca="1" si="293"/>
        <v>1.0041632659876663</v>
      </c>
      <c r="W671" s="304">
        <f t="shared" ca="1" si="294"/>
        <v>23.689568578038863</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5.9331924526773125</v>
      </c>
      <c r="AH671" s="304">
        <f t="shared" ca="1" si="318"/>
        <v>-3.057591304543434</v>
      </c>
    </row>
    <row r="672" spans="1:34" x14ac:dyDescent="0.2">
      <c r="A672" s="347">
        <f t="shared" ca="1" si="296"/>
        <v>0.1</v>
      </c>
      <c r="B672" s="304">
        <f t="shared" ca="1" si="297"/>
        <v>34.500000000000149</v>
      </c>
      <c r="D672" s="306">
        <f t="shared" ca="1" si="298"/>
        <v>-1.2277738524379793</v>
      </c>
      <c r="E672" s="307">
        <f t="shared" ca="1" si="299"/>
        <v>-6.9680008388649002</v>
      </c>
      <c r="F672" s="304">
        <f t="shared" ca="1" si="300"/>
        <v>7.0753419933705217</v>
      </c>
      <c r="G672" s="306">
        <f t="shared" ca="1" si="301"/>
        <v>41.033673400421563</v>
      </c>
      <c r="H672" s="307">
        <f t="shared" ca="1" si="302"/>
        <v>-95.964017557120258</v>
      </c>
      <c r="I672" s="304">
        <f t="shared" ca="1" si="303"/>
        <v>104.36884122397713</v>
      </c>
      <c r="J672" s="306">
        <f t="shared" ca="1" si="304"/>
        <v>1858.7784092408078</v>
      </c>
      <c r="K672" s="307">
        <f t="shared" ca="1" si="305"/>
        <v>1971.7803828412116</v>
      </c>
      <c r="L672" s="304">
        <f t="shared" ca="1" si="290"/>
        <v>2709.7924372204643</v>
      </c>
      <c r="M672" s="306">
        <f t="shared" ca="1" si="306"/>
        <v>-1.1667302804944788</v>
      </c>
      <c r="N672" s="304">
        <f t="shared" ca="1" si="307"/>
        <v>-66.848720902448349</v>
      </c>
      <c r="P672" s="310">
        <f t="shared" ca="1" si="308"/>
        <v>23</v>
      </c>
      <c r="Q672" s="304">
        <f t="shared" ca="1" si="309"/>
        <v>0</v>
      </c>
      <c r="R672" s="306">
        <f t="shared" ca="1" si="310"/>
        <v>0</v>
      </c>
      <c r="S672" s="307">
        <f t="shared" ca="1" si="311"/>
        <v>7.6519999999999806</v>
      </c>
      <c r="T672" s="304">
        <f t="shared" ca="1" si="291"/>
        <v>75.066119999999813</v>
      </c>
      <c r="U672" s="311">
        <f t="shared" ca="1" si="292"/>
        <v>0</v>
      </c>
      <c r="V672" s="306">
        <f t="shared" ca="1" si="293"/>
        <v>1.0051333413229631</v>
      </c>
      <c r="W672" s="304">
        <f t="shared" ca="1" si="294"/>
        <v>23.983622118561108</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5.9096945420675482</v>
      </c>
      <c r="AH672" s="304">
        <f t="shared" ca="1" si="318"/>
        <v>-3.0958662543176847</v>
      </c>
    </row>
    <row r="673" spans="1:34" x14ac:dyDescent="0.2">
      <c r="A673" s="347">
        <f t="shared" ca="1" si="296"/>
        <v>0.1</v>
      </c>
      <c r="B673" s="304">
        <f t="shared" ca="1" si="297"/>
        <v>34.600000000000151</v>
      </c>
      <c r="D673" s="306">
        <f t="shared" ca="1" si="298"/>
        <v>-1.232279850838627</v>
      </c>
      <c r="E673" s="307">
        <f t="shared" ca="1" si="299"/>
        <v>-6.9281101899605062</v>
      </c>
      <c r="F673" s="304">
        <f t="shared" ca="1" si="300"/>
        <v>7.0368476205625958</v>
      </c>
      <c r="G673" s="306">
        <f t="shared" ca="1" si="301"/>
        <v>40.910445415337698</v>
      </c>
      <c r="H673" s="307">
        <f t="shared" ca="1" si="302"/>
        <v>-96.656828576116311</v>
      </c>
      <c r="I673" s="304">
        <f t="shared" ca="1" si="303"/>
        <v>104.95812047895132</v>
      </c>
      <c r="J673" s="306">
        <f t="shared" ca="1" si="304"/>
        <v>1862.8756151815958</v>
      </c>
      <c r="K673" s="307">
        <f t="shared" ca="1" si="305"/>
        <v>1962.1493405345498</v>
      </c>
      <c r="L673" s="304">
        <f t="shared" ca="1" si="290"/>
        <v>2705.6118702057724</v>
      </c>
      <c r="M673" s="306">
        <f t="shared" ca="1" si="306"/>
        <v>-1.1704049939157444</v>
      </c>
      <c r="N673" s="304">
        <f t="shared" ca="1" si="307"/>
        <v>-67.059266472406946</v>
      </c>
      <c r="P673" s="310">
        <f t="shared" ca="1" si="308"/>
        <v>23</v>
      </c>
      <c r="Q673" s="304">
        <f t="shared" ca="1" si="309"/>
        <v>0</v>
      </c>
      <c r="R673" s="306">
        <f t="shared" ca="1" si="310"/>
        <v>0</v>
      </c>
      <c r="S673" s="307">
        <f t="shared" ca="1" si="311"/>
        <v>7.6519999999999806</v>
      </c>
      <c r="T673" s="304">
        <f t="shared" ca="1" si="291"/>
        <v>75.066119999999813</v>
      </c>
      <c r="U673" s="311">
        <f t="shared" ca="1" si="292"/>
        <v>0</v>
      </c>
      <c r="V673" s="306">
        <f t="shared" ca="1" si="293"/>
        <v>1.006111319763358</v>
      </c>
      <c r="W673" s="304">
        <f t="shared" ca="1" si="294"/>
        <v>24.278815550041127</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5.8857060379882729</v>
      </c>
      <c r="AH673" s="304">
        <f t="shared" ca="1" si="318"/>
        <v>-3.1342945790069483</v>
      </c>
    </row>
    <row r="674" spans="1:34" x14ac:dyDescent="0.2">
      <c r="A674" s="347">
        <f t="shared" ca="1" si="296"/>
        <v>0.1</v>
      </c>
      <c r="B674" s="304">
        <f t="shared" ca="1" si="297"/>
        <v>34.700000000000152</v>
      </c>
      <c r="D674" s="306">
        <f t="shared" ca="1" si="298"/>
        <v>-1.2367180439155268</v>
      </c>
      <c r="E674" s="307">
        <f t="shared" ca="1" si="299"/>
        <v>-6.8880752261641867</v>
      </c>
      <c r="F674" s="304">
        <f t="shared" ca="1" si="300"/>
        <v>6.9982177617907153</v>
      </c>
      <c r="G674" s="306">
        <f t="shared" ca="1" si="301"/>
        <v>40.786773610946142</v>
      </c>
      <c r="H674" s="307">
        <f t="shared" ca="1" si="302"/>
        <v>-97.345636098732726</v>
      </c>
      <c r="I674" s="304">
        <f t="shared" ca="1" si="303"/>
        <v>105.54493720239483</v>
      </c>
      <c r="J674" s="306">
        <f t="shared" ca="1" si="304"/>
        <v>1866.9604761329099</v>
      </c>
      <c r="K674" s="307">
        <f t="shared" ca="1" si="305"/>
        <v>1952.4492173008073</v>
      </c>
      <c r="L674" s="304">
        <f t="shared" ca="1" si="290"/>
        <v>2701.4069233606692</v>
      </c>
      <c r="M674" s="306">
        <f t="shared" ca="1" si="306"/>
        <v>-1.1740278469316148</v>
      </c>
      <c r="N674" s="304">
        <f t="shared" ca="1" si="307"/>
        <v>-67.266840660012562</v>
      </c>
      <c r="P674" s="310">
        <f t="shared" ca="1" si="308"/>
        <v>23</v>
      </c>
      <c r="Q674" s="304">
        <f t="shared" ca="1" si="309"/>
        <v>0</v>
      </c>
      <c r="R674" s="306">
        <f t="shared" ca="1" si="310"/>
        <v>0</v>
      </c>
      <c r="S674" s="307">
        <f t="shared" ca="1" si="311"/>
        <v>7.6519999999999806</v>
      </c>
      <c r="T674" s="304">
        <f t="shared" ca="1" si="291"/>
        <v>75.066119999999813</v>
      </c>
      <c r="U674" s="311">
        <f t="shared" ca="1" si="292"/>
        <v>0</v>
      </c>
      <c r="V674" s="306">
        <f t="shared" ca="1" si="293"/>
        <v>1.0070971803630422</v>
      </c>
      <c r="W674" s="304">
        <f t="shared" ca="1" si="294"/>
        <v>24.575115184943481</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5.8612408217461116</v>
      </c>
      <c r="AH674" s="304">
        <f t="shared" ca="1" si="318"/>
        <v>-3.1728718701047032</v>
      </c>
    </row>
    <row r="675" spans="1:34" x14ac:dyDescent="0.2">
      <c r="A675" s="347">
        <f t="shared" ca="1" si="296"/>
        <v>0.1</v>
      </c>
      <c r="B675" s="304">
        <f t="shared" ca="1" si="297"/>
        <v>34.800000000000153</v>
      </c>
      <c r="D675" s="306">
        <f t="shared" ca="1" si="298"/>
        <v>-1.2410879163947848</v>
      </c>
      <c r="E675" s="307">
        <f t="shared" ca="1" si="299"/>
        <v>-6.8479002313760482</v>
      </c>
      <c r="F675" s="304">
        <f t="shared" ca="1" si="300"/>
        <v>6.9594566451053694</v>
      </c>
      <c r="G675" s="306">
        <f t="shared" ca="1" si="301"/>
        <v>40.662664819306663</v>
      </c>
      <c r="H675" s="307">
        <f t="shared" ca="1" si="302"/>
        <v>-98.030426121870335</v>
      </c>
      <c r="I675" s="304">
        <f t="shared" ca="1" si="303"/>
        <v>106.12924552564556</v>
      </c>
      <c r="J675" s="306">
        <f t="shared" ca="1" si="304"/>
        <v>1871.0329480544226</v>
      </c>
      <c r="K675" s="307">
        <f t="shared" ca="1" si="305"/>
        <v>1942.6804141897771</v>
      </c>
      <c r="L675" s="304">
        <f t="shared" ca="1" si="290"/>
        <v>2697.1784302084629</v>
      </c>
      <c r="M675" s="306">
        <f t="shared" ca="1" si="306"/>
        <v>-1.1775998909379557</v>
      </c>
      <c r="N675" s="304">
        <f t="shared" ca="1" si="307"/>
        <v>-67.471503705810903</v>
      </c>
      <c r="P675" s="310">
        <f t="shared" ca="1" si="308"/>
        <v>23</v>
      </c>
      <c r="Q675" s="304">
        <f t="shared" ca="1" si="309"/>
        <v>0</v>
      </c>
      <c r="R675" s="306">
        <f t="shared" ca="1" si="310"/>
        <v>0</v>
      </c>
      <c r="S675" s="307">
        <f t="shared" ca="1" si="311"/>
        <v>7.6519999999999806</v>
      </c>
      <c r="T675" s="304">
        <f t="shared" ca="1" si="291"/>
        <v>75.066119999999813</v>
      </c>
      <c r="U675" s="311">
        <f t="shared" ca="1" si="292"/>
        <v>0</v>
      </c>
      <c r="V675" s="306">
        <f t="shared" ca="1" si="293"/>
        <v>1.0080909020719702</v>
      </c>
      <c r="W675" s="304">
        <f t="shared" ca="1" si="294"/>
        <v>24.872487388181668</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5.8363124600230325</v>
      </c>
      <c r="AH675" s="304">
        <f t="shared" ca="1" si="318"/>
        <v>-3.2115937251625124</v>
      </c>
    </row>
    <row r="676" spans="1:34" x14ac:dyDescent="0.2">
      <c r="A676" s="347">
        <f t="shared" ca="1" si="296"/>
        <v>0.1</v>
      </c>
      <c r="B676" s="304">
        <f t="shared" ca="1" si="297"/>
        <v>34.900000000000155</v>
      </c>
      <c r="D676" s="306">
        <f t="shared" ca="1" si="298"/>
        <v>-1.2453889779402147</v>
      </c>
      <c r="E676" s="307">
        <f t="shared" ca="1" si="299"/>
        <v>-6.8075894905689189</v>
      </c>
      <c r="F676" s="304">
        <f t="shared" ca="1" si="300"/>
        <v>6.9205685011044702</v>
      </c>
      <c r="G676" s="306">
        <f t="shared" ca="1" si="301"/>
        <v>40.538125921512645</v>
      </c>
      <c r="H676" s="307">
        <f t="shared" ca="1" si="302"/>
        <v>-98.711185070927229</v>
      </c>
      <c r="I676" s="304">
        <f t="shared" ca="1" si="303"/>
        <v>106.71100089182588</v>
      </c>
      <c r="J676" s="306">
        <f t="shared" ca="1" si="304"/>
        <v>1875.0929875914635</v>
      </c>
      <c r="K676" s="307">
        <f t="shared" ca="1" si="305"/>
        <v>1932.8433336301373</v>
      </c>
      <c r="L676" s="304">
        <f t="shared" ca="1" si="290"/>
        <v>2692.9272297024927</v>
      </c>
      <c r="M676" s="306">
        <f t="shared" ca="1" si="306"/>
        <v>-1.1811221514327117</v>
      </c>
      <c r="N676" s="304">
        <f t="shared" ca="1" si="307"/>
        <v>-67.673314366506077</v>
      </c>
      <c r="P676" s="310">
        <f t="shared" ca="1" si="308"/>
        <v>23</v>
      </c>
      <c r="Q676" s="304">
        <f t="shared" ca="1" si="309"/>
        <v>0</v>
      </c>
      <c r="R676" s="306">
        <f t="shared" ca="1" si="310"/>
        <v>0</v>
      </c>
      <c r="S676" s="307">
        <f t="shared" ca="1" si="311"/>
        <v>7.6519999999999806</v>
      </c>
      <c r="T676" s="304">
        <f t="shared" ca="1" si="291"/>
        <v>75.066119999999813</v>
      </c>
      <c r="U676" s="311">
        <f t="shared" ca="1" si="292"/>
        <v>0</v>
      </c>
      <c r="V676" s="306">
        <f t="shared" ca="1" si="293"/>
        <v>1.0090924637375749</v>
      </c>
      <c r="W676" s="304">
        <f t="shared" ca="1" si="294"/>
        <v>25.170898583170803</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5.8109342150611125</v>
      </c>
      <c r="AH676" s="304">
        <f t="shared" ca="1" si="318"/>
        <v>-3.2504557485862167</v>
      </c>
    </row>
    <row r="677" spans="1:34" x14ac:dyDescent="0.2">
      <c r="A677" s="347">
        <f t="shared" ca="1" si="296"/>
        <v>0.1</v>
      </c>
      <c r="B677" s="304">
        <f t="shared" ca="1" si="297"/>
        <v>35.000000000000156</v>
      </c>
      <c r="D677" s="306">
        <f t="shared" ca="1" si="298"/>
        <v>-1.2496207626843141</v>
      </c>
      <c r="E677" s="307">
        <f t="shared" ca="1" si="299"/>
        <v>-6.7671472886381077</v>
      </c>
      <c r="F677" s="304">
        <f t="shared" ca="1" si="300"/>
        <v>6.8815575618208573</v>
      </c>
      <c r="G677" s="306">
        <f t="shared" ca="1" si="301"/>
        <v>40.413163845244213</v>
      </c>
      <c r="H677" s="307">
        <f t="shared" ca="1" si="302"/>
        <v>-99.387899799791043</v>
      </c>
      <c r="I677" s="304">
        <f t="shared" ca="1" si="303"/>
        <v>107.2901600268909</v>
      </c>
      <c r="J677" s="306">
        <f t="shared" ca="1" si="304"/>
        <v>1879.1405520798014</v>
      </c>
      <c r="K677" s="307">
        <f t="shared" ca="1" si="305"/>
        <v>1922.9383793866014</v>
      </c>
      <c r="L677" s="304">
        <f t="shared" ca="1" si="290"/>
        <v>2688.6541661933297</v>
      </c>
      <c r="M677" s="306">
        <f t="shared" ca="1" si="306"/>
        <v>-1.1845956287057009</v>
      </c>
      <c r="N677" s="304">
        <f t="shared" ca="1" si="307"/>
        <v>-67.872329954482979</v>
      </c>
      <c r="P677" s="310">
        <f t="shared" ca="1" si="308"/>
        <v>23</v>
      </c>
      <c r="Q677" s="304">
        <f t="shared" ca="1" si="309"/>
        <v>0</v>
      </c>
      <c r="R677" s="306">
        <f t="shared" ca="1" si="310"/>
        <v>0</v>
      </c>
      <c r="S677" s="307">
        <f t="shared" ca="1" si="311"/>
        <v>7.6519999999999806</v>
      </c>
      <c r="T677" s="304">
        <f t="shared" ca="1" si="291"/>
        <v>75.066119999999813</v>
      </c>
      <c r="U677" s="311">
        <f t="shared" ca="1" si="292"/>
        <v>0</v>
      </c>
      <c r="V677" s="306">
        <f t="shared" ca="1" si="293"/>
        <v>1.0101018441064931</v>
      </c>
      <c r="W677" s="304">
        <f t="shared" ca="1" si="294"/>
        <v>25.470315257838088</v>
      </c>
      <c r="Y677" s="314" t="str">
        <f t="shared" ca="1" si="312"/>
        <v/>
      </c>
      <c r="Z677" s="315" t="str">
        <f t="shared" ca="1" si="313"/>
        <v/>
      </c>
      <c r="AA677" s="316" t="str">
        <f t="shared" ca="1" si="314"/>
        <v/>
      </c>
      <c r="AC677" s="310">
        <f t="shared" ca="1" si="315"/>
        <v>35.000000000000156</v>
      </c>
      <c r="AD677" s="323">
        <f t="shared" ca="1" si="316"/>
        <v>1879.1405520798014</v>
      </c>
      <c r="AE677" s="324" t="e">
        <f t="shared" ca="1" si="295"/>
        <v>#N/A</v>
      </c>
      <c r="AG677" s="306">
        <f t="shared" ca="1" si="317"/>
        <v>5.7851190544538751</v>
      </c>
      <c r="AH677" s="304">
        <f t="shared" ca="1" si="318"/>
        <v>-3.2894535524269299</v>
      </c>
    </row>
    <row r="678" spans="1:34" x14ac:dyDescent="0.2">
      <c r="A678" s="347">
        <f t="shared" ca="1" si="296"/>
        <v>0.1</v>
      </c>
      <c r="B678" s="304">
        <f t="shared" ca="1" si="297"/>
        <v>35.100000000000158</v>
      </c>
      <c r="D678" s="306">
        <f t="shared" ca="1" si="298"/>
        <v>-1.2537828287711532</v>
      </c>
      <c r="E678" s="307">
        <f t="shared" ca="1" si="299"/>
        <v>-6.7265779092727467</v>
      </c>
      <c r="F678" s="304">
        <f t="shared" ca="1" si="300"/>
        <v>6.8424280596318665</v>
      </c>
      <c r="G678" s="306">
        <f t="shared" ca="1" si="301"/>
        <v>40.287785562367098</v>
      </c>
      <c r="H678" s="307">
        <f t="shared" ca="1" si="302"/>
        <v>-100.06055759071832</v>
      </c>
      <c r="I678" s="304">
        <f t="shared" ca="1" si="303"/>
        <v>107.86668091159908</v>
      </c>
      <c r="J678" s="306">
        <f t="shared" ca="1" si="304"/>
        <v>1883.1755995501819</v>
      </c>
      <c r="K678" s="307">
        <f t="shared" ca="1" si="305"/>
        <v>1912.9659565170759</v>
      </c>
      <c r="L678" s="304">
        <f t="shared" ca="1" si="290"/>
        <v>2684.36008939458</v>
      </c>
      <c r="M678" s="306">
        <f t="shared" ca="1" si="306"/>
        <v>-1.1880212985114684</v>
      </c>
      <c r="N678" s="304">
        <f t="shared" ca="1" si="307"/>
        <v>-68.068606376358858</v>
      </c>
      <c r="P678" s="310">
        <f t="shared" ca="1" si="308"/>
        <v>23</v>
      </c>
      <c r="Q678" s="304">
        <f t="shared" ca="1" si="309"/>
        <v>0</v>
      </c>
      <c r="R678" s="306">
        <f t="shared" ca="1" si="310"/>
        <v>0</v>
      </c>
      <c r="S678" s="307">
        <f t="shared" ca="1" si="311"/>
        <v>7.6519999999999806</v>
      </c>
      <c r="T678" s="304">
        <f t="shared" ca="1" si="291"/>
        <v>75.066119999999813</v>
      </c>
      <c r="U678" s="311">
        <f t="shared" ca="1" si="292"/>
        <v>0</v>
      </c>
      <c r="V678" s="306">
        <f t="shared" ca="1" si="293"/>
        <v>1.0111190218263011</v>
      </c>
      <c r="W678" s="304">
        <f t="shared" ca="1" si="294"/>
        <v>25.770703970588983</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5.7588796605573522</v>
      </c>
      <c r="AH678" s="304">
        <f t="shared" ca="1" si="318"/>
        <v>-3.3285827571665125</v>
      </c>
    </row>
    <row r="679" spans="1:34" x14ac:dyDescent="0.2">
      <c r="A679" s="347">
        <f t="shared" ca="1" si="296"/>
        <v>0.1</v>
      </c>
      <c r="B679" s="304">
        <f t="shared" ca="1" si="297"/>
        <v>35.200000000000159</v>
      </c>
      <c r="D679" s="306">
        <f t="shared" ca="1" si="298"/>
        <v>-1.2578747579106979</v>
      </c>
      <c r="E679" s="307">
        <f t="shared" ca="1" si="299"/>
        <v>-6.6858856338481978</v>
      </c>
      <c r="F679" s="304">
        <f t="shared" ca="1" si="300"/>
        <v>6.8031842261904547</v>
      </c>
      <c r="G679" s="306">
        <f t="shared" ca="1" si="301"/>
        <v>40.161998086576027</v>
      </c>
      <c r="H679" s="307">
        <f t="shared" ca="1" si="302"/>
        <v>-100.72914615410313</v>
      </c>
      <c r="I679" s="304">
        <f t="shared" ca="1" si="303"/>
        <v>108.44052275436894</v>
      </c>
      <c r="J679" s="306">
        <f t="shared" ca="1" si="304"/>
        <v>1887.198088732629</v>
      </c>
      <c r="K679" s="307">
        <f t="shared" ca="1" si="305"/>
        <v>1902.9264713298348</v>
      </c>
      <c r="L679" s="304">
        <f t="shared" ca="1" si="290"/>
        <v>2680.0458543472546</v>
      </c>
      <c r="M679" s="306">
        <f t="shared" ca="1" si="306"/>
        <v>-1.1914001127253719</v>
      </c>
      <c r="N679" s="304">
        <f t="shared" ca="1" si="307"/>
        <v>-68.262198170574337</v>
      </c>
      <c r="P679" s="310">
        <f t="shared" ca="1" si="308"/>
        <v>23</v>
      </c>
      <c r="Q679" s="304">
        <f t="shared" ca="1" si="309"/>
        <v>0</v>
      </c>
      <c r="R679" s="306">
        <f t="shared" ca="1" si="310"/>
        <v>0</v>
      </c>
      <c r="S679" s="307">
        <f t="shared" ca="1" si="311"/>
        <v>7.6519999999999806</v>
      </c>
      <c r="T679" s="304">
        <f t="shared" ca="1" si="291"/>
        <v>75.066119999999813</v>
      </c>
      <c r="U679" s="311">
        <f t="shared" ca="1" si="292"/>
        <v>0</v>
      </c>
      <c r="V679" s="306">
        <f t="shared" ca="1" si="293"/>
        <v>1.0121439754472665</v>
      </c>
      <c r="W679" s="304">
        <f t="shared" ca="1" si="294"/>
        <v>26.072031356226862</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5.7322284395339604</v>
      </c>
      <c r="AH679" s="304">
        <f t="shared" ca="1" si="318"/>
        <v>-3.367838992497262</v>
      </c>
    </row>
    <row r="680" spans="1:34" x14ac:dyDescent="0.2">
      <c r="A680" s="347">
        <f t="shared" ca="1" si="296"/>
        <v>0.1</v>
      </c>
      <c r="B680" s="304">
        <f t="shared" ca="1" si="297"/>
        <v>35.300000000000161</v>
      </c>
      <c r="D680" s="306">
        <f t="shared" ca="1" si="298"/>
        <v>-1.2618961549440404</v>
      </c>
      <c r="E680" s="307">
        <f t="shared" ca="1" si="299"/>
        <v>-6.6450747403390542</v>
      </c>
      <c r="F680" s="304">
        <f t="shared" ca="1" si="300"/>
        <v>6.763830291377416</v>
      </c>
      <c r="G680" s="306">
        <f t="shared" ca="1" si="301"/>
        <v>40.035808471081623</v>
      </c>
      <c r="H680" s="307">
        <f t="shared" ca="1" si="302"/>
        <v>-101.39365362813705</v>
      </c>
      <c r="I680" s="304">
        <f t="shared" ca="1" si="303"/>
        <v>109.01164596498744</v>
      </c>
      <c r="J680" s="306">
        <f t="shared" ca="1" si="304"/>
        <v>1891.2079790605119</v>
      </c>
      <c r="K680" s="307">
        <f t="shared" ca="1" si="305"/>
        <v>1892.8203313407228</v>
      </c>
      <c r="L680" s="304">
        <f t="shared" ca="1" si="290"/>
        <v>2675.7123213826535</v>
      </c>
      <c r="M680" s="306">
        <f t="shared" ca="1" si="306"/>
        <v>-1.1947329999830869</v>
      </c>
      <c r="N680" s="304">
        <f t="shared" ca="1" si="307"/>
        <v>-68.453158544034338</v>
      </c>
      <c r="P680" s="310">
        <f t="shared" ca="1" si="308"/>
        <v>23</v>
      </c>
      <c r="Q680" s="304">
        <f t="shared" ca="1" si="309"/>
        <v>0</v>
      </c>
      <c r="R680" s="306">
        <f t="shared" ca="1" si="310"/>
        <v>0</v>
      </c>
      <c r="S680" s="307">
        <f t="shared" ca="1" si="311"/>
        <v>7.6519999999999806</v>
      </c>
      <c r="T680" s="304">
        <f t="shared" ca="1" si="291"/>
        <v>75.066119999999813</v>
      </c>
      <c r="U680" s="311">
        <f t="shared" ca="1" si="292"/>
        <v>0</v>
      </c>
      <c r="V680" s="306">
        <f t="shared" ca="1" si="293"/>
        <v>1.0131766834241056</v>
      </c>
      <c r="W680" s="304">
        <f t="shared" ca="1" si="294"/>
        <v>26.374264131824006</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5.7051775300419774</v>
      </c>
      <c r="AH680" s="304">
        <f t="shared" ca="1" si="318"/>
        <v>-3.4072178980955212</v>
      </c>
    </row>
    <row r="681" spans="1:34" x14ac:dyDescent="0.2">
      <c r="A681" s="347">
        <f t="shared" ca="1" si="296"/>
        <v>0.1</v>
      </c>
      <c r="B681" s="304">
        <f t="shared" ca="1" si="297"/>
        <v>35.400000000000162</v>
      </c>
      <c r="D681" s="306">
        <f t="shared" ca="1" si="298"/>
        <v>-1.2658466474190835</v>
      </c>
      <c r="E681" s="307">
        <f t="shared" ca="1" si="299"/>
        <v>-6.6041495022522891</v>
      </c>
      <c r="F681" s="304">
        <f t="shared" ca="1" si="300"/>
        <v>6.7243704822742547</v>
      </c>
      <c r="G681" s="306">
        <f t="shared" ca="1" si="301"/>
        <v>39.909223806339718</v>
      </c>
      <c r="H681" s="307">
        <f t="shared" ca="1" si="302"/>
        <v>-102.05406857836228</v>
      </c>
      <c r="I681" s="304">
        <f t="shared" ca="1" si="303"/>
        <v>109.58001212913595</v>
      </c>
      <c r="J681" s="306">
        <f t="shared" ca="1" si="304"/>
        <v>1895.2052306743828</v>
      </c>
      <c r="K681" s="307">
        <f t="shared" ca="1" si="305"/>
        <v>1882.6479452303977</v>
      </c>
      <c r="L681" s="304">
        <f t="shared" ca="1" si="290"/>
        <v>2671.3603560837273</v>
      </c>
      <c r="M681" s="306">
        <f t="shared" ca="1" si="306"/>
        <v>-1.1980208663037553</v>
      </c>
      <c r="N681" s="304">
        <f t="shared" ca="1" si="307"/>
        <v>-68.641539407811834</v>
      </c>
      <c r="P681" s="310">
        <f t="shared" ca="1" si="308"/>
        <v>23</v>
      </c>
      <c r="Q681" s="304">
        <f t="shared" ca="1" si="309"/>
        <v>0</v>
      </c>
      <c r="R681" s="306">
        <f t="shared" ca="1" si="310"/>
        <v>0</v>
      </c>
      <c r="S681" s="307">
        <f t="shared" ca="1" si="311"/>
        <v>7.6519999999999806</v>
      </c>
      <c r="T681" s="304">
        <f t="shared" ca="1" si="291"/>
        <v>75.066119999999813</v>
      </c>
      <c r="U681" s="311">
        <f t="shared" ca="1" si="292"/>
        <v>0</v>
      </c>
      <c r="V681" s="306">
        <f t="shared" ca="1" si="293"/>
        <v>1.01421712411775</v>
      </c>
      <c r="W681" s="304">
        <f t="shared" ca="1" si="294"/>
        <v>26.677369102541686</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5.6777388115831524</v>
      </c>
      <c r="AH681" s="304">
        <f t="shared" ca="1" si="318"/>
        <v>-3.4467151243889274</v>
      </c>
    </row>
    <row r="682" spans="1:34" x14ac:dyDescent="0.2">
      <c r="A682" s="347">
        <f t="shared" ca="1" si="296"/>
        <v>0.1</v>
      </c>
      <c r="B682" s="304">
        <f t="shared" ca="1" si="297"/>
        <v>35.500000000000163</v>
      </c>
      <c r="D682" s="306">
        <f t="shared" ca="1" si="298"/>
        <v>-1.2697258851761852</v>
      </c>
      <c r="E682" s="307">
        <f t="shared" ca="1" si="299"/>
        <v>-6.5631141875801706</v>
      </c>
      <c r="F682" s="304">
        <f t="shared" ca="1" si="300"/>
        <v>6.6848090221563226</v>
      </c>
      <c r="G682" s="306">
        <f t="shared" ca="1" si="301"/>
        <v>39.7822512178221</v>
      </c>
      <c r="H682" s="307">
        <f t="shared" ca="1" si="302"/>
        <v>-102.7103799971203</v>
      </c>
      <c r="I682" s="304">
        <f t="shared" ca="1" si="303"/>
        <v>110.14558398370202</v>
      </c>
      <c r="J682" s="306">
        <f t="shared" ca="1" si="304"/>
        <v>1899.1898044255909</v>
      </c>
      <c r="K682" s="307">
        <f t="shared" ca="1" si="305"/>
        <v>1872.4097228016235</v>
      </c>
      <c r="L682" s="304">
        <f t="shared" ca="1" si="290"/>
        <v>2666.9908292448563</v>
      </c>
      <c r="M682" s="306">
        <f t="shared" ca="1" si="306"/>
        <v>-1.2012645956970083</v>
      </c>
      <c r="N682" s="304">
        <f t="shared" ca="1" si="307"/>
        <v>-68.827391411927763</v>
      </c>
      <c r="P682" s="310">
        <f t="shared" ca="1" si="308"/>
        <v>23</v>
      </c>
      <c r="Q682" s="304">
        <f t="shared" ca="1" si="309"/>
        <v>0</v>
      </c>
      <c r="R682" s="306">
        <f t="shared" ca="1" si="310"/>
        <v>0</v>
      </c>
      <c r="S682" s="307">
        <f t="shared" ca="1" si="311"/>
        <v>7.6519999999999806</v>
      </c>
      <c r="T682" s="304">
        <f t="shared" ca="1" si="291"/>
        <v>75.066119999999813</v>
      </c>
      <c r="U682" s="311">
        <f t="shared" ca="1" si="292"/>
        <v>0</v>
      </c>
      <c r="V682" s="306">
        <f t="shared" ca="1" si="293"/>
        <v>1.0152652757971297</v>
      </c>
      <c r="W682" s="304">
        <f t="shared" ca="1" si="294"/>
        <v>26.981313167397822</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5.6499239125208494</v>
      </c>
      <c r="AH682" s="304">
        <f t="shared" ca="1" si="318"/>
        <v>-3.4863263333170091</v>
      </c>
    </row>
    <row r="683" spans="1:34" x14ac:dyDescent="0.2">
      <c r="A683" s="347">
        <f t="shared" ca="1" si="296"/>
        <v>0.1</v>
      </c>
      <c r="B683" s="304">
        <f t="shared" ca="1" si="297"/>
        <v>35.600000000000165</v>
      </c>
      <c r="D683" s="306">
        <f t="shared" ca="1" si="298"/>
        <v>-1.273533539943378</v>
      </c>
      <c r="E683" s="307">
        <f t="shared" ca="1" si="299"/>
        <v>-6.5219730577724935</v>
      </c>
      <c r="F683" s="304">
        <f t="shared" ca="1" si="300"/>
        <v>6.6451501295058035</v>
      </c>
      <c r="G683" s="306">
        <f t="shared" ca="1" si="301"/>
        <v>39.654897863827763</v>
      </c>
      <c r="H683" s="307">
        <f t="shared" ca="1" si="302"/>
        <v>-103.36257730289755</v>
      </c>
      <c r="I683" s="304">
        <f t="shared" ca="1" si="303"/>
        <v>110.70832539284515</v>
      </c>
      <c r="J683" s="306">
        <f t="shared" ca="1" si="304"/>
        <v>1903.1616618796734</v>
      </c>
      <c r="K683" s="307">
        <f t="shared" ca="1" si="305"/>
        <v>1862.1060749366227</v>
      </c>
      <c r="L683" s="304">
        <f t="shared" ca="1" si="290"/>
        <v>2662.6046168300081</v>
      </c>
      <c r="M683" s="306">
        <f t="shared" ca="1" si="306"/>
        <v>-1.2044650507541224</v>
      </c>
      <c r="N683" s="304">
        <f t="shared" ca="1" si="307"/>
        <v>-69.010763979221707</v>
      </c>
      <c r="P683" s="310">
        <f t="shared" ca="1" si="308"/>
        <v>23</v>
      </c>
      <c r="Q683" s="304">
        <f t="shared" ca="1" si="309"/>
        <v>0</v>
      </c>
      <c r="R683" s="306">
        <f t="shared" ca="1" si="310"/>
        <v>0</v>
      </c>
      <c r="S683" s="307">
        <f t="shared" ca="1" si="311"/>
        <v>7.6519999999999806</v>
      </c>
      <c r="T683" s="304">
        <f t="shared" ca="1" si="291"/>
        <v>75.066119999999813</v>
      </c>
      <c r="U683" s="311">
        <f t="shared" ca="1" si="292"/>
        <v>0</v>
      </c>
      <c r="V683" s="306">
        <f t="shared" ca="1" si="293"/>
        <v>1.0163211166409571</v>
      </c>
      <c r="W683" s="304">
        <f t="shared" ca="1" si="294"/>
        <v>27.286063324979565</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5.6217442177805941</v>
      </c>
      <c r="AH683" s="304">
        <f t="shared" ca="1" si="318"/>
        <v>-3.5260471990849309</v>
      </c>
    </row>
    <row r="684" spans="1:34" x14ac:dyDescent="0.2">
      <c r="A684" s="347">
        <f t="shared" ca="1" si="296"/>
        <v>0.1</v>
      </c>
      <c r="B684" s="304">
        <f t="shared" ca="1" si="297"/>
        <v>35.700000000000166</v>
      </c>
      <c r="D684" s="306">
        <f t="shared" ca="1" si="298"/>
        <v>-1.2772693049406896</v>
      </c>
      <c r="E684" s="307">
        <f t="shared" ca="1" si="299"/>
        <v>-6.4807303667278546</v>
      </c>
      <c r="F684" s="304">
        <f t="shared" ca="1" si="300"/>
        <v>6.6053980170442586</v>
      </c>
      <c r="G684" s="306">
        <f t="shared" ca="1" si="301"/>
        <v>39.527170933333693</v>
      </c>
      <c r="H684" s="307">
        <f t="shared" ca="1" si="302"/>
        <v>-104.01065033957033</v>
      </c>
      <c r="I684" s="304">
        <f t="shared" ca="1" si="303"/>
        <v>111.26820132478704</v>
      </c>
      <c r="J684" s="306">
        <f t="shared" ca="1" si="304"/>
        <v>1907.1207653195315</v>
      </c>
      <c r="K684" s="307">
        <f t="shared" ca="1" si="305"/>
        <v>1851.7374135544992</v>
      </c>
      <c r="L684" s="304">
        <f t="shared" ca="1" si="290"/>
        <v>2658.2025999292196</v>
      </c>
      <c r="M684" s="306">
        <f t="shared" ca="1" si="306"/>
        <v>-1.2076230732235755</v>
      </c>
      <c r="N684" s="304">
        <f t="shared" ca="1" si="307"/>
        <v>-69.191705338328859</v>
      </c>
      <c r="P684" s="310">
        <f t="shared" ca="1" si="308"/>
        <v>23</v>
      </c>
      <c r="Q684" s="304">
        <f t="shared" ca="1" si="309"/>
        <v>0</v>
      </c>
      <c r="R684" s="306">
        <f t="shared" ca="1" si="310"/>
        <v>0</v>
      </c>
      <c r="S684" s="307">
        <f t="shared" ca="1" si="311"/>
        <v>7.6519999999999806</v>
      </c>
      <c r="T684" s="304">
        <f t="shared" ca="1" si="291"/>
        <v>75.066119999999813</v>
      </c>
      <c r="U684" s="311">
        <f t="shared" ca="1" si="292"/>
        <v>0</v>
      </c>
      <c r="V684" s="306">
        <f t="shared" ca="1" si="293"/>
        <v>1.0173846247395231</v>
      </c>
      <c r="W684" s="304">
        <f t="shared" ca="1" si="294"/>
        <v>27.591586679099365</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5.5932108762448749</v>
      </c>
      <c r="AH684" s="304">
        <f t="shared" ca="1" si="318"/>
        <v>-3.5658734089100412</v>
      </c>
    </row>
    <row r="685" spans="1:34" x14ac:dyDescent="0.2">
      <c r="A685" s="347">
        <f t="shared" ca="1" si="296"/>
        <v>0.1</v>
      </c>
      <c r="B685" s="304">
        <f t="shared" ca="1" si="297"/>
        <v>35.800000000000168</v>
      </c>
      <c r="D685" s="306">
        <f t="shared" ca="1" si="298"/>
        <v>-1.2809328944931899</v>
      </c>
      <c r="E685" s="307">
        <f t="shared" ca="1" si="299"/>
        <v>-6.439390359803614</v>
      </c>
      <c r="F685" s="304">
        <f t="shared" ca="1" si="300"/>
        <v>6.565556890784392</v>
      </c>
      <c r="G685" s="306">
        <f t="shared" ca="1" si="301"/>
        <v>39.399077643884375</v>
      </c>
      <c r="H685" s="307">
        <f t="shared" ca="1" si="302"/>
        <v>-104.6545893755507</v>
      </c>
      <c r="I685" s="304">
        <f t="shared" ca="1" si="303"/>
        <v>111.82517782929727</v>
      </c>
      <c r="J685" s="306">
        <f t="shared" ca="1" si="304"/>
        <v>1911.0670777483924</v>
      </c>
      <c r="K685" s="307">
        <f t="shared" ca="1" si="305"/>
        <v>1841.3041515687432</v>
      </c>
      <c r="L685" s="304">
        <f t="shared" ca="1" si="290"/>
        <v>2653.7856647133485</v>
      </c>
      <c r="M685" s="306">
        <f t="shared" ca="1" si="306"/>
        <v>-1.2107394845712844</v>
      </c>
      <c r="N685" s="304">
        <f t="shared" ca="1" si="307"/>
        <v>-69.370262555779249</v>
      </c>
      <c r="P685" s="310">
        <f t="shared" ca="1" si="308"/>
        <v>23</v>
      </c>
      <c r="Q685" s="304">
        <f t="shared" ca="1" si="309"/>
        <v>0</v>
      </c>
      <c r="R685" s="306">
        <f t="shared" ca="1" si="310"/>
        <v>0</v>
      </c>
      <c r="S685" s="307">
        <f t="shared" ca="1" si="311"/>
        <v>7.6519999999999806</v>
      </c>
      <c r="T685" s="304">
        <f t="shared" ca="1" si="291"/>
        <v>75.066119999999813</v>
      </c>
      <c r="U685" s="311">
        <f t="shared" ca="1" si="292"/>
        <v>0</v>
      </c>
      <c r="V685" s="306">
        <f t="shared" ca="1" si="293"/>
        <v>1.0184557780965013</v>
      </c>
      <c r="W685" s="304">
        <f t="shared" ca="1" si="294"/>
        <v>27.897850444392606</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5.564334807853573</v>
      </c>
      <c r="AH685" s="304">
        <f t="shared" ca="1" si="318"/>
        <v>-3.6058006637610345</v>
      </c>
    </row>
    <row r="686" spans="1:34" x14ac:dyDescent="0.2">
      <c r="A686" s="347">
        <f t="shared" ca="1" si="296"/>
        <v>0.1</v>
      </c>
      <c r="B686" s="304">
        <f t="shared" ca="1" si="297"/>
        <v>35.900000000000169</v>
      </c>
      <c r="D686" s="306">
        <f t="shared" ca="1" si="298"/>
        <v>-1.2845240436523866</v>
      </c>
      <c r="E686" s="307">
        <f t="shared" ca="1" si="299"/>
        <v>-6.3979572728441978</v>
      </c>
      <c r="F686" s="304">
        <f t="shared" ca="1" si="300"/>
        <v>6.5256309491007105</v>
      </c>
      <c r="G686" s="306">
        <f t="shared" ca="1" si="301"/>
        <v>39.270625239519134</v>
      </c>
      <c r="H686" s="307">
        <f t="shared" ca="1" si="302"/>
        <v>-105.29438510283512</v>
      </c>
      <c r="I686" s="304">
        <f t="shared" ca="1" si="303"/>
        <v>112.37922201584644</v>
      </c>
      <c r="J686" s="306">
        <f t="shared" ca="1" si="304"/>
        <v>1915.0005628925626</v>
      </c>
      <c r="K686" s="307">
        <f t="shared" ca="1" si="305"/>
        <v>1830.806702844824</v>
      </c>
      <c r="L686" s="304">
        <f t="shared" ca="1" si="290"/>
        <v>2649.3547023870487</v>
      </c>
      <c r="M686" s="306">
        <f t="shared" ca="1" si="306"/>
        <v>-1.2138150865258155</v>
      </c>
      <c r="N686" s="304">
        <f t="shared" ca="1" si="307"/>
        <v>-69.546481567236071</v>
      </c>
      <c r="P686" s="310">
        <f t="shared" ca="1" si="308"/>
        <v>23</v>
      </c>
      <c r="Q686" s="304">
        <f t="shared" ca="1" si="309"/>
        <v>0</v>
      </c>
      <c r="R686" s="306">
        <f t="shared" ca="1" si="310"/>
        <v>0</v>
      </c>
      <c r="S686" s="307">
        <f t="shared" ca="1" si="311"/>
        <v>7.6519999999999806</v>
      </c>
      <c r="T686" s="304">
        <f t="shared" ca="1" si="291"/>
        <v>75.066119999999813</v>
      </c>
      <c r="U686" s="311">
        <f t="shared" ca="1" si="292"/>
        <v>0</v>
      </c>
      <c r="V686" s="306">
        <f t="shared" ca="1" si="293"/>
        <v>1.0195345546307593</v>
      </c>
      <c r="W686" s="304">
        <f t="shared" ca="1" si="294"/>
        <v>28.204821951854807</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5.5351267104210837</v>
      </c>
      <c r="AH686" s="304">
        <f t="shared" ca="1" si="318"/>
        <v>-3.6458246790894768</v>
      </c>
    </row>
    <row r="687" spans="1:34" x14ac:dyDescent="0.2">
      <c r="A687" s="347">
        <f t="shared" ca="1" si="296"/>
        <v>0.1</v>
      </c>
      <c r="B687" s="304">
        <f t="shared" ca="1" si="297"/>
        <v>36.000000000000171</v>
      </c>
      <c r="D687" s="306">
        <f t="shared" ca="1" si="298"/>
        <v>-1.2880425078255739</v>
      </c>
      <c r="E687" s="307">
        <f t="shared" ca="1" si="299"/>
        <v>-6.3564353312275355</v>
      </c>
      <c r="F687" s="304">
        <f t="shared" ca="1" si="300"/>
        <v>6.4856243818188624</v>
      </c>
      <c r="G687" s="306">
        <f t="shared" ca="1" si="301"/>
        <v>39.141820988736576</v>
      </c>
      <c r="H687" s="307">
        <f t="shared" ca="1" si="302"/>
        <v>-105.93002863595788</v>
      </c>
      <c r="I687" s="304">
        <f t="shared" ca="1" si="303"/>
        <v>112.93030203240031</v>
      </c>
      <c r="J687" s="306">
        <f t="shared" ca="1" si="304"/>
        <v>1918.9211852039753</v>
      </c>
      <c r="K687" s="307">
        <f t="shared" ca="1" si="305"/>
        <v>1820.2454821578845</v>
      </c>
      <c r="L687" s="304">
        <f t="shared" ca="1" si="290"/>
        <v>2644.910609139904</v>
      </c>
      <c r="M687" s="306">
        <f t="shared" ca="1" si="306"/>
        <v>-1.2168506616088655</v>
      </c>
      <c r="N687" s="304">
        <f t="shared" ca="1" si="307"/>
        <v>-69.720407207889906</v>
      </c>
      <c r="P687" s="310">
        <f t="shared" ca="1" si="308"/>
        <v>23</v>
      </c>
      <c r="Q687" s="304">
        <f t="shared" ca="1" si="309"/>
        <v>0</v>
      </c>
      <c r="R687" s="306">
        <f t="shared" ca="1" si="310"/>
        <v>0</v>
      </c>
      <c r="S687" s="307">
        <f t="shared" ca="1" si="311"/>
        <v>7.6519999999999806</v>
      </c>
      <c r="T687" s="304">
        <f t="shared" ca="1" si="291"/>
        <v>75.066119999999813</v>
      </c>
      <c r="U687" s="311">
        <f t="shared" ca="1" si="292"/>
        <v>0</v>
      </c>
      <c r="V687" s="306">
        <f t="shared" ca="1" si="293"/>
        <v>1.0206209321781752</v>
      </c>
      <c r="W687" s="304">
        <f t="shared" ca="1" si="294"/>
        <v>28.512468654316816</v>
      </c>
      <c r="Y687" s="314" t="str">
        <f t="shared" ca="1" si="312"/>
        <v/>
      </c>
      <c r="Z687" s="315" t="str">
        <f t="shared" ca="1" si="313"/>
        <v/>
      </c>
      <c r="AA687" s="316" t="str">
        <f t="shared" ca="1" si="314"/>
        <v/>
      </c>
      <c r="AC687" s="310">
        <f t="shared" ca="1" si="315"/>
        <v>36.000000000000171</v>
      </c>
      <c r="AD687" s="323">
        <f t="shared" ca="1" si="316"/>
        <v>1918.9211852039753</v>
      </c>
      <c r="AE687" s="324" t="e">
        <f t="shared" ca="1" si="295"/>
        <v>#N/A</v>
      </c>
      <c r="AG687" s="306">
        <f t="shared" ca="1" si="317"/>
        <v>5.5055970661810321</v>
      </c>
      <c r="AH687" s="304">
        <f t="shared" ca="1" si="318"/>
        <v>-3.6859411855534341</v>
      </c>
    </row>
    <row r="688" spans="1:34" x14ac:dyDescent="0.2">
      <c r="A688" s="347">
        <f t="shared" ca="1" si="296"/>
        <v>0.1</v>
      </c>
      <c r="B688" s="304">
        <f t="shared" ca="1" si="297"/>
        <v>36.100000000000172</v>
      </c>
      <c r="D688" s="306">
        <f t="shared" ca="1" si="298"/>
        <v>-1.2914880624128127</v>
      </c>
      <c r="E688" s="307">
        <f t="shared" ca="1" si="299"/>
        <v>-6.3148287489293216</v>
      </c>
      <c r="F688" s="304">
        <f t="shared" ca="1" si="300"/>
        <v>6.4455413693233758</v>
      </c>
      <c r="G688" s="306">
        <f t="shared" ca="1" si="301"/>
        <v>39.012672182495294</v>
      </c>
      <c r="H688" s="307">
        <f t="shared" ca="1" si="302"/>
        <v>-106.56151151085082</v>
      </c>
      <c r="I688" s="304">
        <f t="shared" ca="1" si="303"/>
        <v>113.47838704482909</v>
      </c>
      <c r="J688" s="306">
        <f t="shared" ca="1" si="304"/>
        <v>1922.8289098625369</v>
      </c>
      <c r="K688" s="307">
        <f t="shared" ca="1" si="305"/>
        <v>1809.6209051505441</v>
      </c>
      <c r="L688" s="304">
        <f t="shared" ca="1" si="290"/>
        <v>2640.4542860956763</v>
      </c>
      <c r="M688" s="306">
        <f t="shared" ca="1" si="306"/>
        <v>-1.2198469736513202</v>
      </c>
      <c r="N688" s="304">
        <f t="shared" ca="1" si="307"/>
        <v>-69.892083242026786</v>
      </c>
      <c r="P688" s="310">
        <f t="shared" ca="1" si="308"/>
        <v>23</v>
      </c>
      <c r="Q688" s="304">
        <f t="shared" ca="1" si="309"/>
        <v>0</v>
      </c>
      <c r="R688" s="306">
        <f t="shared" ca="1" si="310"/>
        <v>0</v>
      </c>
      <c r="S688" s="307">
        <f t="shared" ca="1" si="311"/>
        <v>7.6519999999999806</v>
      </c>
      <c r="T688" s="304">
        <f t="shared" ca="1" si="291"/>
        <v>75.066119999999813</v>
      </c>
      <c r="U688" s="311">
        <f t="shared" ca="1" si="292"/>
        <v>0</v>
      </c>
      <c r="V688" s="306">
        <f t="shared" ca="1" si="293"/>
        <v>1.021714888493463</v>
      </c>
      <c r="W688" s="304">
        <f t="shared" ca="1" si="294"/>
        <v>28.820758131856184</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5.4757561480689594</v>
      </c>
      <c r="AH688" s="304">
        <f t="shared" ca="1" si="318"/>
        <v>-3.7261459297329962</v>
      </c>
    </row>
    <row r="689" spans="1:34" x14ac:dyDescent="0.2">
      <c r="A689" s="347">
        <f t="shared" ca="1" si="296"/>
        <v>0.1</v>
      </c>
      <c r="B689" s="304">
        <f t="shared" ca="1" si="297"/>
        <v>36.200000000000173</v>
      </c>
      <c r="D689" s="306">
        <f t="shared" ca="1" si="298"/>
        <v>-1.2948605024511828</v>
      </c>
      <c r="E689" s="307">
        <f t="shared" ca="1" si="299"/>
        <v>-6.2731417276048731</v>
      </c>
      <c r="F689" s="304">
        <f t="shared" ca="1" si="300"/>
        <v>6.4053860816835693</v>
      </c>
      <c r="G689" s="306">
        <f t="shared" ca="1" si="301"/>
        <v>38.883186132250174</v>
      </c>
      <c r="H689" s="307">
        <f t="shared" ca="1" si="302"/>
        <v>-107.18882568361131</v>
      </c>
      <c r="I689" s="304">
        <f t="shared" ca="1" si="303"/>
        <v>114.0234472169072</v>
      </c>
      <c r="J689" s="306">
        <f t="shared" ca="1" si="304"/>
        <v>1926.7237027782742</v>
      </c>
      <c r="K689" s="307">
        <f t="shared" ca="1" si="305"/>
        <v>1798.9333882908211</v>
      </c>
      <c r="L689" s="304">
        <f t="shared" ca="1" si="290"/>
        <v>2635.9866392595995</v>
      </c>
      <c r="M689" s="306">
        <f t="shared" ca="1" si="306"/>
        <v>-1.2228047682951981</v>
      </c>
      <c r="N689" s="304">
        <f t="shared" ca="1" si="307"/>
        <v>-70.061552391787387</v>
      </c>
      <c r="P689" s="310">
        <f t="shared" ca="1" si="308"/>
        <v>23</v>
      </c>
      <c r="Q689" s="304">
        <f t="shared" ca="1" si="309"/>
        <v>0</v>
      </c>
      <c r="R689" s="306">
        <f t="shared" ca="1" si="310"/>
        <v>0</v>
      </c>
      <c r="S689" s="307">
        <f t="shared" ca="1" si="311"/>
        <v>7.6519999999999806</v>
      </c>
      <c r="T689" s="304">
        <f t="shared" ca="1" si="291"/>
        <v>75.066119999999813</v>
      </c>
      <c r="U689" s="311">
        <f t="shared" ca="1" si="292"/>
        <v>0</v>
      </c>
      <c r="V689" s="306">
        <f t="shared" ca="1" si="293"/>
        <v>1.0228164012520027</v>
      </c>
      <c r="W689" s="304">
        <f t="shared" ca="1" si="294"/>
        <v>29.129658097143139</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5.4456140257532413</v>
      </c>
      <c r="AH689" s="304">
        <f t="shared" ca="1" si="318"/>
        <v>-3.7664346748374617</v>
      </c>
    </row>
    <row r="690" spans="1:34" x14ac:dyDescent="0.2">
      <c r="A690" s="347">
        <f t="shared" ca="1" si="296"/>
        <v>0.1</v>
      </c>
      <c r="B690" s="304">
        <f t="shared" ca="1" si="297"/>
        <v>36.300000000000175</v>
      </c>
      <c r="D690" s="306">
        <f t="shared" ca="1" si="298"/>
        <v>-1.298159642266002</v>
      </c>
      <c r="E690" s="307">
        <f t="shared" ca="1" si="299"/>
        <v>-6.2313784556883709</v>
      </c>
      <c r="F690" s="304">
        <f t="shared" ca="1" si="300"/>
        <v>6.3651626777974322</v>
      </c>
      <c r="G690" s="306">
        <f t="shared" ca="1" si="301"/>
        <v>38.753370168023572</v>
      </c>
      <c r="H690" s="307">
        <f t="shared" ca="1" si="302"/>
        <v>-107.81196352918015</v>
      </c>
      <c r="I690" s="304">
        <f t="shared" ca="1" si="303"/>
        <v>114.56545369087982</v>
      </c>
      <c r="J690" s="306">
        <f t="shared" ca="1" si="304"/>
        <v>1930.6055305932878</v>
      </c>
      <c r="K690" s="307">
        <f t="shared" ca="1" si="305"/>
        <v>1788.1833488301816</v>
      </c>
      <c r="L690" s="304">
        <f t="shared" ca="1" si="290"/>
        <v>2631.508579463672</v>
      </c>
      <c r="M690" s="306">
        <f t="shared" ca="1" si="306"/>
        <v>-1.2257247734817935</v>
      </c>
      <c r="N690" s="304">
        <f t="shared" ca="1" si="307"/>
        <v>-70.228856365135613</v>
      </c>
      <c r="P690" s="310">
        <f t="shared" ca="1" si="308"/>
        <v>23</v>
      </c>
      <c r="Q690" s="304">
        <f t="shared" ca="1" si="309"/>
        <v>0</v>
      </c>
      <c r="R690" s="306">
        <f t="shared" ca="1" si="310"/>
        <v>0</v>
      </c>
      <c r="S690" s="307">
        <f t="shared" ca="1" si="311"/>
        <v>7.6519999999999806</v>
      </c>
      <c r="T690" s="304">
        <f t="shared" ca="1" si="291"/>
        <v>75.066119999999813</v>
      </c>
      <c r="U690" s="311">
        <f t="shared" ca="1" si="292"/>
        <v>0</v>
      </c>
      <c r="V690" s="306">
        <f t="shared" ca="1" si="293"/>
        <v>1.0239254480516768</v>
      </c>
      <c r="W690" s="304">
        <f t="shared" ca="1" si="294"/>
        <v>29.439136400719608</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5.4151805714240151</v>
      </c>
      <c r="AH690" s="304">
        <f t="shared" ca="1" si="318"/>
        <v>-3.8068032014039743</v>
      </c>
    </row>
    <row r="691" spans="1:34" x14ac:dyDescent="0.2">
      <c r="A691" s="347">
        <f t="shared" ca="1" si="296"/>
        <v>0.1</v>
      </c>
      <c r="B691" s="304">
        <f t="shared" ca="1" si="297"/>
        <v>36.400000000000176</v>
      </c>
      <c r="D691" s="306">
        <f t="shared" ca="1" si="298"/>
        <v>-1.3013853151287025</v>
      </c>
      <c r="E691" s="307">
        <f t="shared" ca="1" si="299"/>
        <v>-6.1895431075092526</v>
      </c>
      <c r="F691" s="304">
        <f t="shared" ca="1" si="300"/>
        <v>6.3248753045532791</v>
      </c>
      <c r="G691" s="306">
        <f t="shared" ca="1" si="301"/>
        <v>38.623231636510702</v>
      </c>
      <c r="H691" s="307">
        <f t="shared" ca="1" si="302"/>
        <v>-108.43091783993107</v>
      </c>
      <c r="I691" s="304">
        <f t="shared" ca="1" si="303"/>
        <v>115.10437856857334</v>
      </c>
      <c r="J691" s="306">
        <f t="shared" ca="1" si="304"/>
        <v>1934.4743606835145</v>
      </c>
      <c r="K691" s="307">
        <f t="shared" ca="1" si="305"/>
        <v>1777.3712047617259</v>
      </c>
      <c r="L691" s="304">
        <f t="shared" ca="1" si="290"/>
        <v>2627.0210223098788</v>
      </c>
      <c r="M691" s="306">
        <f t="shared" ca="1" si="306"/>
        <v>-1.2286076999263329</v>
      </c>
      <c r="N691" s="304">
        <f t="shared" ca="1" si="307"/>
        <v>-70.394035883054372</v>
      </c>
      <c r="P691" s="310">
        <f t="shared" ca="1" si="308"/>
        <v>23</v>
      </c>
      <c r="Q691" s="304">
        <f t="shared" ca="1" si="309"/>
        <v>0</v>
      </c>
      <c r="R691" s="306">
        <f t="shared" ca="1" si="310"/>
        <v>0</v>
      </c>
      <c r="S691" s="307">
        <f t="shared" ca="1" si="311"/>
        <v>7.6519999999999806</v>
      </c>
      <c r="T691" s="304">
        <f t="shared" ca="1" si="291"/>
        <v>75.066119999999813</v>
      </c>
      <c r="U691" s="311">
        <f t="shared" ca="1" si="292"/>
        <v>0</v>
      </c>
      <c r="V691" s="306">
        <f t="shared" ca="1" si="293"/>
        <v>1.0250420064147099</v>
      </c>
      <c r="W691" s="304">
        <f t="shared" ca="1" si="294"/>
        <v>29.749161036209472</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5.3844654653497042</v>
      </c>
      <c r="AH691" s="304">
        <f t="shared" ca="1" si="318"/>
        <v>-3.8472473079874128</v>
      </c>
    </row>
    <row r="692" spans="1:34" x14ac:dyDescent="0.2">
      <c r="A692" s="347">
        <f t="shared" ca="1" si="296"/>
        <v>0.1</v>
      </c>
      <c r="B692" s="304">
        <f t="shared" ca="1" si="297"/>
        <v>36.500000000000178</v>
      </c>
      <c r="D692" s="306">
        <f t="shared" ca="1" si="298"/>
        <v>-1.3045373729210643</v>
      </c>
      <c r="E692" s="307">
        <f t="shared" ca="1" si="299"/>
        <v>-6.1476398424256118</v>
      </c>
      <c r="F692" s="304">
        <f t="shared" ca="1" si="300"/>
        <v>6.2845280960090069</v>
      </c>
      <c r="G692" s="306">
        <f t="shared" ca="1" si="301"/>
        <v>38.492777899218595</v>
      </c>
      <c r="H692" s="307">
        <f t="shared" ca="1" si="302"/>
        <v>-109.04568182417363</v>
      </c>
      <c r="I692" s="304">
        <f t="shared" ca="1" si="303"/>
        <v>115.64019489302792</v>
      </c>
      <c r="J692" s="306">
        <f t="shared" ca="1" si="304"/>
        <v>1938.330161160301</v>
      </c>
      <c r="K692" s="307">
        <f t="shared" ca="1" si="305"/>
        <v>1766.4973747785207</v>
      </c>
      <c r="L692" s="304">
        <f t="shared" ca="1" si="290"/>
        <v>2622.524888111288</v>
      </c>
      <c r="M692" s="306">
        <f t="shared" ca="1" si="306"/>
        <v>-1.2314542415794612</v>
      </c>
      <c r="N692" s="304">
        <f t="shared" ca="1" si="307"/>
        <v>-70.557130705986822</v>
      </c>
      <c r="P692" s="310">
        <f t="shared" ca="1" si="308"/>
        <v>23</v>
      </c>
      <c r="Q692" s="304">
        <f t="shared" ca="1" si="309"/>
        <v>0</v>
      </c>
      <c r="R692" s="306">
        <f t="shared" ca="1" si="310"/>
        <v>0</v>
      </c>
      <c r="S692" s="307">
        <f t="shared" ca="1" si="311"/>
        <v>7.6519999999999806</v>
      </c>
      <c r="T692" s="304">
        <f t="shared" ca="1" si="291"/>
        <v>75.066119999999813</v>
      </c>
      <c r="U692" s="311">
        <f t="shared" ca="1" si="292"/>
        <v>0</v>
      </c>
      <c r="V692" s="306">
        <f t="shared" ca="1" si="293"/>
        <v>1.0261660537895152</v>
      </c>
      <c r="W692" s="304">
        <f t="shared" ca="1" si="294"/>
        <v>30.059700145458958</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5.3534782012103648</v>
      </c>
      <c r="AH692" s="304">
        <f t="shared" ca="1" si="318"/>
        <v>-3.8877628118412897</v>
      </c>
    </row>
    <row r="693" spans="1:34" x14ac:dyDescent="0.2">
      <c r="A693" s="347">
        <f t="shared" ca="1" si="296"/>
        <v>0.1</v>
      </c>
      <c r="B693" s="304">
        <f t="shared" ca="1" si="297"/>
        <v>36.600000000000179</v>
      </c>
      <c r="D693" s="306">
        <f t="shared" ca="1" si="298"/>
        <v>-1.3076156858055423</v>
      </c>
      <c r="E693" s="307">
        <f t="shared" ca="1" si="299"/>
        <v>-6.1056728039743691</v>
      </c>
      <c r="F693" s="304">
        <f t="shared" ca="1" si="300"/>
        <v>6.2441251725887854</v>
      </c>
      <c r="G693" s="306">
        <f t="shared" ca="1" si="301"/>
        <v>38.362016330638042</v>
      </c>
      <c r="H693" s="307">
        <f t="shared" ca="1" si="302"/>
        <v>-109.65624910457106</v>
      </c>
      <c r="I693" s="304">
        <f t="shared" ca="1" si="303"/>
        <v>116.17287663063131</v>
      </c>
      <c r="J693" s="306">
        <f t="shared" ca="1" si="304"/>
        <v>1942.1729008717939</v>
      </c>
      <c r="K693" s="307">
        <f t="shared" ca="1" si="305"/>
        <v>1755.5622782320834</v>
      </c>
      <c r="L693" s="304">
        <f t="shared" ca="1" si="290"/>
        <v>2618.0211018309578</v>
      </c>
      <c r="M693" s="306">
        <f t="shared" ca="1" si="306"/>
        <v>-1.2342650760758718</v>
      </c>
      <c r="N693" s="304">
        <f t="shared" ca="1" si="307"/>
        <v>-70.718179659540922</v>
      </c>
      <c r="P693" s="310">
        <f t="shared" ca="1" si="308"/>
        <v>23</v>
      </c>
      <c r="Q693" s="304">
        <f t="shared" ca="1" si="309"/>
        <v>0</v>
      </c>
      <c r="R693" s="306">
        <f t="shared" ca="1" si="310"/>
        <v>0</v>
      </c>
      <c r="S693" s="307">
        <f t="shared" ca="1" si="311"/>
        <v>7.6519999999999806</v>
      </c>
      <c r="T693" s="304">
        <f t="shared" ca="1" si="291"/>
        <v>75.066119999999813</v>
      </c>
      <c r="U693" s="311">
        <f t="shared" ca="1" si="292"/>
        <v>0</v>
      </c>
      <c r="V693" s="306">
        <f t="shared" ca="1" si="293"/>
        <v>1.027297567552544</v>
      </c>
      <c r="W693" s="304">
        <f t="shared" ca="1" si="294"/>
        <v>30.370722023605431</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5.3222280912167426</v>
      </c>
      <c r="AH693" s="304">
        <f t="shared" ca="1" si="318"/>
        <v>-3.9283455495895234</v>
      </c>
    </row>
    <row r="694" spans="1:34" x14ac:dyDescent="0.2">
      <c r="A694" s="347">
        <f t="shared" ca="1" si="296"/>
        <v>0.1</v>
      </c>
      <c r="B694" s="304">
        <f t="shared" ca="1" si="297"/>
        <v>36.70000000000018</v>
      </c>
      <c r="D694" s="306">
        <f t="shared" ca="1" si="298"/>
        <v>-1.3106201419014167</v>
      </c>
      <c r="E694" s="307">
        <f t="shared" ca="1" si="299"/>
        <v>-6.0636461190380899</v>
      </c>
      <c r="F694" s="304">
        <f t="shared" ca="1" si="300"/>
        <v>6.2036706402970312</v>
      </c>
      <c r="G694" s="306">
        <f t="shared" ca="1" si="301"/>
        <v>38.2309543164479</v>
      </c>
      <c r="H694" s="307">
        <f t="shared" ca="1" si="302"/>
        <v>-110.26261371647487</v>
      </c>
      <c r="I694" s="304">
        <f t="shared" ca="1" si="303"/>
        <v>116.70239865373324</v>
      </c>
      <c r="J694" s="306">
        <f t="shared" ca="1" si="304"/>
        <v>1946.0025494041481</v>
      </c>
      <c r="K694" s="307">
        <f t="shared" ca="1" si="305"/>
        <v>1744.5663350910311</v>
      </c>
      <c r="L694" s="304">
        <f t="shared" ca="1" si="290"/>
        <v>2613.5105930185928</v>
      </c>
      <c r="M694" s="306">
        <f t="shared" ca="1" si="306"/>
        <v>-1.2370408651703975</v>
      </c>
      <c r="N694" s="304">
        <f t="shared" ca="1" si="307"/>
        <v>-70.877220659475697</v>
      </c>
      <c r="P694" s="310">
        <f t="shared" ca="1" si="308"/>
        <v>23</v>
      </c>
      <c r="Q694" s="304">
        <f t="shared" ca="1" si="309"/>
        <v>0</v>
      </c>
      <c r="R694" s="306">
        <f t="shared" ca="1" si="310"/>
        <v>0</v>
      </c>
      <c r="S694" s="307">
        <f t="shared" ca="1" si="311"/>
        <v>7.6519999999999806</v>
      </c>
      <c r="T694" s="304">
        <f t="shared" ca="1" si="291"/>
        <v>75.066119999999813</v>
      </c>
      <c r="U694" s="311">
        <f t="shared" ca="1" si="292"/>
        <v>0</v>
      </c>
      <c r="V694" s="306">
        <f t="shared" ca="1" si="293"/>
        <v>1.0284365250101395</v>
      </c>
      <c r="W694" s="304">
        <f t="shared" ca="1" si="294"/>
        <v>30.68219512407326</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5.2907242710236844</v>
      </c>
      <c r="AH694" s="304">
        <f t="shared" ca="1" si="318"/>
        <v>-3.9689913778888535</v>
      </c>
    </row>
    <row r="695" spans="1:34" x14ac:dyDescent="0.2">
      <c r="A695" s="347">
        <f t="shared" ca="1" si="296"/>
        <v>0.1</v>
      </c>
      <c r="B695" s="304">
        <f t="shared" ca="1" si="297"/>
        <v>36.800000000000182</v>
      </c>
      <c r="D695" s="306">
        <f t="shared" ca="1" si="298"/>
        <v>-1.3135506469665046</v>
      </c>
      <c r="E695" s="307">
        <f t="shared" ca="1" si="299"/>
        <v>-6.0215638970282903</v>
      </c>
      <c r="F695" s="304">
        <f t="shared" ca="1" si="300"/>
        <v>6.1631685899495441</v>
      </c>
      <c r="G695" s="306">
        <f t="shared" ca="1" si="301"/>
        <v>38.099599251751251</v>
      </c>
      <c r="H695" s="307">
        <f t="shared" ca="1" si="302"/>
        <v>-110.8647701061777</v>
      </c>
      <c r="I695" s="304">
        <f t="shared" ca="1" si="303"/>
        <v>117.22873672372178</v>
      </c>
      <c r="J695" s="306">
        <f t="shared" ca="1" si="304"/>
        <v>1949.8190770825581</v>
      </c>
      <c r="K695" s="307">
        <f t="shared" ca="1" si="305"/>
        <v>1733.5099658998984</v>
      </c>
      <c r="L695" s="304">
        <f t="shared" ca="1" si="290"/>
        <v>2608.9942957448843</v>
      </c>
      <c r="M695" s="306">
        <f t="shared" ca="1" si="306"/>
        <v>-1.2397822551618705</v>
      </c>
      <c r="N695" s="304">
        <f t="shared" ca="1" si="307"/>
        <v>-71.034290735986502</v>
      </c>
      <c r="P695" s="310">
        <f t="shared" ca="1" si="308"/>
        <v>23</v>
      </c>
      <c r="Q695" s="304">
        <f t="shared" ca="1" si="309"/>
        <v>0</v>
      </c>
      <c r="R695" s="306">
        <f t="shared" ca="1" si="310"/>
        <v>0</v>
      </c>
      <c r="S695" s="307">
        <f t="shared" ca="1" si="311"/>
        <v>7.6519999999999806</v>
      </c>
      <c r="T695" s="304">
        <f t="shared" ca="1" si="291"/>
        <v>75.066119999999813</v>
      </c>
      <c r="U695" s="311">
        <f t="shared" ca="1" si="292"/>
        <v>0</v>
      </c>
      <c r="V695" s="306">
        <f t="shared" ca="1" si="293"/>
        <v>1.0295829034003945</v>
      </c>
      <c r="W695" s="304">
        <f t="shared" ca="1" si="294"/>
        <v>30.994088063495496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5.2589757044462546</v>
      </c>
      <c r="AH695" s="304">
        <f t="shared" ca="1" si="318"/>
        <v>-4.0096961740817223</v>
      </c>
    </row>
    <row r="696" spans="1:34" x14ac:dyDescent="0.2">
      <c r="A696" s="347">
        <f t="shared" ca="1" si="296"/>
        <v>0.1</v>
      </c>
      <c r="B696" s="304">
        <f t="shared" ca="1" si="297"/>
        <v>36.900000000000183</v>
      </c>
      <c r="D696" s="306">
        <f t="shared" ca="1" si="298"/>
        <v>-1.3164071240842159</v>
      </c>
      <c r="E696" s="307">
        <f t="shared" ca="1" si="299"/>
        <v>-5.9794302290850769</v>
      </c>
      <c r="F696" s="304">
        <f t="shared" ca="1" si="300"/>
        <v>6.1226230964216706</v>
      </c>
      <c r="G696" s="306">
        <f t="shared" ca="1" si="301"/>
        <v>37.967958539342831</v>
      </c>
      <c r="H696" s="307">
        <f t="shared" ca="1" si="302"/>
        <v>-111.46271312908621</v>
      </c>
      <c r="I696" s="304">
        <f t="shared" ca="1" si="303"/>
        <v>117.75186747454252</v>
      </c>
      <c r="J696" s="306">
        <f t="shared" ca="1" si="304"/>
        <v>1953.6224549721128</v>
      </c>
      <c r="K696" s="307">
        <f t="shared" ca="1" si="305"/>
        <v>1722.3935917381352</v>
      </c>
      <c r="L696" s="304">
        <f t="shared" ca="1" si="290"/>
        <v>2604.4731485334723</v>
      </c>
      <c r="M696" s="306">
        <f t="shared" ca="1" si="306"/>
        <v>-1.2424898773050661</v>
      </c>
      <c r="N696" s="304">
        <f t="shared" ca="1" si="307"/>
        <v>-71.18942605730777</v>
      </c>
      <c r="P696" s="310">
        <f t="shared" ca="1" si="308"/>
        <v>23</v>
      </c>
      <c r="Q696" s="304">
        <f t="shared" ca="1" si="309"/>
        <v>0</v>
      </c>
      <c r="R696" s="306">
        <f t="shared" ca="1" si="310"/>
        <v>0</v>
      </c>
      <c r="S696" s="307">
        <f t="shared" ca="1" si="311"/>
        <v>7.6519999999999806</v>
      </c>
      <c r="T696" s="304">
        <f t="shared" ca="1" si="291"/>
        <v>75.066119999999813</v>
      </c>
      <c r="U696" s="311">
        <f t="shared" ca="1" si="292"/>
        <v>0</v>
      </c>
      <c r="V696" s="306">
        <f t="shared" ca="1" si="293"/>
        <v>1.0307366798950091</v>
      </c>
      <c r="W696" s="304">
        <f t="shared" ca="1" si="294"/>
        <v>31.306369626559952</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5.2269911879865374</v>
      </c>
      <c r="AH696" s="304">
        <f t="shared" ca="1" si="318"/>
        <v>-4.0504558368394639</v>
      </c>
    </row>
    <row r="697" spans="1:34" x14ac:dyDescent="0.2">
      <c r="A697" s="347">
        <f t="shared" ca="1" si="296"/>
        <v>0.1</v>
      </c>
      <c r="B697" s="304">
        <f t="shared" ca="1" si="297"/>
        <v>37.000000000000185</v>
      </c>
      <c r="D697" s="306">
        <f t="shared" ca="1" si="298"/>
        <v>-1.3191895133557032</v>
      </c>
      <c r="E697" s="307">
        <f t="shared" ca="1" si="299"/>
        <v>-5.9372491872930038</v>
      </c>
      <c r="F697" s="304">
        <f t="shared" ca="1" si="300"/>
        <v>6.0820382179133912</v>
      </c>
      <c r="G697" s="306">
        <f t="shared" ca="1" si="301"/>
        <v>37.83603958800726</v>
      </c>
      <c r="H697" s="307">
        <f t="shared" ca="1" si="302"/>
        <v>-112.0564380478155</v>
      </c>
      <c r="I697" s="304">
        <f t="shared" ca="1" si="303"/>
        <v>118.27176839664303</v>
      </c>
      <c r="J697" s="306">
        <f t="shared" ca="1" si="304"/>
        <v>1957.4126548784802</v>
      </c>
      <c r="K697" s="307">
        <f t="shared" ca="1" si="305"/>
        <v>1711.2176341792901</v>
      </c>
      <c r="L697" s="304">
        <f t="shared" ca="1" si="290"/>
        <v>2599.9480942904584</v>
      </c>
      <c r="M697" s="306">
        <f t="shared" ca="1" si="306"/>
        <v>-1.2451643482110353</v>
      </c>
      <c r="N697" s="304">
        <f t="shared" ca="1" si="307"/>
        <v>-71.342661952650332</v>
      </c>
      <c r="P697" s="310">
        <f t="shared" ca="1" si="308"/>
        <v>23</v>
      </c>
      <c r="Q697" s="304">
        <f t="shared" ca="1" si="309"/>
        <v>0</v>
      </c>
      <c r="R697" s="306">
        <f t="shared" ca="1" si="310"/>
        <v>0</v>
      </c>
      <c r="S697" s="307">
        <f t="shared" ca="1" si="311"/>
        <v>7.6519999999999806</v>
      </c>
      <c r="T697" s="304">
        <f t="shared" ca="1" si="291"/>
        <v>75.066119999999813</v>
      </c>
      <c r="U697" s="311">
        <f t="shared" ca="1" si="292"/>
        <v>0</v>
      </c>
      <c r="V697" s="306">
        <f t="shared" ca="1" si="293"/>
        <v>1.0318978316011549</v>
      </c>
      <c r="W697" s="304">
        <f t="shared" ca="1" si="294"/>
        <v>31.619008770778525</v>
      </c>
      <c r="Y697" s="314" t="str">
        <f t="shared" ca="1" si="312"/>
        <v/>
      </c>
      <c r="Z697" s="315" t="str">
        <f t="shared" ca="1" si="313"/>
        <v/>
      </c>
      <c r="AA697" s="316" t="str">
        <f t="shared" ca="1" si="314"/>
        <v/>
      </c>
      <c r="AC697" s="310">
        <f t="shared" ca="1" si="315"/>
        <v>37.000000000000185</v>
      </c>
      <c r="AD697" s="323">
        <f t="shared" ca="1" si="316"/>
        <v>1957.4126548784802</v>
      </c>
      <c r="AE697" s="324" t="e">
        <f t="shared" ca="1" si="295"/>
        <v>#N/A</v>
      </c>
      <c r="AG697" s="306">
        <f t="shared" ca="1" si="317"/>
        <v>5.1947793551788974</v>
      </c>
      <c r="AH697" s="304">
        <f t="shared" ca="1" si="318"/>
        <v>-4.0912662867956131</v>
      </c>
    </row>
    <row r="698" spans="1:34" x14ac:dyDescent="0.2">
      <c r="A698" s="347">
        <f t="shared" ca="1" si="296"/>
        <v>0.1</v>
      </c>
      <c r="B698" s="304">
        <f t="shared" ca="1" si="297"/>
        <v>37.100000000000186</v>
      </c>
      <c r="D698" s="306">
        <f t="shared" ca="1" si="298"/>
        <v>-1.3218977715969</v>
      </c>
      <c r="E698" s="307">
        <f t="shared" ca="1" si="299"/>
        <v>-5.8950248239130003</v>
      </c>
      <c r="F698" s="304">
        <f t="shared" ca="1" si="300"/>
        <v>6.0414179952311979</v>
      </c>
      <c r="G698" s="306">
        <f t="shared" ca="1" si="301"/>
        <v>37.703849810847572</v>
      </c>
      <c r="H698" s="307">
        <f t="shared" ca="1" si="302"/>
        <v>-112.6459405302068</v>
      </c>
      <c r="I698" s="304">
        <f t="shared" ca="1" si="303"/>
        <v>118.78841782132565</v>
      </c>
      <c r="J698" s="306">
        <f t="shared" ca="1" si="304"/>
        <v>1961.189649348423</v>
      </c>
      <c r="K698" s="307">
        <f t="shared" ca="1" si="305"/>
        <v>1699.982515250389</v>
      </c>
      <c r="L698" s="304">
        <f t="shared" ca="1" si="290"/>
        <v>2595.4200802314122</v>
      </c>
      <c r="M698" s="306">
        <f t="shared" ca="1" si="306"/>
        <v>-1.2478062702361268</v>
      </c>
      <c r="N698" s="304">
        <f t="shared" ca="1" si="307"/>
        <v>-71.494032934490733</v>
      </c>
      <c r="P698" s="310">
        <f t="shared" ca="1" si="308"/>
        <v>23</v>
      </c>
      <c r="Q698" s="304">
        <f t="shared" ca="1" si="309"/>
        <v>0</v>
      </c>
      <c r="R698" s="306">
        <f t="shared" ca="1" si="310"/>
        <v>0</v>
      </c>
      <c r="S698" s="307">
        <f t="shared" ca="1" si="311"/>
        <v>7.6519999999999806</v>
      </c>
      <c r="T698" s="304">
        <f t="shared" ca="1" si="291"/>
        <v>75.066119999999813</v>
      </c>
      <c r="U698" s="311">
        <f t="shared" ca="1" si="292"/>
        <v>0</v>
      </c>
      <c r="V698" s="306">
        <f t="shared" ca="1" si="293"/>
        <v>1.03306633556334</v>
      </c>
      <c r="W698" s="304">
        <f t="shared" ca="1" si="294"/>
        <v>31.931974631178647</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5.1623486807611876</v>
      </c>
      <c r="AH698" s="304">
        <f t="shared" ca="1" si="318"/>
        <v>-4.1321234671691851</v>
      </c>
    </row>
    <row r="699" spans="1:34" x14ac:dyDescent="0.2">
      <c r="A699" s="347">
        <f t="shared" ca="1" si="296"/>
        <v>0.1</v>
      </c>
      <c r="B699" s="304">
        <f t="shared" ca="1" si="297"/>
        <v>37.200000000000188</v>
      </c>
      <c r="D699" s="306">
        <f t="shared" ca="1" si="298"/>
        <v>-1.3245318720402546</v>
      </c>
      <c r="E699" s="307">
        <f t="shared" ca="1" si="299"/>
        <v>-5.8527611706302842</v>
      </c>
      <c r="F699" s="304">
        <f t="shared" ca="1" si="300"/>
        <v>6.0007664510867311</v>
      </c>
      <c r="G699" s="306">
        <f t="shared" ca="1" si="301"/>
        <v>37.571396623643544</v>
      </c>
      <c r="H699" s="307">
        <f t="shared" ca="1" si="302"/>
        <v>-113.23121664726983</v>
      </c>
      <c r="I699" s="304">
        <f t="shared" ca="1" si="303"/>
        <v>119.30179490549206</v>
      </c>
      <c r="J699" s="306">
        <f t="shared" ca="1" si="304"/>
        <v>1964.9534116701475</v>
      </c>
      <c r="K699" s="307">
        <f t="shared" ca="1" si="305"/>
        <v>1688.6886573915151</v>
      </c>
      <c r="L699" s="304">
        <f t="shared" ca="1" si="290"/>
        <v>2590.8900578057937</v>
      </c>
      <c r="M699" s="306">
        <f t="shared" ca="1" si="306"/>
        <v>-1.2504162318600038</v>
      </c>
      <c r="N699" s="304">
        <f t="shared" ca="1" si="307"/>
        <v>-71.643572720229997</v>
      </c>
      <c r="P699" s="310">
        <f t="shared" ca="1" si="308"/>
        <v>23</v>
      </c>
      <c r="Q699" s="304">
        <f t="shared" ca="1" si="309"/>
        <v>0</v>
      </c>
      <c r="R699" s="306">
        <f t="shared" ca="1" si="310"/>
        <v>0</v>
      </c>
      <c r="S699" s="307">
        <f t="shared" ca="1" si="311"/>
        <v>7.6519999999999806</v>
      </c>
      <c r="T699" s="304">
        <f t="shared" ca="1" si="291"/>
        <v>75.066119999999813</v>
      </c>
      <c r="U699" s="311">
        <f t="shared" ca="1" si="292"/>
        <v>0</v>
      </c>
      <c r="V699" s="306">
        <f t="shared" ca="1" si="293"/>
        <v>1.0342421687652741</v>
      </c>
      <c r="W699" s="304">
        <f t="shared" ca="1" si="294"/>
        <v>32.245236524915448</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5.129707484679046</v>
      </c>
      <c r="AH699" s="304">
        <f t="shared" ca="1" si="318"/>
        <v>-4.173023344377774</v>
      </c>
    </row>
    <row r="700" spans="1:34" x14ac:dyDescent="0.2">
      <c r="A700" s="347">
        <f t="shared" ca="1" si="296"/>
        <v>0.1</v>
      </c>
      <c r="B700" s="304">
        <f t="shared" ca="1" si="297"/>
        <v>37.300000000000189</v>
      </c>
      <c r="D700" s="306">
        <f t="shared" ca="1" si="298"/>
        <v>-1.3270918040409296</v>
      </c>
      <c r="E700" s="307">
        <f t="shared" ca="1" si="299"/>
        <v>-5.8104622378181334</v>
      </c>
      <c r="F700" s="304">
        <f t="shared" ca="1" si="300"/>
        <v>5.9600875894120149</v>
      </c>
      <c r="G700" s="306">
        <f t="shared" ca="1" si="301"/>
        <v>37.438687443239452</v>
      </c>
      <c r="H700" s="307">
        <f t="shared" ca="1" si="302"/>
        <v>-113.81226287105164</v>
      </c>
      <c r="I700" s="304">
        <f t="shared" ca="1" si="303"/>
        <v>119.81187961676395</v>
      </c>
      <c r="J700" s="306">
        <f t="shared" ca="1" si="304"/>
        <v>1968.7039158734917</v>
      </c>
      <c r="K700" s="307">
        <f t="shared" ca="1" si="305"/>
        <v>1677.3364834155991</v>
      </c>
      <c r="L700" s="304">
        <f t="shared" ca="1" si="290"/>
        <v>2586.3589826187372</v>
      </c>
      <c r="M700" s="306">
        <f t="shared" ca="1" si="306"/>
        <v>-1.2529948080529452</v>
      </c>
      <c r="N700" s="304">
        <f t="shared" ca="1" si="307"/>
        <v>-71.791314253238454</v>
      </c>
      <c r="P700" s="310">
        <f t="shared" ca="1" si="308"/>
        <v>23</v>
      </c>
      <c r="Q700" s="304">
        <f t="shared" ca="1" si="309"/>
        <v>0</v>
      </c>
      <c r="R700" s="306">
        <f t="shared" ca="1" si="310"/>
        <v>0</v>
      </c>
      <c r="S700" s="307">
        <f t="shared" ca="1" si="311"/>
        <v>7.6519999999999806</v>
      </c>
      <c r="T700" s="304">
        <f t="shared" ca="1" si="291"/>
        <v>75.066119999999813</v>
      </c>
      <c r="U700" s="311">
        <f t="shared" ca="1" si="292"/>
        <v>0</v>
      </c>
      <c r="V700" s="306">
        <f t="shared" ca="1" si="293"/>
        <v>1.0354253081317348</v>
      </c>
      <c r="W700" s="304">
        <f t="shared" ca="1" si="294"/>
        <v>32.558763955803784</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5.0968639359303092</v>
      </c>
      <c r="AH700" s="304">
        <f t="shared" ca="1" si="318"/>
        <v>-4.213961908640294</v>
      </c>
    </row>
    <row r="701" spans="1:34" x14ac:dyDescent="0.2">
      <c r="A701" s="347">
        <f t="shared" ca="1" si="296"/>
        <v>0.1</v>
      </c>
      <c r="B701" s="304">
        <f t="shared" ca="1" si="297"/>
        <v>37.40000000000019</v>
      </c>
      <c r="D701" s="306">
        <f t="shared" ca="1" si="298"/>
        <v>-1.3295775727873189</v>
      </c>
      <c r="E701" s="307">
        <f t="shared" ca="1" si="299"/>
        <v>-5.7681320138174232</v>
      </c>
      <c r="F701" s="304">
        <f t="shared" ca="1" si="300"/>
        <v>5.9193853946912816</v>
      </c>
      <c r="G701" s="306">
        <f t="shared" ca="1" si="301"/>
        <v>37.305729685960721</v>
      </c>
      <c r="H701" s="307">
        <f t="shared" ca="1" si="302"/>
        <v>-114.38907607243338</v>
      </c>
      <c r="I701" s="304">
        <f t="shared" ca="1" si="303"/>
        <v>120.31865271896508</v>
      </c>
      <c r="J701" s="306">
        <f t="shared" ca="1" si="304"/>
        <v>1972.4411367299517</v>
      </c>
      <c r="K701" s="307">
        <f t="shared" ca="1" si="305"/>
        <v>1665.9264164684248</v>
      </c>
      <c r="L701" s="304">
        <f t="shared" ca="1" si="290"/>
        <v>2581.8278143501111</v>
      </c>
      <c r="M701" s="306">
        <f t="shared" ca="1" si="306"/>
        <v>-1.2555425606327217</v>
      </c>
      <c r="N701" s="304">
        <f t="shared" ca="1" si="307"/>
        <v>-71.937289723303223</v>
      </c>
      <c r="P701" s="310">
        <f t="shared" ca="1" si="308"/>
        <v>23</v>
      </c>
      <c r="Q701" s="304">
        <f t="shared" ca="1" si="309"/>
        <v>0</v>
      </c>
      <c r="R701" s="306">
        <f t="shared" ca="1" si="310"/>
        <v>0</v>
      </c>
      <c r="S701" s="307">
        <f t="shared" ca="1" si="311"/>
        <v>7.6519999999999806</v>
      </c>
      <c r="T701" s="304">
        <f t="shared" ca="1" si="291"/>
        <v>75.066119999999813</v>
      </c>
      <c r="U701" s="311">
        <f t="shared" ca="1" si="292"/>
        <v>0</v>
      </c>
      <c r="V701" s="306">
        <f t="shared" ca="1" si="293"/>
        <v>1.0366157305304404</v>
      </c>
      <c r="W701" s="304">
        <f t="shared" ca="1" si="294"/>
        <v>32.872526618769179</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5.0638260562561292</v>
      </c>
      <c r="AH701" s="304">
        <f t="shared" ca="1" si="318"/>
        <v>-4.2549351745692459</v>
      </c>
    </row>
    <row r="702" spans="1:34" x14ac:dyDescent="0.2">
      <c r="A702" s="347">
        <f t="shared" ca="1" si="296"/>
        <v>0.1</v>
      </c>
      <c r="B702" s="304">
        <f t="shared" ca="1" si="297"/>
        <v>37.500000000000192</v>
      </c>
      <c r="D702" s="306">
        <f t="shared" ca="1" si="298"/>
        <v>-1.3319891990156949</v>
      </c>
      <c r="E702" s="307">
        <f t="shared" ca="1" si="299"/>
        <v>-5.7257744642318196</v>
      </c>
      <c r="F702" s="304">
        <f t="shared" ca="1" si="300"/>
        <v>5.8786638313092583</v>
      </c>
      <c r="G702" s="306">
        <f t="shared" ca="1" si="301"/>
        <v>37.172530766059154</v>
      </c>
      <c r="H702" s="307">
        <f t="shared" ca="1" si="302"/>
        <v>-114.96165351885656</v>
      </c>
      <c r="I702" s="304">
        <f t="shared" ca="1" si="303"/>
        <v>120.82209575795001</v>
      </c>
      <c r="J702" s="306">
        <f t="shared" ca="1" si="304"/>
        <v>1976.1650497525527</v>
      </c>
      <c r="K702" s="307">
        <f t="shared" ca="1" si="305"/>
        <v>1654.4588799888604</v>
      </c>
      <c r="L702" s="304">
        <f t="shared" ca="1" si="290"/>
        <v>2577.2975166708061</v>
      </c>
      <c r="M702" s="306">
        <f t="shared" ca="1" si="306"/>
        <v>-1.2580600386113376</v>
      </c>
      <c r="N702" s="304">
        <f t="shared" ca="1" si="307"/>
        <v>-72.081530586495035</v>
      </c>
      <c r="P702" s="310">
        <f t="shared" ca="1" si="308"/>
        <v>23</v>
      </c>
      <c r="Q702" s="304">
        <f t="shared" ca="1" si="309"/>
        <v>0</v>
      </c>
      <c r="R702" s="306">
        <f t="shared" ca="1" si="310"/>
        <v>0</v>
      </c>
      <c r="S702" s="307">
        <f t="shared" ca="1" si="311"/>
        <v>7.6519999999999806</v>
      </c>
      <c r="T702" s="304">
        <f t="shared" ca="1" si="291"/>
        <v>75.066119999999813</v>
      </c>
      <c r="U702" s="311">
        <f t="shared" ca="1" si="292"/>
        <v>0</v>
      </c>
      <c r="V702" s="306">
        <f t="shared" ca="1" si="293"/>
        <v>1.0378134127739151</v>
      </c>
      <c r="W702" s="304">
        <f t="shared" ca="1" si="294"/>
        <v>33.186494404216276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5.0306017236852369</v>
      </c>
      <c r="AH702" s="304">
        <f t="shared" ca="1" si="318"/>
        <v>-4.2959391817523862</v>
      </c>
    </row>
    <row r="703" spans="1:34" x14ac:dyDescent="0.2">
      <c r="A703" s="347">
        <f t="shared" ca="1" si="296"/>
        <v>0.1</v>
      </c>
      <c r="B703" s="304">
        <f t="shared" ca="1" si="297"/>
        <v>37.600000000000193</v>
      </c>
      <c r="D703" s="306">
        <f t="shared" ca="1" si="298"/>
        <v>-1.3343267187288039</v>
      </c>
      <c r="E703" s="307">
        <f t="shared" ca="1" si="299"/>
        <v>-5.6833935312385551</v>
      </c>
      <c r="F703" s="304">
        <f t="shared" ca="1" si="300"/>
        <v>5.837926842915885</v>
      </c>
      <c r="G703" s="306">
        <f t="shared" ca="1" si="301"/>
        <v>37.039098094186272</v>
      </c>
      <c r="H703" s="307">
        <f t="shared" ca="1" si="302"/>
        <v>-115.52999287198043</v>
      </c>
      <c r="I703" s="304">
        <f t="shared" ca="1" si="303"/>
        <v>121.32219104776587</v>
      </c>
      <c r="J703" s="306">
        <f t="shared" ca="1" si="304"/>
        <v>1979.8756311955649</v>
      </c>
      <c r="K703" s="307">
        <f t="shared" ca="1" si="305"/>
        <v>1642.9342976693185</v>
      </c>
      <c r="L703" s="304">
        <f t="shared" ca="1" si="290"/>
        <v>2572.7690571561634</v>
      </c>
      <c r="M703" s="306">
        <f t="shared" ca="1" si="306"/>
        <v>-1.2605477785319079</v>
      </c>
      <c r="N703" s="304">
        <f t="shared" ca="1" si="307"/>
        <v>-72.224067584469921</v>
      </c>
      <c r="P703" s="310">
        <f t="shared" ca="1" si="308"/>
        <v>23</v>
      </c>
      <c r="Q703" s="304">
        <f t="shared" ca="1" si="309"/>
        <v>0</v>
      </c>
      <c r="R703" s="306">
        <f t="shared" ca="1" si="310"/>
        <v>0</v>
      </c>
      <c r="S703" s="307">
        <f t="shared" ca="1" si="311"/>
        <v>7.6519999999999806</v>
      </c>
      <c r="T703" s="304">
        <f t="shared" ca="1" si="291"/>
        <v>75.066119999999813</v>
      </c>
      <c r="U703" s="311">
        <f t="shared" ca="1" si="292"/>
        <v>0</v>
      </c>
      <c r="V703" s="306">
        <f t="shared" ca="1" si="293"/>
        <v>1.0390183316213601</v>
      </c>
      <c r="W703" s="304">
        <f t="shared" ca="1" si="294"/>
        <v>33.500637402314325</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4.9971986759376215</v>
      </c>
      <c r="AH703" s="304">
        <f t="shared" ca="1" si="318"/>
        <v>-4.3369699953236225</v>
      </c>
    </row>
    <row r="704" spans="1:34" x14ac:dyDescent="0.2">
      <c r="A704" s="347">
        <f t="shared" ca="1" si="296"/>
        <v>0.1</v>
      </c>
      <c r="B704" s="304">
        <f t="shared" ca="1" si="297"/>
        <v>37.700000000000195</v>
      </c>
      <c r="D704" s="306">
        <f t="shared" ca="1" si="298"/>
        <v>-1.3365901829182836</v>
      </c>
      <c r="E704" s="307">
        <f t="shared" ca="1" si="299"/>
        <v>-5.6409931329147076</v>
      </c>
      <c r="F704" s="304">
        <f t="shared" ca="1" si="300"/>
        <v>5.7971783518074051</v>
      </c>
      <c r="G704" s="306">
        <f t="shared" ca="1" si="301"/>
        <v>36.905439075894442</v>
      </c>
      <c r="H704" s="307">
        <f t="shared" ca="1" si="302"/>
        <v>-116.09409218527189</v>
      </c>
      <c r="I704" s="304">
        <f t="shared" ca="1" si="303"/>
        <v>121.81892165713406</v>
      </c>
      <c r="J704" s="306">
        <f t="shared" ca="1" si="304"/>
        <v>1983.572858054069</v>
      </c>
      <c r="K704" s="307">
        <f t="shared" ca="1" si="305"/>
        <v>1631.353093416456</v>
      </c>
      <c r="L704" s="304">
        <f t="shared" ca="1" si="290"/>
        <v>2568.2434071964885</v>
      </c>
      <c r="M704" s="306">
        <f t="shared" ca="1" si="306"/>
        <v>-1.2630063047959559</v>
      </c>
      <c r="N704" s="304">
        <f t="shared" ca="1" si="307"/>
        <v>-72.364930763221935</v>
      </c>
      <c r="P704" s="310">
        <f t="shared" ca="1" si="308"/>
        <v>23</v>
      </c>
      <c r="Q704" s="304">
        <f t="shared" ca="1" si="309"/>
        <v>0</v>
      </c>
      <c r="R704" s="306">
        <f t="shared" ca="1" si="310"/>
        <v>0</v>
      </c>
      <c r="S704" s="307">
        <f t="shared" ca="1" si="311"/>
        <v>7.6519999999999806</v>
      </c>
      <c r="T704" s="304">
        <f t="shared" ca="1" si="291"/>
        <v>75.066119999999813</v>
      </c>
      <c r="U704" s="311">
        <f t="shared" ca="1" si="292"/>
        <v>0</v>
      </c>
      <c r="V704" s="306">
        <f t="shared" ca="1" si="293"/>
        <v>1.0402304637805226</v>
      </c>
      <c r="W704" s="304">
        <f t="shared" ca="1" si="294"/>
        <v>33.814925907198514</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4.9636245136934445</v>
      </c>
      <c r="AH704" s="304">
        <f t="shared" ca="1" si="318"/>
        <v>-4.3780237065230541</v>
      </c>
    </row>
    <row r="705" spans="1:34" x14ac:dyDescent="0.2">
      <c r="A705" s="347">
        <f t="shared" ca="1" si="296"/>
        <v>0.1</v>
      </c>
      <c r="B705" s="304">
        <f t="shared" ca="1" si="297"/>
        <v>37.800000000000196</v>
      </c>
      <c r="D705" s="306">
        <f t="shared" ca="1" si="298"/>
        <v>-1.3387796572907258</v>
      </c>
      <c r="E705" s="307">
        <f t="shared" ca="1" si="299"/>
        <v>-5.5985771625788647</v>
      </c>
      <c r="F705" s="304">
        <f t="shared" ca="1" si="300"/>
        <v>5.7564222583237488</v>
      </c>
      <c r="G705" s="306">
        <f t="shared" ca="1" si="301"/>
        <v>36.771561110165372</v>
      </c>
      <c r="H705" s="307">
        <f t="shared" ca="1" si="302"/>
        <v>-116.65394990152977</v>
      </c>
      <c r="I705" s="304">
        <f t="shared" ca="1" si="303"/>
        <v>122.31227139623908</v>
      </c>
      <c r="J705" s="306">
        <f t="shared" ca="1" si="304"/>
        <v>1987.2567080633719</v>
      </c>
      <c r="K705" s="307">
        <f t="shared" ca="1" si="305"/>
        <v>1619.715691312116</v>
      </c>
      <c r="L705" s="304">
        <f t="shared" ca="1" si="290"/>
        <v>2563.7215419045719</v>
      </c>
      <c r="M705" s="306">
        <f t="shared" ca="1" si="306"/>
        <v>-1.2654361299813928</v>
      </c>
      <c r="N705" s="304">
        <f t="shared" ca="1" si="307"/>
        <v>-72.504149491302059</v>
      </c>
      <c r="P705" s="310">
        <f t="shared" ca="1" si="308"/>
        <v>23</v>
      </c>
      <c r="Q705" s="304">
        <f t="shared" ca="1" si="309"/>
        <v>0</v>
      </c>
      <c r="R705" s="306">
        <f t="shared" ca="1" si="310"/>
        <v>0</v>
      </c>
      <c r="S705" s="307">
        <f t="shared" ca="1" si="311"/>
        <v>7.6519999999999806</v>
      </c>
      <c r="T705" s="304">
        <f t="shared" ca="1" si="291"/>
        <v>75.066119999999813</v>
      </c>
      <c r="U705" s="311">
        <f t="shared" ca="1" si="292"/>
        <v>0</v>
      </c>
      <c r="V705" s="306">
        <f t="shared" ca="1" si="293"/>
        <v>1.0414497859095648</v>
      </c>
      <c r="W705" s="304">
        <f t="shared" ca="1" si="294"/>
        <v>34.129330421086372</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4.9298867037330165</v>
      </c>
      <c r="AH705" s="304">
        <f t="shared" ca="1" si="318"/>
        <v>-4.4190964332460272</v>
      </c>
    </row>
    <row r="706" spans="1:34" x14ac:dyDescent="0.2">
      <c r="A706" s="347">
        <f t="shared" ca="1" si="296"/>
        <v>0.1</v>
      </c>
      <c r="B706" s="304">
        <f t="shared" ca="1" si="297"/>
        <v>37.900000000000198</v>
      </c>
      <c r="D706" s="306">
        <f t="shared" ca="1" si="298"/>
        <v>-1.3408952219972567</v>
      </c>
      <c r="E706" s="307">
        <f t="shared" ca="1" si="299"/>
        <v>-5.5561494881481472</v>
      </c>
      <c r="F706" s="304">
        <f t="shared" ca="1" si="300"/>
        <v>5.7156624402621956</v>
      </c>
      <c r="G706" s="306">
        <f t="shared" ca="1" si="301"/>
        <v>36.637471587965649</v>
      </c>
      <c r="H706" s="307">
        <f t="shared" ca="1" si="302"/>
        <v>-117.20956485034459</v>
      </c>
      <c r="I706" s="304">
        <f t="shared" ca="1" si="303"/>
        <v>122.80222480381259</v>
      </c>
      <c r="J706" s="306">
        <f t="shared" ca="1" si="304"/>
        <v>1990.9271596982785</v>
      </c>
      <c r="K706" s="307">
        <f t="shared" ca="1" si="305"/>
        <v>1608.0225155745222</v>
      </c>
      <c r="L706" s="304">
        <f t="shared" ca="1" si="290"/>
        <v>2559.2044400201539</v>
      </c>
      <c r="M706" s="306">
        <f t="shared" ca="1" si="306"/>
        <v>-1.2678377551514437</v>
      </c>
      <c r="N706" s="304">
        <f t="shared" ca="1" si="307"/>
        <v>-72.641752477518367</v>
      </c>
      <c r="P706" s="310">
        <f t="shared" ca="1" si="308"/>
        <v>23</v>
      </c>
      <c r="Q706" s="304">
        <f t="shared" ca="1" si="309"/>
        <v>0</v>
      </c>
      <c r="R706" s="306">
        <f t="shared" ca="1" si="310"/>
        <v>0</v>
      </c>
      <c r="S706" s="307">
        <f t="shared" ca="1" si="311"/>
        <v>7.6519999999999806</v>
      </c>
      <c r="T706" s="304">
        <f t="shared" ca="1" si="291"/>
        <v>75.066119999999813</v>
      </c>
      <c r="U706" s="311">
        <f t="shared" ca="1" si="292"/>
        <v>0</v>
      </c>
      <c r="V706" s="306">
        <f t="shared" ca="1" si="293"/>
        <v>1.0426762746189306</v>
      </c>
      <c r="W706" s="304">
        <f t="shared" ca="1" si="294"/>
        <v>34.443821658308536</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4.8959925819532826</v>
      </c>
      <c r="AH706" s="304">
        <f t="shared" ca="1" si="318"/>
        <v>-4.4601843205810843</v>
      </c>
    </row>
    <row r="707" spans="1:34" x14ac:dyDescent="0.2">
      <c r="A707" s="347">
        <f t="shared" ca="1" si="296"/>
        <v>0.1</v>
      </c>
      <c r="B707" s="304">
        <f t="shared" ca="1" si="297"/>
        <v>38.000000000000199</v>
      </c>
      <c r="D707" s="306">
        <f t="shared" ca="1" si="298"/>
        <v>-1.3429369713665127</v>
      </c>
      <c r="E707" s="307">
        <f t="shared" ca="1" si="299"/>
        <v>-5.5137139515104643</v>
      </c>
      <c r="F707" s="304">
        <f t="shared" ca="1" si="300"/>
        <v>5.674902752307232</v>
      </c>
      <c r="G707" s="306">
        <f t="shared" ca="1" si="301"/>
        <v>36.503177890829001</v>
      </c>
      <c r="H707" s="307">
        <f t="shared" ca="1" si="302"/>
        <v>-117.76093624549564</v>
      </c>
      <c r="I707" s="304">
        <f t="shared" ca="1" si="303"/>
        <v>123.28876713450093</v>
      </c>
      <c r="J707" s="306">
        <f t="shared" ca="1" si="304"/>
        <v>1994.5841921722183</v>
      </c>
      <c r="K707" s="307">
        <f t="shared" ca="1" si="305"/>
        <v>1596.2739905197302</v>
      </c>
      <c r="L707" s="304">
        <f t="shared" ca="1" si="290"/>
        <v>2554.6930838112598</v>
      </c>
      <c r="M707" s="306">
        <f t="shared" ca="1" si="306"/>
        <v>-1.270211670154781</v>
      </c>
      <c r="N707" s="304">
        <f t="shared" ca="1" si="307"/>
        <v>-72.77776778813238</v>
      </c>
      <c r="P707" s="310">
        <f t="shared" ca="1" si="308"/>
        <v>23</v>
      </c>
      <c r="Q707" s="304">
        <f t="shared" ca="1" si="309"/>
        <v>0</v>
      </c>
      <c r="R707" s="306">
        <f t="shared" ca="1" si="310"/>
        <v>0</v>
      </c>
      <c r="S707" s="307">
        <f t="shared" ca="1" si="311"/>
        <v>7.6519999999999806</v>
      </c>
      <c r="T707" s="304">
        <f t="shared" ca="1" si="291"/>
        <v>75.066119999999813</v>
      </c>
      <c r="U707" s="311">
        <f t="shared" ca="1" si="292"/>
        <v>0</v>
      </c>
      <c r="V707" s="306">
        <f t="shared" ca="1" si="293"/>
        <v>1.0439099064732129</v>
      </c>
      <c r="W707" s="304">
        <f t="shared" ca="1" si="294"/>
        <v>34.75837054925298</v>
      </c>
      <c r="Y707" s="314" t="str">
        <f t="shared" ca="1" si="312"/>
        <v/>
      </c>
      <c r="Z707" s="315" t="str">
        <f t="shared" ca="1" si="313"/>
        <v/>
      </c>
      <c r="AA707" s="316" t="str">
        <f t="shared" ca="1" si="314"/>
        <v/>
      </c>
      <c r="AC707" s="310">
        <f t="shared" ca="1" si="315"/>
        <v>38.000000000000199</v>
      </c>
      <c r="AD707" s="323">
        <f t="shared" ca="1" si="316"/>
        <v>1994.5841921722183</v>
      </c>
      <c r="AE707" s="324" t="e">
        <f t="shared" ca="1" si="295"/>
        <v>#N/A</v>
      </c>
      <c r="AG707" s="306">
        <f t="shared" ca="1" si="317"/>
        <v>4.8619493562661376</v>
      </c>
      <c r="AH707" s="304">
        <f t="shared" ca="1" si="318"/>
        <v>-4.5012835413367256</v>
      </c>
    </row>
    <row r="708" spans="1:34" x14ac:dyDescent="0.2">
      <c r="A708" s="347">
        <f t="shared" ca="1" si="296"/>
        <v>0.1</v>
      </c>
      <c r="B708" s="304">
        <f t="shared" ca="1" si="297"/>
        <v>38.1000000000002</v>
      </c>
      <c r="D708" s="306">
        <f t="shared" ca="1" si="298"/>
        <v>-1.3449050136408576</v>
      </c>
      <c r="E708" s="307">
        <f t="shared" ca="1" si="299"/>
        <v>-5.4712743679119828</v>
      </c>
      <c r="F708" s="304">
        <f t="shared" ca="1" si="300"/>
        <v>5.6341470254766151</v>
      </c>
      <c r="G708" s="306">
        <f t="shared" ca="1" si="301"/>
        <v>36.368687389464917</v>
      </c>
      <c r="H708" s="307">
        <f t="shared" ca="1" si="302"/>
        <v>-118.30806368228684</v>
      </c>
      <c r="I708" s="304">
        <f t="shared" ca="1" si="303"/>
        <v>123.77188434650522</v>
      </c>
      <c r="J708" s="306">
        <f t="shared" ca="1" si="304"/>
        <v>1998.227785436233</v>
      </c>
      <c r="K708" s="307">
        <f t="shared" ca="1" si="305"/>
        <v>1584.470540523341</v>
      </c>
      <c r="L708" s="304">
        <f t="shared" ref="L708:L771" ca="1" si="319">SQRT(pos_x^2+pos_z^2)</f>
        <v>2550.1884589723404</v>
      </c>
      <c r="M708" s="306">
        <f t="shared" ca="1" si="306"/>
        <v>-1.2725583539171101</v>
      </c>
      <c r="N708" s="304">
        <f t="shared" ca="1" si="307"/>
        <v>-72.912222863565717</v>
      </c>
      <c r="P708" s="310">
        <f t="shared" ca="1" si="308"/>
        <v>23</v>
      </c>
      <c r="Q708" s="304">
        <f t="shared" ca="1" si="309"/>
        <v>0</v>
      </c>
      <c r="R708" s="306">
        <f t="shared" ca="1" si="310"/>
        <v>0</v>
      </c>
      <c r="S708" s="307">
        <f t="shared" ca="1" si="311"/>
        <v>7.6519999999999806</v>
      </c>
      <c r="T708" s="304">
        <f t="shared" ref="T708:T771" ca="1" si="320">m*g</f>
        <v>75.066119999999813</v>
      </c>
      <c r="U708" s="311">
        <f t="shared" ref="U708:U771" ca="1" si="321">IF(pos_xz&lt;L_rampe,Poids*COS(Beta),0)</f>
        <v>0</v>
      </c>
      <c r="V708" s="306">
        <f t="shared" ref="V708:V771" ca="1" si="322">Rho_moyen*(20000-Alt_rampe-pos_z)/(20000+Alt_rampe+pos_z)</f>
        <v>1.0451506579930194</v>
      </c>
      <c r="W708" s="304">
        <f t="shared" ref="W708:W771" ca="1" si="323">1/2*Rho*Sref*Cx*vit_xz^2</f>
        <v>35.072948244222211</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4.8277641093836117</v>
      </c>
      <c r="AH708" s="304">
        <f t="shared" ca="1" si="318"/>
        <v>-4.5423902965568566</v>
      </c>
    </row>
    <row r="709" spans="1:34" x14ac:dyDescent="0.2">
      <c r="A709" s="347">
        <f t="shared" ref="A709:A772" ca="1" si="325">IF(B708+0.01&lt;=T_ini+ROUNDUP(Temps_fin_propu,0), 0.01, IF(K708&gt;0, 0.1, 0.0001))</f>
        <v>0.1</v>
      </c>
      <c r="B709" s="304">
        <f t="shared" ref="B709:B772" ca="1" si="326">B708+pas</f>
        <v>38.200000000000202</v>
      </c>
      <c r="D709" s="306">
        <f t="shared" ref="D709:D772" ca="1" si="327">IF(AND(L708&lt;L_rampe,Poussee&lt;Poids*SIN(M708)),0,(-W708+Poussee)/m*COS(M708)-U708/m*SIN(M708))</f>
        <v>-1.3467994707157622</v>
      </c>
      <c r="E709" s="307">
        <f t="shared" ref="E709:E772" ca="1" si="328">IF(AND(L708&lt;L_rampe,Poussee&lt;Poids*SIN(M708)),0,(-W708+Poussee)/m*SIN(M708)+U708/m*COS(M708)-Poids/m)</f>
        <v>-5.4288345253596759</v>
      </c>
      <c r="F709" s="304">
        <f t="shared" ref="F709:F772" ca="1" si="329">SQRT(acc_x^2+acc_z^2)</f>
        <v>5.5933990665835269</v>
      </c>
      <c r="G709" s="306">
        <f t="shared" ref="G709:G772" ca="1" si="330">G708+acc_x*pas</f>
        <v>36.234007442393342</v>
      </c>
      <c r="H709" s="307">
        <f t="shared" ref="H709:H772" ca="1" si="331">H708+acc_z*pas</f>
        <v>-118.8509471348228</v>
      </c>
      <c r="I709" s="304">
        <f t="shared" ref="I709:I772" ca="1" si="332">SQRT(vit_x^2+vit_z^2)</f>
        <v>124.25156308948335</v>
      </c>
      <c r="J709" s="306">
        <f t="shared" ref="J709:J772" ca="1" si="333">J708+0.5*(vit_x+G708)*pas*(K708&gt;=0)</f>
        <v>2001.8579201778259</v>
      </c>
      <c r="K709" s="307">
        <f t="shared" ref="K709:K772" ca="1" si="334">K708+0.5*(vit_z+H708)*pas</f>
        <v>1572.6125899824856</v>
      </c>
      <c r="L709" s="304">
        <f t="shared" ca="1" si="319"/>
        <v>2545.6915545191473</v>
      </c>
      <c r="M709" s="306">
        <f t="shared" ref="M709:M772" ca="1" si="335">IF(AND(L708&gt;L_rampe,G709&gt;0),ATAN2(G709,H709),$M$4)</f>
        <v>-1.2748782747244587</v>
      </c>
      <c r="N709" s="304">
        <f t="shared" ref="N709:N772" ca="1" si="336">DEGREES(Beta)</f>
        <v>-73.045144534631376</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7.6519999999999806</v>
      </c>
      <c r="T709" s="304">
        <f t="shared" ca="1" si="320"/>
        <v>75.066119999999813</v>
      </c>
      <c r="U709" s="311">
        <f t="shared" ca="1" si="321"/>
        <v>0</v>
      </c>
      <c r="V709" s="306">
        <f t="shared" ca="1" si="322"/>
        <v>1.0463985056568335</v>
      </c>
      <c r="W709" s="304">
        <f t="shared" ca="1" si="323"/>
        <v>35.387526117202526</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4.7934438014948411</v>
      </c>
      <c r="AH709" s="304">
        <f t="shared" ref="AH709:AH772" ca="1" si="347">IF(AND(L708&lt;L_rampe,Poussee&lt;Poids*SIN(M708)), g*SIN(M708), (-W708+Poussee)/m)</f>
        <v>-4.5835008160248689</v>
      </c>
    </row>
    <row r="710" spans="1:34" x14ac:dyDescent="0.2">
      <c r="A710" s="347">
        <f t="shared" ca="1" si="325"/>
        <v>0.1</v>
      </c>
      <c r="B710" s="304">
        <f t="shared" ca="1" si="326"/>
        <v>38.300000000000203</v>
      </c>
      <c r="D710" s="306">
        <f t="shared" ca="1" si="327"/>
        <v>-1.3486204778822029</v>
      </c>
      <c r="E710" s="307">
        <f t="shared" ca="1" si="328"/>
        <v>-5.3863981840389554</v>
      </c>
      <c r="F710" s="304">
        <f t="shared" ca="1" si="329"/>
        <v>5.5526626577148894</v>
      </c>
      <c r="G710" s="306">
        <f t="shared" ca="1" si="330"/>
        <v>36.099145394605124</v>
      </c>
      <c r="H710" s="307">
        <f t="shared" ca="1" si="331"/>
        <v>-119.3895869532267</v>
      </c>
      <c r="I710" s="304">
        <f t="shared" ca="1" si="332"/>
        <v>124.72779069270376</v>
      </c>
      <c r="J710" s="306">
        <f t="shared" ca="1" si="333"/>
        <v>2005.4745778196759</v>
      </c>
      <c r="K710" s="307">
        <f t="shared" ca="1" si="334"/>
        <v>1560.7005632780831</v>
      </c>
      <c r="L710" s="304">
        <f t="shared" ca="1" si="319"/>
        <v>2541.203362680274</v>
      </c>
      <c r="M710" s="306">
        <f t="shared" ca="1" si="335"/>
        <v>-1.2771718904984066</v>
      </c>
      <c r="N710" s="304">
        <f t="shared" ca="1" si="336"/>
        <v>-73.176559038303225</v>
      </c>
      <c r="P710" s="310">
        <f t="shared" ca="1" si="337"/>
        <v>23</v>
      </c>
      <c r="Q710" s="304">
        <f t="shared" ca="1" si="338"/>
        <v>0</v>
      </c>
      <c r="R710" s="306">
        <f t="shared" ca="1" si="339"/>
        <v>0</v>
      </c>
      <c r="S710" s="307">
        <f t="shared" ca="1" si="340"/>
        <v>7.6519999999999806</v>
      </c>
      <c r="T710" s="304">
        <f t="shared" ca="1" si="320"/>
        <v>75.066119999999813</v>
      </c>
      <c r="U710" s="311">
        <f t="shared" ca="1" si="321"/>
        <v>0</v>
      </c>
      <c r="V710" s="306">
        <f t="shared" ca="1" si="322"/>
        <v>1.047653425902876</v>
      </c>
      <c r="W710" s="304">
        <f t="shared" ca="1" si="323"/>
        <v>35.702075769544976</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4.7589952728395115</v>
      </c>
      <c r="AH710" s="304">
        <f t="shared" ca="1" si="347"/>
        <v>-4.6246113587562228</v>
      </c>
    </row>
    <row r="711" spans="1:34" x14ac:dyDescent="0.2">
      <c r="A711" s="347">
        <f t="shared" ca="1" si="325"/>
        <v>0.1</v>
      </c>
      <c r="B711" s="304">
        <f t="shared" ca="1" si="326"/>
        <v>38.400000000000205</v>
      </c>
      <c r="D711" s="306">
        <f t="shared" ca="1" si="327"/>
        <v>-1.3503681835719874</v>
      </c>
      <c r="E711" s="307">
        <f t="shared" ca="1" si="328"/>
        <v>-5.3439690757462577</v>
      </c>
      <c r="F711" s="304">
        <f t="shared" ca="1" si="329"/>
        <v>5.5119415557256977</v>
      </c>
      <c r="G711" s="306">
        <f t="shared" ca="1" si="330"/>
        <v>35.964108576247924</v>
      </c>
      <c r="H711" s="307">
        <f t="shared" ca="1" si="331"/>
        <v>-119.92398386080133</v>
      </c>
      <c r="I711" s="304">
        <f t="shared" ca="1" si="332"/>
        <v>125.20055515344126</v>
      </c>
      <c r="J711" s="306">
        <f t="shared" ca="1" si="333"/>
        <v>2009.0777405182187</v>
      </c>
      <c r="K711" s="307">
        <f t="shared" ca="1" si="334"/>
        <v>1548.7348847373817</v>
      </c>
      <c r="L711" s="304">
        <f t="shared" ca="1" si="319"/>
        <v>2536.7248787853014</v>
      </c>
      <c r="M711" s="306">
        <f t="shared" ca="1" si="335"/>
        <v>-1.2794396490634903</v>
      </c>
      <c r="N711" s="304">
        <f t="shared" ca="1" si="336"/>
        <v>-73.306492033037159</v>
      </c>
      <c r="P711" s="310">
        <f t="shared" ca="1" si="337"/>
        <v>23</v>
      </c>
      <c r="Q711" s="304">
        <f t="shared" ca="1" si="338"/>
        <v>0</v>
      </c>
      <c r="R711" s="306">
        <f t="shared" ca="1" si="339"/>
        <v>0</v>
      </c>
      <c r="S711" s="307">
        <f t="shared" ca="1" si="340"/>
        <v>7.6519999999999806</v>
      </c>
      <c r="T711" s="304">
        <f t="shared" ca="1" si="320"/>
        <v>75.066119999999813</v>
      </c>
      <c r="U711" s="311">
        <f t="shared" ca="1" si="321"/>
        <v>0</v>
      </c>
      <c r="V711" s="306">
        <f t="shared" ca="1" si="322"/>
        <v>1.0489153951309642</v>
      </c>
      <c r="W711" s="304">
        <f t="shared" ca="1" si="323"/>
        <v>36.016569033557275</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4.7244252461822756</v>
      </c>
      <c r="AH711" s="304">
        <f t="shared" ca="1" si="347"/>
        <v>-4.665718213479491</v>
      </c>
    </row>
    <row r="712" spans="1:34" x14ac:dyDescent="0.2">
      <c r="A712" s="347">
        <f t="shared" ca="1" si="325"/>
        <v>0.1</v>
      </c>
      <c r="B712" s="304">
        <f t="shared" ca="1" si="326"/>
        <v>38.500000000000206</v>
      </c>
      <c r="D712" s="306">
        <f t="shared" ca="1" si="327"/>
        <v>-1.3520427491059142</v>
      </c>
      <c r="E712" s="307">
        <f t="shared" ca="1" si="328"/>
        <v>-5.3015509033365511</v>
      </c>
      <c r="F712" s="304">
        <f t="shared" ca="1" si="329"/>
        <v>5.4712394917494223</v>
      </c>
      <c r="G712" s="306">
        <f t="shared" ca="1" si="330"/>
        <v>35.828904301337332</v>
      </c>
      <c r="H712" s="307">
        <f t="shared" ca="1" si="331"/>
        <v>-120.45413895113498</v>
      </c>
      <c r="I712" s="304">
        <f t="shared" ca="1" si="332"/>
        <v>125.6698451256057</v>
      </c>
      <c r="J712" s="306">
        <f t="shared" ca="1" si="333"/>
        <v>2012.6673911620978</v>
      </c>
      <c r="K712" s="307">
        <f t="shared" ca="1" si="334"/>
        <v>1536.7159785967849</v>
      </c>
      <c r="L712" s="304">
        <f t="shared" ca="1" si="319"/>
        <v>2532.2571011494706</v>
      </c>
      <c r="M712" s="306">
        <f t="shared" ca="1" si="335"/>
        <v>-1.2816819884070081</v>
      </c>
      <c r="N712" s="304">
        <f t="shared" ca="1" si="336"/>
        <v>-73.434968613656864</v>
      </c>
      <c r="P712" s="310">
        <f t="shared" ca="1" si="337"/>
        <v>23</v>
      </c>
      <c r="Q712" s="304">
        <f t="shared" ca="1" si="338"/>
        <v>0</v>
      </c>
      <c r="R712" s="306">
        <f t="shared" ca="1" si="339"/>
        <v>0</v>
      </c>
      <c r="S712" s="307">
        <f t="shared" ca="1" si="340"/>
        <v>7.6519999999999806</v>
      </c>
      <c r="T712" s="304">
        <f t="shared" ca="1" si="320"/>
        <v>75.066119999999813</v>
      </c>
      <c r="U712" s="311">
        <f t="shared" ca="1" si="321"/>
        <v>0</v>
      </c>
      <c r="V712" s="306">
        <f t="shared" ca="1" si="322"/>
        <v>1.0501843897043663</v>
      </c>
      <c r="W712" s="304">
        <f t="shared" ca="1" si="323"/>
        <v>36.330977976006395</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4.6897403291924373</v>
      </c>
      <c r="AH712" s="304">
        <f t="shared" ca="1" si="347"/>
        <v>-4.7068176991057715</v>
      </c>
    </row>
    <row r="713" spans="1:34" x14ac:dyDescent="0.2">
      <c r="A713" s="347">
        <f t="shared" ca="1" si="325"/>
        <v>0.1</v>
      </c>
      <c r="B713" s="304">
        <f t="shared" ca="1" si="326"/>
        <v>38.600000000000207</v>
      </c>
      <c r="D713" s="306">
        <f t="shared" ca="1" si="327"/>
        <v>-1.353644348444675</v>
      </c>
      <c r="E713" s="307">
        <f t="shared" ca="1" si="328"/>
        <v>-5.2591473401856872</v>
      </c>
      <c r="F713" s="304">
        <f t="shared" ca="1" si="329"/>
        <v>5.4305601707244158</v>
      </c>
      <c r="G713" s="306">
        <f t="shared" ca="1" si="330"/>
        <v>35.693539866492863</v>
      </c>
      <c r="H713" s="307">
        <f t="shared" ca="1" si="331"/>
        <v>-120.98005368515355</v>
      </c>
      <c r="I713" s="304">
        <f t="shared" ca="1" si="332"/>
        <v>126.13564990859464</v>
      </c>
      <c r="J713" s="306">
        <f t="shared" ca="1" si="333"/>
        <v>2016.2435133704894</v>
      </c>
      <c r="K713" s="307">
        <f t="shared" ca="1" si="334"/>
        <v>1524.6442689649705</v>
      </c>
      <c r="L713" s="304">
        <f t="shared" ca="1" si="319"/>
        <v>2527.8010309548304</v>
      </c>
      <c r="M713" s="306">
        <f t="shared" ca="1" si="335"/>
        <v>-1.2838993369314524</v>
      </c>
      <c r="N713" s="304">
        <f t="shared" ca="1" si="336"/>
        <v>-73.562013325817091</v>
      </c>
      <c r="P713" s="310">
        <f t="shared" ca="1" si="337"/>
        <v>23</v>
      </c>
      <c r="Q713" s="304">
        <f t="shared" ca="1" si="338"/>
        <v>0</v>
      </c>
      <c r="R713" s="306">
        <f t="shared" ca="1" si="339"/>
        <v>0</v>
      </c>
      <c r="S713" s="307">
        <f t="shared" ca="1" si="340"/>
        <v>7.6519999999999806</v>
      </c>
      <c r="T713" s="304">
        <f t="shared" ca="1" si="320"/>
        <v>75.066119999999813</v>
      </c>
      <c r="U713" s="311">
        <f t="shared" ca="1" si="321"/>
        <v>0</v>
      </c>
      <c r="V713" s="306">
        <f t="shared" ca="1" si="322"/>
        <v>1.0514603859516516</v>
      </c>
      <c r="W713" s="304">
        <f t="shared" ca="1" si="323"/>
        <v>36.645274901530918</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4.654947016733094</v>
      </c>
      <c r="AH713" s="304">
        <f t="shared" ca="1" si="347"/>
        <v>-4.7479061651864205</v>
      </c>
    </row>
    <row r="714" spans="1:34" x14ac:dyDescent="0.2">
      <c r="A714" s="347">
        <f t="shared" ca="1" si="325"/>
        <v>0.1</v>
      </c>
      <c r="B714" s="304">
        <f t="shared" ca="1" si="326"/>
        <v>38.700000000000209</v>
      </c>
      <c r="D714" s="306">
        <f t="shared" ca="1" si="327"/>
        <v>-1.3551731679423893</v>
      </c>
      <c r="E714" s="307">
        <f t="shared" ca="1" si="328"/>
        <v>-5.2167620296675548</v>
      </c>
      <c r="F714" s="304">
        <f t="shared" ca="1" si="329"/>
        <v>5.3899072709363152</v>
      </c>
      <c r="G714" s="306">
        <f t="shared" ca="1" si="330"/>
        <v>35.558022549698627</v>
      </c>
      <c r="H714" s="307">
        <f t="shared" ca="1" si="331"/>
        <v>-121.50172988812031</v>
      </c>
      <c r="I714" s="304">
        <f t="shared" ca="1" si="332"/>
        <v>126.59795943636148</v>
      </c>
      <c r="J714" s="306">
        <f t="shared" ca="1" si="333"/>
        <v>2019.806091491299</v>
      </c>
      <c r="K714" s="307">
        <f t="shared" ca="1" si="334"/>
        <v>1512.5201797863067</v>
      </c>
      <c r="L714" s="304">
        <f t="shared" ca="1" si="319"/>
        <v>2523.3576721277859</v>
      </c>
      <c r="M714" s="306">
        <f t="shared" ca="1" si="335"/>
        <v>-1.2860921136997803</v>
      </c>
      <c r="N714" s="304">
        <f t="shared" ca="1" si="336"/>
        <v>-73.687650180056607</v>
      </c>
      <c r="P714" s="310">
        <f t="shared" ca="1" si="337"/>
        <v>23</v>
      </c>
      <c r="Q714" s="304">
        <f t="shared" ca="1" si="338"/>
        <v>0</v>
      </c>
      <c r="R714" s="306">
        <f t="shared" ca="1" si="339"/>
        <v>0</v>
      </c>
      <c r="S714" s="307">
        <f t="shared" ca="1" si="340"/>
        <v>7.6519999999999806</v>
      </c>
      <c r="T714" s="304">
        <f t="shared" ca="1" si="320"/>
        <v>75.066119999999813</v>
      </c>
      <c r="U714" s="311">
        <f t="shared" ca="1" si="321"/>
        <v>0</v>
      </c>
      <c r="V714" s="306">
        <f t="shared" ca="1" si="322"/>
        <v>1.0527433601685405</v>
      </c>
      <c r="W714" s="304">
        <f t="shared" ca="1" si="323"/>
        <v>36.959432355963415</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4.6200516930637434</v>
      </c>
      <c r="AH714" s="304">
        <f t="shared" ca="1" si="347"/>
        <v>-4.7889799923589926</v>
      </c>
    </row>
    <row r="715" spans="1:34" x14ac:dyDescent="0.2">
      <c r="A715" s="347">
        <f t="shared" ca="1" si="325"/>
        <v>0.1</v>
      </c>
      <c r="B715" s="304">
        <f t="shared" ca="1" si="326"/>
        <v>38.80000000000021</v>
      </c>
      <c r="D715" s="306">
        <f t="shared" ca="1" si="327"/>
        <v>-1.356629406102734</v>
      </c>
      <c r="E715" s="307">
        <f t="shared" ca="1" si="328"/>
        <v>-5.174398584645914</v>
      </c>
      <c r="F715" s="304">
        <f t="shared" ca="1" si="329"/>
        <v>5.3492844435763836</v>
      </c>
      <c r="G715" s="306">
        <f t="shared" ca="1" si="330"/>
        <v>35.422359609088353</v>
      </c>
      <c r="H715" s="307">
        <f t="shared" ca="1" si="331"/>
        <v>-122.01916974658491</v>
      </c>
      <c r="I715" s="304">
        <f t="shared" ca="1" si="332"/>
        <v>127.05676426669095</v>
      </c>
      <c r="J715" s="306">
        <f t="shared" ca="1" si="333"/>
        <v>2023.3551105992383</v>
      </c>
      <c r="K715" s="307">
        <f t="shared" ca="1" si="334"/>
        <v>1500.3441348045715</v>
      </c>
      <c r="L715" s="304">
        <f t="shared" ca="1" si="319"/>
        <v>2518.9280312129868</v>
      </c>
      <c r="M715" s="306">
        <f t="shared" ca="1" si="335"/>
        <v>-1.2882607286737355</v>
      </c>
      <c r="N715" s="304">
        <f t="shared" ca="1" si="336"/>
        <v>-73.811902665453118</v>
      </c>
      <c r="P715" s="310">
        <f t="shared" ca="1" si="337"/>
        <v>23</v>
      </c>
      <c r="Q715" s="304">
        <f t="shared" ca="1" si="338"/>
        <v>0</v>
      </c>
      <c r="R715" s="306">
        <f t="shared" ca="1" si="339"/>
        <v>0</v>
      </c>
      <c r="S715" s="307">
        <f t="shared" ca="1" si="340"/>
        <v>7.6519999999999806</v>
      </c>
      <c r="T715" s="304">
        <f t="shared" ca="1" si="320"/>
        <v>75.066119999999813</v>
      </c>
      <c r="U715" s="311">
        <f t="shared" ca="1" si="321"/>
        <v>0</v>
      </c>
      <c r="V715" s="306">
        <f t="shared" ca="1" si="322"/>
        <v>1.0540332886197494</v>
      </c>
      <c r="W715" s="304">
        <f t="shared" ca="1" si="323"/>
        <v>37.273423129561799</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4.5850606339600679</v>
      </c>
      <c r="AH715" s="304">
        <f t="shared" ca="1" si="347"/>
        <v>-4.8300355927814307</v>
      </c>
    </row>
    <row r="716" spans="1:34" x14ac:dyDescent="0.2">
      <c r="A716" s="347">
        <f t="shared" ca="1" si="325"/>
        <v>0.1</v>
      </c>
      <c r="B716" s="304">
        <f t="shared" ca="1" si="326"/>
        <v>38.900000000000212</v>
      </c>
      <c r="D716" s="306">
        <f t="shared" ca="1" si="327"/>
        <v>-1.3580132733375492</v>
      </c>
      <c r="E716" s="307">
        <f t="shared" ca="1" si="328"/>
        <v>-5.1320605869809146</v>
      </c>
      <c r="F716" s="304">
        <f t="shared" ca="1" si="329"/>
        <v>5.3086953123158098</v>
      </c>
      <c r="G716" s="306">
        <f t="shared" ca="1" si="330"/>
        <v>35.286558281754601</v>
      </c>
      <c r="H716" s="307">
        <f t="shared" ca="1" si="331"/>
        <v>-122.532375805283</v>
      </c>
      <c r="I716" s="304">
        <f t="shared" ca="1" si="332"/>
        <v>127.51205557067443</v>
      </c>
      <c r="J716" s="306">
        <f t="shared" ca="1" si="333"/>
        <v>2026.8905564937804</v>
      </c>
      <c r="K716" s="307">
        <f t="shared" ca="1" si="334"/>
        <v>1488.1165575269781</v>
      </c>
      <c r="L716" s="304">
        <f t="shared" ca="1" si="319"/>
        <v>2514.5131172434976</v>
      </c>
      <c r="M716" s="306">
        <f t="shared" ca="1" si="335"/>
        <v>-1.2904055829454275</v>
      </c>
      <c r="N716" s="304">
        <f t="shared" ca="1" si="336"/>
        <v>-73.934793762891672</v>
      </c>
      <c r="P716" s="310">
        <f t="shared" ca="1" si="337"/>
        <v>23</v>
      </c>
      <c r="Q716" s="304">
        <f t="shared" ca="1" si="338"/>
        <v>0</v>
      </c>
      <c r="R716" s="306">
        <f t="shared" ca="1" si="339"/>
        <v>0</v>
      </c>
      <c r="S716" s="307">
        <f t="shared" ca="1" si="340"/>
        <v>7.6519999999999806</v>
      </c>
      <c r="T716" s="304">
        <f t="shared" ca="1" si="320"/>
        <v>75.066119999999813</v>
      </c>
      <c r="U716" s="311">
        <f t="shared" ca="1" si="321"/>
        <v>0</v>
      </c>
      <c r="V716" s="306">
        <f t="shared" ca="1" si="322"/>
        <v>1.0553301475408281</v>
      </c>
      <c r="W716" s="304">
        <f t="shared" ca="1" si="323"/>
        <v>37.587220260149799</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4.5499800087547166</v>
      </c>
      <c r="AH716" s="304">
        <f t="shared" ca="1" si="347"/>
        <v>-4.8710694105543508</v>
      </c>
    </row>
    <row r="717" spans="1:34" x14ac:dyDescent="0.2">
      <c r="A717" s="347">
        <f t="shared" ca="1" si="325"/>
        <v>0.1</v>
      </c>
      <c r="B717" s="304">
        <f t="shared" ca="1" si="326"/>
        <v>39.000000000000213</v>
      </c>
      <c r="D717" s="306">
        <f t="shared" ca="1" si="327"/>
        <v>-1.3593249917278769</v>
      </c>
      <c r="E717" s="307">
        <f t="shared" ca="1" si="328"/>
        <v>-5.0897515870501824</v>
      </c>
      <c r="F717" s="304">
        <f t="shared" ca="1" si="329"/>
        <v>5.2681434728959156</v>
      </c>
      <c r="G717" s="306">
        <f t="shared" ca="1" si="330"/>
        <v>35.150625782581812</v>
      </c>
      <c r="H717" s="307">
        <f t="shared" ca="1" si="331"/>
        <v>-123.04135096398801</v>
      </c>
      <c r="I717" s="304">
        <f t="shared" ca="1" si="332"/>
        <v>127.96382512237737</v>
      </c>
      <c r="J717" s="306">
        <f t="shared" ca="1" si="333"/>
        <v>2030.4124156969972</v>
      </c>
      <c r="K717" s="307">
        <f t="shared" ca="1" si="334"/>
        <v>1475.8378711885146</v>
      </c>
      <c r="L717" s="304">
        <f t="shared" ca="1" si="319"/>
        <v>2510.1139416071856</v>
      </c>
      <c r="M717" s="306">
        <f t="shared" ca="1" si="335"/>
        <v>-1.2925270689623622</v>
      </c>
      <c r="N717" s="304">
        <f t="shared" ca="1" si="336"/>
        <v>-74.056345957958058</v>
      </c>
      <c r="P717" s="310">
        <f t="shared" ca="1" si="337"/>
        <v>23</v>
      </c>
      <c r="Q717" s="304">
        <f t="shared" ca="1" si="338"/>
        <v>0</v>
      </c>
      <c r="R717" s="306">
        <f t="shared" ca="1" si="339"/>
        <v>0</v>
      </c>
      <c r="S717" s="307">
        <f t="shared" ca="1" si="340"/>
        <v>7.6519999999999806</v>
      </c>
      <c r="T717" s="304">
        <f t="shared" ca="1" si="320"/>
        <v>75.066119999999813</v>
      </c>
      <c r="U717" s="311">
        <f t="shared" ca="1" si="321"/>
        <v>0</v>
      </c>
      <c r="V717" s="306">
        <f t="shared" ca="1" si="322"/>
        <v>1.0566339131399971</v>
      </c>
      <c r="W717" s="304">
        <f t="shared" ca="1" si="323"/>
        <v>37.900797036165969</v>
      </c>
      <c r="Y717" s="314" t="str">
        <f t="shared" ca="1" si="341"/>
        <v/>
      </c>
      <c r="Z717" s="315" t="str">
        <f t="shared" ca="1" si="342"/>
        <v/>
      </c>
      <c r="AA717" s="316" t="str">
        <f t="shared" ca="1" si="343"/>
        <v/>
      </c>
      <c r="AC717" s="310">
        <f t="shared" ca="1" si="344"/>
        <v>39.000000000000213</v>
      </c>
      <c r="AD717" s="323">
        <f t="shared" ca="1" si="345"/>
        <v>2030.4124156969972</v>
      </c>
      <c r="AE717" s="324" t="e">
        <f t="shared" ca="1" si="324"/>
        <v>#N/A</v>
      </c>
      <c r="AG717" s="306">
        <f t="shared" ca="1" si="346"/>
        <v>4.5148158823024778</v>
      </c>
      <c r="AH717" s="304">
        <f t="shared" ca="1" si="347"/>
        <v>-4.9120779221314548</v>
      </c>
    </row>
    <row r="718" spans="1:34" x14ac:dyDescent="0.2">
      <c r="A718" s="347">
        <f t="shared" ca="1" si="325"/>
        <v>0.1</v>
      </c>
      <c r="B718" s="304">
        <f t="shared" ca="1" si="326"/>
        <v>39.100000000000215</v>
      </c>
      <c r="D718" s="306">
        <f t="shared" ca="1" si="327"/>
        <v>-1.3605647947873616</v>
      </c>
      <c r="E718" s="307">
        <f t="shared" ca="1" si="328"/>
        <v>-5.0474751032844321</v>
      </c>
      <c r="F718" s="304">
        <f t="shared" ca="1" si="329"/>
        <v>5.227632492734255</v>
      </c>
      <c r="G718" s="306">
        <f t="shared" ca="1" si="330"/>
        <v>35.014569303103073</v>
      </c>
      <c r="H718" s="307">
        <f t="shared" ca="1" si="331"/>
        <v>-123.54609847431645</v>
      </c>
      <c r="I718" s="304">
        <f t="shared" ca="1" si="332"/>
        <v>128.41206528869202</v>
      </c>
      <c r="J718" s="306">
        <f t="shared" ca="1" si="333"/>
        <v>2033.9206754512813</v>
      </c>
      <c r="K718" s="307">
        <f t="shared" ca="1" si="334"/>
        <v>1463.5084987165994</v>
      </c>
      <c r="L718" s="304">
        <f t="shared" ca="1" si="319"/>
        <v>2505.7315179092734</v>
      </c>
      <c r="M718" s="306">
        <f t="shared" ca="1" si="335"/>
        <v>-1.2946255707461256</v>
      </c>
      <c r="N718" s="304">
        <f t="shared" ca="1" si="336"/>
        <v>-74.17658125346837</v>
      </c>
      <c r="P718" s="310">
        <f t="shared" ca="1" si="337"/>
        <v>23</v>
      </c>
      <c r="Q718" s="304">
        <f t="shared" ca="1" si="338"/>
        <v>0</v>
      </c>
      <c r="R718" s="306">
        <f t="shared" ca="1" si="339"/>
        <v>0</v>
      </c>
      <c r="S718" s="307">
        <f t="shared" ca="1" si="340"/>
        <v>7.6519999999999806</v>
      </c>
      <c r="T718" s="304">
        <f t="shared" ca="1" si="320"/>
        <v>75.066119999999813</v>
      </c>
      <c r="U718" s="311">
        <f t="shared" ca="1" si="321"/>
        <v>0</v>
      </c>
      <c r="V718" s="306">
        <f t="shared" ca="1" si="322"/>
        <v>1.0579445615999794</v>
      </c>
      <c r="W718" s="304">
        <f t="shared" ca="1" si="323"/>
        <v>38.214126999621286</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4.4795742168733019</v>
      </c>
      <c r="AH718" s="304">
        <f t="shared" ca="1" si="347"/>
        <v>-4.9530576367179906</v>
      </c>
    </row>
    <row r="719" spans="1:34" x14ac:dyDescent="0.2">
      <c r="A719" s="347">
        <f t="shared" ca="1" si="325"/>
        <v>0.1</v>
      </c>
      <c r="B719" s="304">
        <f t="shared" ca="1" si="326"/>
        <v>39.200000000000216</v>
      </c>
      <c r="D719" s="306">
        <f t="shared" ca="1" si="327"/>
        <v>-1.3617329272279379</v>
      </c>
      <c r="E719" s="307">
        <f t="shared" ca="1" si="328"/>
        <v>-5.0052346217175225</v>
      </c>
      <c r="F719" s="304">
        <f t="shared" ca="1" si="329"/>
        <v>5.1871659105465788</v>
      </c>
      <c r="G719" s="306">
        <f t="shared" ca="1" si="330"/>
        <v>34.878396010380278</v>
      </c>
      <c r="H719" s="307">
        <f t="shared" ca="1" si="331"/>
        <v>-124.04662193648821</v>
      </c>
      <c r="I719" s="304">
        <f t="shared" ca="1" si="332"/>
        <v>128.85676901936876</v>
      </c>
      <c r="J719" s="306">
        <f t="shared" ca="1" si="333"/>
        <v>2037.4153237169555</v>
      </c>
      <c r="K719" s="307">
        <f t="shared" ca="1" si="334"/>
        <v>1451.1288626960593</v>
      </c>
      <c r="L719" s="304">
        <f t="shared" ca="1" si="319"/>
        <v>2501.3668618309921</v>
      </c>
      <c r="M719" s="306">
        <f t="shared" ca="1" si="335"/>
        <v>-1.2967014641048997</v>
      </c>
      <c r="N719" s="304">
        <f t="shared" ca="1" si="336"/>
        <v>-74.29552118164537</v>
      </c>
      <c r="P719" s="310">
        <f t="shared" ca="1" si="337"/>
        <v>23</v>
      </c>
      <c r="Q719" s="304">
        <f t="shared" ca="1" si="338"/>
        <v>0</v>
      </c>
      <c r="R719" s="306">
        <f t="shared" ca="1" si="339"/>
        <v>0</v>
      </c>
      <c r="S719" s="307">
        <f t="shared" ca="1" si="340"/>
        <v>7.6519999999999806</v>
      </c>
      <c r="T719" s="304">
        <f t="shared" ca="1" si="320"/>
        <v>75.066119999999813</v>
      </c>
      <c r="U719" s="311">
        <f t="shared" ca="1" si="321"/>
        <v>0</v>
      </c>
      <c r="V719" s="306">
        <f t="shared" ca="1" si="322"/>
        <v>1.0592620690798225</v>
      </c>
      <c r="W719" s="304">
        <f t="shared" ca="1" si="323"/>
        <v>38.527183948964861</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4.4442608739763534</v>
      </c>
      <c r="AH719" s="304">
        <f t="shared" ca="1" si="347"/>
        <v>-4.994005096657264</v>
      </c>
    </row>
    <row r="720" spans="1:34" x14ac:dyDescent="0.2">
      <c r="A720" s="347">
        <f t="shared" ca="1" si="325"/>
        <v>0.1</v>
      </c>
      <c r="B720" s="304">
        <f t="shared" ca="1" si="326"/>
        <v>39.300000000000217</v>
      </c>
      <c r="D720" s="306">
        <f t="shared" ca="1" si="327"/>
        <v>-1.3628296447277743</v>
      </c>
      <c r="E720" s="307">
        <f t="shared" ca="1" si="328"/>
        <v>-4.9630335955508977</v>
      </c>
      <c r="F720" s="304">
        <f t="shared" ca="1" si="329"/>
        <v>5.1467472359846571</v>
      </c>
      <c r="G720" s="306">
        <f t="shared" ca="1" si="330"/>
        <v>34.742113045907502</v>
      </c>
      <c r="H720" s="307">
        <f t="shared" ca="1" si="331"/>
        <v>-124.54292529604329</v>
      </c>
      <c r="I720" s="304">
        <f t="shared" ca="1" si="332"/>
        <v>129.2979298372191</v>
      </c>
      <c r="J720" s="306">
        <f t="shared" ca="1" si="333"/>
        <v>2040.89634916977</v>
      </c>
      <c r="K720" s="307">
        <f t="shared" ca="1" si="334"/>
        <v>1438.6993853344327</v>
      </c>
      <c r="L720" s="304">
        <f t="shared" ca="1" si="319"/>
        <v>2497.0209909842911</v>
      </c>
      <c r="M720" s="306">
        <f t="shared" ca="1" si="335"/>
        <v>-1.298755116840002</v>
      </c>
      <c r="N720" s="304">
        <f t="shared" ca="1" si="336"/>
        <v>-74.41318681595223</v>
      </c>
      <c r="P720" s="310">
        <f t="shared" ca="1" si="337"/>
        <v>23</v>
      </c>
      <c r="Q720" s="304">
        <f t="shared" ca="1" si="338"/>
        <v>0</v>
      </c>
      <c r="R720" s="306">
        <f t="shared" ca="1" si="339"/>
        <v>0</v>
      </c>
      <c r="S720" s="307">
        <f t="shared" ca="1" si="340"/>
        <v>7.6519999999999806</v>
      </c>
      <c r="T720" s="304">
        <f t="shared" ca="1" si="320"/>
        <v>75.066119999999813</v>
      </c>
      <c r="U720" s="311">
        <f t="shared" ca="1" si="321"/>
        <v>0</v>
      </c>
      <c r="V720" s="306">
        <f t="shared" ca="1" si="322"/>
        <v>1.0605864117167212</v>
      </c>
      <c r="W720" s="304">
        <f t="shared" ca="1" si="323"/>
        <v>38.83994194185761</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4.4088816161182525</v>
      </c>
      <c r="AH720" s="304">
        <f t="shared" ca="1" si="347"/>
        <v>-5.0349168778051432</v>
      </c>
    </row>
    <row r="721" spans="1:34" x14ac:dyDescent="0.2">
      <c r="A721" s="347">
        <f t="shared" ca="1" si="325"/>
        <v>0.1</v>
      </c>
      <c r="B721" s="304">
        <f t="shared" ca="1" si="326"/>
        <v>39.400000000000219</v>
      </c>
      <c r="D721" s="306">
        <f t="shared" ca="1" si="327"/>
        <v>-1.3638552137013844</v>
      </c>
      <c r="E721" s="307">
        <f t="shared" ca="1" si="328"/>
        <v>-4.9208754447323582</v>
      </c>
      <c r="F721" s="304">
        <f t="shared" ca="1" si="329"/>
        <v>5.1063799492899404</v>
      </c>
      <c r="G721" s="306">
        <f t="shared" ca="1" si="330"/>
        <v>34.605727524537365</v>
      </c>
      <c r="H721" s="307">
        <f t="shared" ca="1" si="331"/>
        <v>-125.03501284051653</v>
      </c>
      <c r="I721" s="304">
        <f t="shared" ca="1" si="332"/>
        <v>129.73554182848528</v>
      </c>
      <c r="J721" s="306">
        <f t="shared" ca="1" si="333"/>
        <v>2044.3637411982922</v>
      </c>
      <c r="K721" s="307">
        <f t="shared" ca="1" si="334"/>
        <v>1426.2204884276048</v>
      </c>
      <c r="L721" s="304">
        <f t="shared" ca="1" si="319"/>
        <v>2492.6949247625457</v>
      </c>
      <c r="M721" s="306">
        <f t="shared" ca="1" si="335"/>
        <v>-1.300786888946621</v>
      </c>
      <c r="N721" s="304">
        <f t="shared" ca="1" si="336"/>
        <v>-74.529598782593894</v>
      </c>
      <c r="P721" s="310">
        <f t="shared" ca="1" si="337"/>
        <v>23</v>
      </c>
      <c r="Q721" s="304">
        <f t="shared" ca="1" si="338"/>
        <v>0</v>
      </c>
      <c r="R721" s="306">
        <f t="shared" ca="1" si="339"/>
        <v>0</v>
      </c>
      <c r="S721" s="307">
        <f t="shared" ca="1" si="340"/>
        <v>7.6519999999999806</v>
      </c>
      <c r="T721" s="304">
        <f t="shared" ca="1" si="320"/>
        <v>75.066119999999813</v>
      </c>
      <c r="U721" s="311">
        <f t="shared" ca="1" si="321"/>
        <v>0</v>
      </c>
      <c r="V721" s="306">
        <f t="shared" ca="1" si="322"/>
        <v>1.0619175656278306</v>
      </c>
      <c r="W721" s="304">
        <f t="shared" ca="1" si="323"/>
        <v>39.152375297854341</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4.3734421084984501</v>
      </c>
      <c r="AH721" s="304">
        <f t="shared" ca="1" si="347"/>
        <v>-5.0757895898925387</v>
      </c>
    </row>
    <row r="722" spans="1:34" x14ac:dyDescent="0.2">
      <c r="A722" s="347">
        <f t="shared" ca="1" si="325"/>
        <v>0.1</v>
      </c>
      <c r="B722" s="304">
        <f t="shared" ca="1" si="326"/>
        <v>39.50000000000022</v>
      </c>
      <c r="D722" s="306">
        <f t="shared" ca="1" si="327"/>
        <v>-1.3648099110718983</v>
      </c>
      <c r="E722" s="307">
        <f t="shared" ca="1" si="328"/>
        <v>-4.8787635555490212</v>
      </c>
      <c r="F722" s="304">
        <f t="shared" ca="1" si="329"/>
        <v>5.0660675009629914</v>
      </c>
      <c r="G722" s="306">
        <f t="shared" ca="1" si="330"/>
        <v>34.469246533430173</v>
      </c>
      <c r="H722" s="307">
        <f t="shared" ca="1" si="331"/>
        <v>-125.52288919607143</v>
      </c>
      <c r="I722" s="304">
        <f t="shared" ca="1" si="332"/>
        <v>130.16959963336913</v>
      </c>
      <c r="J722" s="306">
        <f t="shared" ca="1" si="333"/>
        <v>2047.8174899011906</v>
      </c>
      <c r="K722" s="307">
        <f t="shared" ca="1" si="334"/>
        <v>1413.6925933257753</v>
      </c>
      <c r="L722" s="304">
        <f t="shared" ca="1" si="319"/>
        <v>2488.3896841872192</v>
      </c>
      <c r="M722" s="306">
        <f t="shared" ca="1" si="335"/>
        <v>-1.302797132808921</v>
      </c>
      <c r="N722" s="304">
        <f t="shared" ca="1" si="336"/>
        <v>-74.644777271695759</v>
      </c>
      <c r="P722" s="310">
        <f t="shared" ca="1" si="337"/>
        <v>23</v>
      </c>
      <c r="Q722" s="304">
        <f t="shared" ca="1" si="338"/>
        <v>0</v>
      </c>
      <c r="R722" s="306">
        <f t="shared" ca="1" si="339"/>
        <v>0</v>
      </c>
      <c r="S722" s="307">
        <f t="shared" ca="1" si="340"/>
        <v>7.6519999999999806</v>
      </c>
      <c r="T722" s="304">
        <f t="shared" ca="1" si="320"/>
        <v>75.066119999999813</v>
      </c>
      <c r="U722" s="311">
        <f t="shared" ca="1" si="321"/>
        <v>0</v>
      </c>
      <c r="V722" s="306">
        <f t="shared" ca="1" si="322"/>
        <v>1.0632555069120744</v>
      </c>
      <c r="W722" s="304">
        <f t="shared" ca="1" si="323"/>
        <v>39.464458600993233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4.3379479206445648</v>
      </c>
      <c r="AH722" s="304">
        <f t="shared" ca="1" si="347"/>
        <v>-5.116619876875907</v>
      </c>
    </row>
    <row r="723" spans="1:34" x14ac:dyDescent="0.2">
      <c r="A723" s="347">
        <f t="shared" ca="1" si="325"/>
        <v>0.1</v>
      </c>
      <c r="B723" s="304">
        <f t="shared" ca="1" si="326"/>
        <v>39.600000000000222</v>
      </c>
      <c r="D723" s="306">
        <f t="shared" ca="1" si="327"/>
        <v>-1.3656940240454147</v>
      </c>
      <c r="E723" s="307">
        <f t="shared" ca="1" si="328"/>
        <v>-4.8367012802345055</v>
      </c>
      <c r="F723" s="304">
        <f t="shared" ca="1" si="329"/>
        <v>5.0258133114487515</v>
      </c>
      <c r="G723" s="306">
        <f t="shared" ca="1" si="330"/>
        <v>34.332677131025633</v>
      </c>
      <c r="H723" s="307">
        <f t="shared" ca="1" si="331"/>
        <v>-126.00655932409488</v>
      </c>
      <c r="I723" s="304">
        <f t="shared" ca="1" si="332"/>
        <v>130.60009843671594</v>
      </c>
      <c r="J723" s="306">
        <f t="shared" ca="1" si="333"/>
        <v>2051.2575860844136</v>
      </c>
      <c r="K723" s="307">
        <f t="shared" ca="1" si="334"/>
        <v>1401.1161208997669</v>
      </c>
      <c r="L723" s="304">
        <f t="shared" ca="1" si="319"/>
        <v>2484.1062917504287</v>
      </c>
      <c r="M723" s="306">
        <f t="shared" ca="1" si="335"/>
        <v>-1.3047861933896872</v>
      </c>
      <c r="N723" s="304">
        <f t="shared" ca="1" si="336"/>
        <v>-74.758742048169509</v>
      </c>
      <c r="P723" s="310">
        <f t="shared" ca="1" si="337"/>
        <v>23</v>
      </c>
      <c r="Q723" s="304">
        <f t="shared" ca="1" si="338"/>
        <v>0</v>
      </c>
      <c r="R723" s="306">
        <f t="shared" ca="1" si="339"/>
        <v>0</v>
      </c>
      <c r="S723" s="307">
        <f t="shared" ca="1" si="340"/>
        <v>7.6519999999999806</v>
      </c>
      <c r="T723" s="304">
        <f t="shared" ca="1" si="320"/>
        <v>75.066119999999813</v>
      </c>
      <c r="U723" s="311">
        <f t="shared" ca="1" si="321"/>
        <v>0</v>
      </c>
      <c r="V723" s="306">
        <f t="shared" ca="1" si="322"/>
        <v>1.0646002116519471</v>
      </c>
      <c r="W723" s="304">
        <f t="shared" ca="1" si="323"/>
        <v>39.776166702293516</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4.3024045279905083</v>
      </c>
      <c r="AH723" s="304">
        <f t="shared" ca="1" si="347"/>
        <v>-5.1574044172756581</v>
      </c>
    </row>
    <row r="724" spans="1:34" x14ac:dyDescent="0.2">
      <c r="A724" s="347">
        <f t="shared" ca="1" si="325"/>
        <v>0.1</v>
      </c>
      <c r="B724" s="304">
        <f t="shared" ca="1" si="326"/>
        <v>39.700000000000223</v>
      </c>
      <c r="D724" s="306">
        <f t="shared" ca="1" si="327"/>
        <v>-1.3665078498874073</v>
      </c>
      <c r="E724" s="307">
        <f t="shared" ca="1" si="328"/>
        <v>-4.7946919365901755</v>
      </c>
      <c r="F724" s="304">
        <f t="shared" ca="1" si="329"/>
        <v>4.9856207708375448</v>
      </c>
      <c r="G724" s="306">
        <f t="shared" ca="1" si="330"/>
        <v>34.196026346036895</v>
      </c>
      <c r="H724" s="307">
        <f t="shared" ca="1" si="331"/>
        <v>-126.48602851775389</v>
      </c>
      <c r="I724" s="304">
        <f t="shared" ca="1" si="332"/>
        <v>131.0270339588472</v>
      </c>
      <c r="J724" s="306">
        <f t="shared" ca="1" si="333"/>
        <v>2054.6840212582665</v>
      </c>
      <c r="K724" s="307">
        <f t="shared" ca="1" si="334"/>
        <v>1388.4914915076745</v>
      </c>
      <c r="L724" s="304">
        <f t="shared" ca="1" si="319"/>
        <v>2479.845771253375</v>
      </c>
      <c r="M724" s="306">
        <f t="shared" ca="1" si="335"/>
        <v>-1.3067544084146694</v>
      </c>
      <c r="N724" s="304">
        <f t="shared" ca="1" si="336"/>
        <v>-74.87151246227522</v>
      </c>
      <c r="P724" s="310">
        <f t="shared" ca="1" si="337"/>
        <v>23</v>
      </c>
      <c r="Q724" s="304">
        <f t="shared" ca="1" si="338"/>
        <v>0</v>
      </c>
      <c r="R724" s="306">
        <f t="shared" ca="1" si="339"/>
        <v>0</v>
      </c>
      <c r="S724" s="307">
        <f t="shared" ca="1" si="340"/>
        <v>7.6519999999999806</v>
      </c>
      <c r="T724" s="304">
        <f t="shared" ca="1" si="320"/>
        <v>75.066119999999813</v>
      </c>
      <c r="U724" s="311">
        <f t="shared" ca="1" si="321"/>
        <v>0</v>
      </c>
      <c r="V724" s="306">
        <f t="shared" ca="1" si="322"/>
        <v>1.065951655915309</v>
      </c>
      <c r="W724" s="304">
        <f t="shared" ca="1" si="323"/>
        <v>40.087474722160991</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4.2668173133999163</v>
      </c>
      <c r="AH724" s="304">
        <f t="shared" ca="1" si="347"/>
        <v>-5.1981399245025637</v>
      </c>
    </row>
    <row r="725" spans="1:34" x14ac:dyDescent="0.2">
      <c r="A725" s="347">
        <f t="shared" ca="1" si="325"/>
        <v>0.1</v>
      </c>
      <c r="B725" s="304">
        <f t="shared" ca="1" si="326"/>
        <v>39.800000000000225</v>
      </c>
      <c r="D725" s="306">
        <f t="shared" ca="1" si="327"/>
        <v>-1.3672516957011491</v>
      </c>
      <c r="E725" s="307">
        <f t="shared" ca="1" si="328"/>
        <v>-4.7527388076203971</v>
      </c>
      <c r="F725" s="304">
        <f t="shared" ca="1" si="329"/>
        <v>4.9454932385818324</v>
      </c>
      <c r="G725" s="306">
        <f t="shared" ca="1" si="330"/>
        <v>34.059301176466782</v>
      </c>
      <c r="H725" s="307">
        <f t="shared" ca="1" si="331"/>
        <v>-126.96130239851594</v>
      </c>
      <c r="I725" s="304">
        <f t="shared" ca="1" si="332"/>
        <v>131.45040244653754</v>
      </c>
      <c r="J725" s="306">
        <f t="shared" ca="1" si="333"/>
        <v>2058.0967876343916</v>
      </c>
      <c r="K725" s="307">
        <f t="shared" ca="1" si="334"/>
        <v>1375.819124961861</v>
      </c>
      <c r="L725" s="304">
        <f t="shared" ca="1" si="319"/>
        <v>2475.6091476406009</v>
      </c>
      <c r="M725" s="306">
        <f t="shared" ca="1" si="335"/>
        <v>-1.3087021085517867</v>
      </c>
      <c r="N725" s="304">
        <f t="shared" ca="1" si="336"/>
        <v>-74.983107459889098</v>
      </c>
      <c r="P725" s="310">
        <f t="shared" ca="1" si="337"/>
        <v>23</v>
      </c>
      <c r="Q725" s="304">
        <f t="shared" ca="1" si="338"/>
        <v>0</v>
      </c>
      <c r="R725" s="306">
        <f t="shared" ca="1" si="339"/>
        <v>0</v>
      </c>
      <c r="S725" s="307">
        <f t="shared" ca="1" si="340"/>
        <v>7.6519999999999806</v>
      </c>
      <c r="T725" s="304">
        <f t="shared" ca="1" si="320"/>
        <v>75.066119999999813</v>
      </c>
      <c r="U725" s="311">
        <f t="shared" ca="1" si="321"/>
        <v>0</v>
      </c>
      <c r="V725" s="306">
        <f t="shared" ca="1" si="322"/>
        <v>1.0673098157571741</v>
      </c>
      <c r="W725" s="304">
        <f t="shared" ca="1" si="323"/>
        <v>40.398358052701546</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4.2311915686374624</v>
      </c>
      <c r="AH725" s="304">
        <f t="shared" ca="1" si="347"/>
        <v>-5.2388231471721243</v>
      </c>
    </row>
    <row r="726" spans="1:34" x14ac:dyDescent="0.2">
      <c r="A726" s="347">
        <f t="shared" ca="1" si="325"/>
        <v>0.1</v>
      </c>
      <c r="B726" s="304">
        <f t="shared" ca="1" si="326"/>
        <v>39.900000000000226</v>
      </c>
      <c r="D726" s="306">
        <f t="shared" ca="1" si="327"/>
        <v>-1.3679258782081087</v>
      </c>
      <c r="E726" s="307">
        <f t="shared" ca="1" si="328"/>
        <v>-4.7108451411817365</v>
      </c>
      <c r="F726" s="304">
        <f t="shared" ca="1" si="329"/>
        <v>4.9054340432286931</v>
      </c>
      <c r="G726" s="306">
        <f t="shared" ca="1" si="330"/>
        <v>33.922508588645968</v>
      </c>
      <c r="H726" s="307">
        <f t="shared" ca="1" si="331"/>
        <v>-127.43238691263412</v>
      </c>
      <c r="I726" s="304">
        <f t="shared" ca="1" si="332"/>
        <v>131.87020066413049</v>
      </c>
      <c r="J726" s="306">
        <f t="shared" ca="1" si="333"/>
        <v>2061.4958781226474</v>
      </c>
      <c r="K726" s="307">
        <f t="shared" ca="1" si="334"/>
        <v>1363.0994404963035</v>
      </c>
      <c r="L726" s="304">
        <f t="shared" ca="1" si="319"/>
        <v>2471.3974468300321</v>
      </c>
      <c r="M726" s="306">
        <f t="shared" ca="1" si="335"/>
        <v>-1.3106296175853414</v>
      </c>
      <c r="N726" s="304">
        <f t="shared" ca="1" si="336"/>
        <v>-75.093545592485114</v>
      </c>
      <c r="P726" s="310">
        <f t="shared" ca="1" si="337"/>
        <v>23</v>
      </c>
      <c r="Q726" s="304">
        <f t="shared" ca="1" si="338"/>
        <v>0</v>
      </c>
      <c r="R726" s="306">
        <f t="shared" ca="1" si="339"/>
        <v>0</v>
      </c>
      <c r="S726" s="307">
        <f t="shared" ca="1" si="340"/>
        <v>7.6519999999999806</v>
      </c>
      <c r="T726" s="304">
        <f t="shared" ca="1" si="320"/>
        <v>75.066119999999813</v>
      </c>
      <c r="U726" s="311">
        <f t="shared" ca="1" si="321"/>
        <v>0</v>
      </c>
      <c r="V726" s="306">
        <f t="shared" ca="1" si="322"/>
        <v>1.0686746672214922</v>
      </c>
      <c r="W726" s="304">
        <f t="shared" ca="1" si="323"/>
        <v>40.708792359942599</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4.1955324957904541</v>
      </c>
      <c r="AH726" s="304">
        <f t="shared" ca="1" si="347"/>
        <v>-5.2794508694069062</v>
      </c>
    </row>
    <row r="727" spans="1:34" x14ac:dyDescent="0.2">
      <c r="A727" s="347">
        <f t="shared" ca="1" si="325"/>
        <v>0.1</v>
      </c>
      <c r="B727" s="304">
        <f t="shared" ca="1" si="326"/>
        <v>40.000000000000227</v>
      </c>
      <c r="D727" s="306">
        <f t="shared" ca="1" si="327"/>
        <v>-1.3685307235302995</v>
      </c>
      <c r="E727" s="307">
        <f t="shared" ca="1" si="328"/>
        <v>-4.6690141496460207</v>
      </c>
      <c r="F727" s="304">
        <f t="shared" ca="1" si="329"/>
        <v>4.8654464821680152</v>
      </c>
      <c r="G727" s="306">
        <f t="shared" ca="1" si="330"/>
        <v>33.785655516292941</v>
      </c>
      <c r="H727" s="307">
        <f t="shared" ca="1" si="331"/>
        <v>-127.89928832759871</v>
      </c>
      <c r="I727" s="304">
        <f t="shared" ca="1" si="332"/>
        <v>132.28642588478925</v>
      </c>
      <c r="J727" s="306">
        <f t="shared" ca="1" si="333"/>
        <v>2064.8812863278945</v>
      </c>
      <c r="K727" s="307">
        <f t="shared" ca="1" si="334"/>
        <v>1350.3328567342919</v>
      </c>
      <c r="L727" s="304">
        <f t="shared" ca="1" si="319"/>
        <v>2467.2116955387783</v>
      </c>
      <c r="M727" s="306">
        <f t="shared" ca="1" si="335"/>
        <v>-1.3125372525853967</v>
      </c>
      <c r="N727" s="304">
        <f t="shared" ca="1" si="336"/>
        <v>-75.202845026839725</v>
      </c>
      <c r="P727" s="310">
        <f t="shared" ca="1" si="337"/>
        <v>23</v>
      </c>
      <c r="Q727" s="304">
        <f t="shared" ca="1" si="338"/>
        <v>0</v>
      </c>
      <c r="R727" s="306">
        <f t="shared" ca="1" si="339"/>
        <v>0</v>
      </c>
      <c r="S727" s="307">
        <f t="shared" ca="1" si="340"/>
        <v>7.6519999999999806</v>
      </c>
      <c r="T727" s="304">
        <f t="shared" ca="1" si="320"/>
        <v>75.066119999999813</v>
      </c>
      <c r="U727" s="311">
        <f t="shared" ca="1" si="321"/>
        <v>0</v>
      </c>
      <c r="V727" s="306">
        <f t="shared" ca="1" si="322"/>
        <v>1.0700461863429214</v>
      </c>
      <c r="W727" s="304">
        <f t="shared" ca="1" si="323"/>
        <v>41.018753585962948</v>
      </c>
      <c r="Y727" s="314" t="str">
        <f t="shared" ca="1" si="341"/>
        <v/>
      </c>
      <c r="Z727" s="315" t="str">
        <f t="shared" ca="1" si="342"/>
        <v/>
      </c>
      <c r="AA727" s="316" t="str">
        <f t="shared" ca="1" si="343"/>
        <v/>
      </c>
      <c r="AC727" s="310">
        <f t="shared" ca="1" si="344"/>
        <v>40.000000000000227</v>
      </c>
      <c r="AD727" s="323">
        <f t="shared" ca="1" si="345"/>
        <v>2064.8812863278945</v>
      </c>
      <c r="AE727" s="324" t="e">
        <f t="shared" ca="1" si="324"/>
        <v>#N/A</v>
      </c>
      <c r="AG727" s="306">
        <f t="shared" ca="1" si="346"/>
        <v>4.159845208642988</v>
      </c>
      <c r="AH727" s="304">
        <f t="shared" ca="1" si="347"/>
        <v>-5.320019911126856</v>
      </c>
    </row>
    <row r="728" spans="1:34" x14ac:dyDescent="0.2">
      <c r="A728" s="347">
        <f t="shared" ca="1" si="325"/>
        <v>0.1</v>
      </c>
      <c r="B728" s="304">
        <f t="shared" ca="1" si="326"/>
        <v>40.100000000000229</v>
      </c>
      <c r="D728" s="306">
        <f t="shared" ca="1" si="327"/>
        <v>-1.3690665669745408</v>
      </c>
      <c r="E728" s="307">
        <f t="shared" ca="1" si="328"/>
        <v>-4.6272490095771488</v>
      </c>
      <c r="F728" s="304">
        <f t="shared" ca="1" si="329"/>
        <v>4.8255338213963599</v>
      </c>
      <c r="G728" s="306">
        <f t="shared" ca="1" si="330"/>
        <v>33.648748859595486</v>
      </c>
      <c r="H728" s="307">
        <f t="shared" ca="1" si="331"/>
        <v>-128.36201322855644</v>
      </c>
      <c r="I728" s="304">
        <f t="shared" ca="1" si="332"/>
        <v>132.69907588187729</v>
      </c>
      <c r="J728" s="306">
        <f t="shared" ca="1" si="333"/>
        <v>2068.253006546689</v>
      </c>
      <c r="K728" s="307">
        <f t="shared" ca="1" si="334"/>
        <v>1337.5197916564841</v>
      </c>
      <c r="L728" s="304">
        <f t="shared" ca="1" si="319"/>
        <v>2463.0529211046651</v>
      </c>
      <c r="M728" s="306">
        <f t="shared" ca="1" si="335"/>
        <v>-1.3144253240724588</v>
      </c>
      <c r="N728" s="304">
        <f t="shared" ca="1" si="336"/>
        <v>-75.311023554467383</v>
      </c>
      <c r="P728" s="310">
        <f t="shared" ca="1" si="337"/>
        <v>23</v>
      </c>
      <c r="Q728" s="304">
        <f t="shared" ca="1" si="338"/>
        <v>0</v>
      </c>
      <c r="R728" s="306">
        <f t="shared" ca="1" si="339"/>
        <v>0</v>
      </c>
      <c r="S728" s="307">
        <f t="shared" ca="1" si="340"/>
        <v>7.6519999999999806</v>
      </c>
      <c r="T728" s="304">
        <f t="shared" ca="1" si="320"/>
        <v>75.066119999999813</v>
      </c>
      <c r="U728" s="311">
        <f t="shared" ca="1" si="321"/>
        <v>0</v>
      </c>
      <c r="V728" s="306">
        <f t="shared" ca="1" si="322"/>
        <v>1.0714243491485949</v>
      </c>
      <c r="W728" s="304">
        <f t="shared" ca="1" si="323"/>
        <v>41.32821795093092</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4.1241347340049268</v>
      </c>
      <c r="AH728" s="304">
        <f t="shared" ca="1" si="347"/>
        <v>-5.3605271283276332</v>
      </c>
    </row>
    <row r="729" spans="1:34" x14ac:dyDescent="0.2">
      <c r="A729" s="347">
        <f t="shared" ca="1" si="325"/>
        <v>0.1</v>
      </c>
      <c r="B729" s="304">
        <f t="shared" ca="1" si="326"/>
        <v>40.20000000000023</v>
      </c>
      <c r="D729" s="306">
        <f t="shared" ca="1" si="327"/>
        <v>-1.3695337528186111</v>
      </c>
      <c r="E729" s="307">
        <f t="shared" ca="1" si="328"/>
        <v>-4.5855528614215935</v>
      </c>
      <c r="F729" s="304">
        <f t="shared" ca="1" si="329"/>
        <v>4.7856992952964763</v>
      </c>
      <c r="G729" s="306">
        <f t="shared" ca="1" si="330"/>
        <v>33.511795484313623</v>
      </c>
      <c r="H729" s="307">
        <f t="shared" ca="1" si="331"/>
        <v>-128.82056851469861</v>
      </c>
      <c r="I729" s="304">
        <f t="shared" ca="1" si="332"/>
        <v>133.10814892046474</v>
      </c>
      <c r="J729" s="306">
        <f t="shared" ca="1" si="333"/>
        <v>2071.6110337638843</v>
      </c>
      <c r="K729" s="307">
        <f t="shared" ca="1" si="334"/>
        <v>1324.6606625693214</v>
      </c>
      <c r="L729" s="304">
        <f t="shared" ca="1" si="319"/>
        <v>2458.9221513034654</v>
      </c>
      <c r="M729" s="306">
        <f t="shared" ca="1" si="335"/>
        <v>-1.3162941361776039</v>
      </c>
      <c r="N729" s="304">
        <f t="shared" ca="1" si="336"/>
        <v>-75.418098600795147</v>
      </c>
      <c r="P729" s="310">
        <f t="shared" ca="1" si="337"/>
        <v>23</v>
      </c>
      <c r="Q729" s="304">
        <f t="shared" ca="1" si="338"/>
        <v>0</v>
      </c>
      <c r="R729" s="306">
        <f t="shared" ca="1" si="339"/>
        <v>0</v>
      </c>
      <c r="S729" s="307">
        <f t="shared" ca="1" si="340"/>
        <v>7.6519999999999806</v>
      </c>
      <c r="T729" s="304">
        <f t="shared" ca="1" si="320"/>
        <v>75.066119999999813</v>
      </c>
      <c r="U729" s="311">
        <f t="shared" ca="1" si="321"/>
        <v>0</v>
      </c>
      <c r="V729" s="306">
        <f t="shared" ca="1" si="322"/>
        <v>1.0728091316598796</v>
      </c>
      <c r="W729" s="304">
        <f t="shared" ca="1" si="323"/>
        <v>41.637161955051049</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4.0884060129977398</v>
      </c>
      <c r="AH729" s="304">
        <f t="shared" ca="1" si="347"/>
        <v>-5.4009694133469717</v>
      </c>
    </row>
    <row r="730" spans="1:34" x14ac:dyDescent="0.2">
      <c r="A730" s="347">
        <f t="shared" ca="1" si="325"/>
        <v>0.1</v>
      </c>
      <c r="B730" s="304">
        <f t="shared" ca="1" si="326"/>
        <v>40.300000000000232</v>
      </c>
      <c r="D730" s="306">
        <f t="shared" ca="1" si="327"/>
        <v>-1.3699326340992666</v>
      </c>
      <c r="E730" s="307">
        <f t="shared" ca="1" si="328"/>
        <v>-4.5439288092125132</v>
      </c>
      <c r="F730" s="304">
        <f t="shared" ca="1" si="329"/>
        <v>4.7459461064324788</v>
      </c>
      <c r="G730" s="306">
        <f t="shared" ca="1" si="330"/>
        <v>33.374802220903696</v>
      </c>
      <c r="H730" s="307">
        <f t="shared" ca="1" si="331"/>
        <v>-129.27496139561987</v>
      </c>
      <c r="I730" s="304">
        <f t="shared" ca="1" si="332"/>
        <v>133.51364374895715</v>
      </c>
      <c r="J730" s="306">
        <f t="shared" ca="1" si="333"/>
        <v>2074.9553636491451</v>
      </c>
      <c r="K730" s="307">
        <f t="shared" ca="1" si="334"/>
        <v>1311.7558860738054</v>
      </c>
      <c r="L730" s="304">
        <f t="shared" ca="1" si="319"/>
        <v>2454.8204141618244</v>
      </c>
      <c r="M730" s="306">
        <f t="shared" ca="1" si="335"/>
        <v>-1.3181439867981861</v>
      </c>
      <c r="N730" s="304">
        <f t="shared" ca="1" si="336"/>
        <v>-75.524087234084163</v>
      </c>
      <c r="P730" s="310">
        <f t="shared" ca="1" si="337"/>
        <v>23</v>
      </c>
      <c r="Q730" s="304">
        <f t="shared" ca="1" si="338"/>
        <v>0</v>
      </c>
      <c r="R730" s="306">
        <f t="shared" ca="1" si="339"/>
        <v>0</v>
      </c>
      <c r="S730" s="307">
        <f t="shared" ca="1" si="340"/>
        <v>7.6519999999999806</v>
      </c>
      <c r="T730" s="304">
        <f t="shared" ca="1" si="320"/>
        <v>75.066119999999813</v>
      </c>
      <c r="U730" s="311">
        <f t="shared" ca="1" si="321"/>
        <v>0</v>
      </c>
      <c r="V730" s="306">
        <f t="shared" ca="1" si="322"/>
        <v>1.0742005098941243</v>
      </c>
      <c r="W730" s="304">
        <f t="shared" ca="1" si="323"/>
        <v>41.94556238041978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4.0526639022993356</v>
      </c>
      <c r="AH730" s="304">
        <f t="shared" ca="1" si="347"/>
        <v>-5.4413436951190741</v>
      </c>
    </row>
    <row r="731" spans="1:34" x14ac:dyDescent="0.2">
      <c r="A731" s="347">
        <f t="shared" ca="1" si="325"/>
        <v>0.1</v>
      </c>
      <c r="B731" s="304">
        <f t="shared" ca="1" si="326"/>
        <v>40.400000000000233</v>
      </c>
      <c r="D731" s="306">
        <f t="shared" ca="1" si="327"/>
        <v>-1.3702635724021106</v>
      </c>
      <c r="E731" s="307">
        <f t="shared" ca="1" si="328"/>
        <v>-4.5023799202873418</v>
      </c>
      <c r="F731" s="304">
        <f t="shared" ca="1" si="329"/>
        <v>4.7062774253606054</v>
      </c>
      <c r="G731" s="306">
        <f t="shared" ca="1" si="330"/>
        <v>33.237775863663487</v>
      </c>
      <c r="H731" s="307">
        <f t="shared" ca="1" si="331"/>
        <v>-129.72519938764862</v>
      </c>
      <c r="I731" s="304">
        <f t="shared" ca="1" si="332"/>
        <v>133.91555959084187</v>
      </c>
      <c r="J731" s="306">
        <f t="shared" ca="1" si="333"/>
        <v>2078.2859925533735</v>
      </c>
      <c r="K731" s="307">
        <f t="shared" ca="1" si="334"/>
        <v>1298.8058780346421</v>
      </c>
      <c r="L731" s="304">
        <f t="shared" ca="1" si="319"/>
        <v>2450.7487377658481</v>
      </c>
      <c r="M731" s="306">
        <f t="shared" ca="1" si="335"/>
        <v>-1.3199751677492599</v>
      </c>
      <c r="N731" s="304">
        <f t="shared" ca="1" si="336"/>
        <v>-75.629006174105456</v>
      </c>
      <c r="P731" s="310">
        <f t="shared" ca="1" si="337"/>
        <v>23</v>
      </c>
      <c r="Q731" s="304">
        <f t="shared" ca="1" si="338"/>
        <v>0</v>
      </c>
      <c r="R731" s="306">
        <f t="shared" ca="1" si="339"/>
        <v>0</v>
      </c>
      <c r="S731" s="307">
        <f t="shared" ca="1" si="340"/>
        <v>7.6519999999999806</v>
      </c>
      <c r="T731" s="304">
        <f t="shared" ca="1" si="320"/>
        <v>75.066119999999813</v>
      </c>
      <c r="U731" s="311">
        <f t="shared" ca="1" si="321"/>
        <v>0</v>
      </c>
      <c r="V731" s="306">
        <f t="shared" ca="1" si="322"/>
        <v>1.0755984598664035</v>
      </c>
      <c r="W731" s="304">
        <f t="shared" ca="1" si="323"/>
        <v>42.253396292790221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4.0169131753496901</v>
      </c>
      <c r="AH731" s="304">
        <f t="shared" ca="1" si="347"/>
        <v>-5.4816469394171312</v>
      </c>
    </row>
    <row r="732" spans="1:34" x14ac:dyDescent="0.2">
      <c r="A732" s="347">
        <f t="shared" ca="1" si="325"/>
        <v>0.1</v>
      </c>
      <c r="B732" s="304">
        <f t="shared" ca="1" si="326"/>
        <v>40.500000000000234</v>
      </c>
      <c r="D732" s="306">
        <f t="shared" ca="1" si="327"/>
        <v>-1.3705269376532767</v>
      </c>
      <c r="E732" s="307">
        <f t="shared" ca="1" si="328"/>
        <v>-4.4609092250188125</v>
      </c>
      <c r="F732" s="304">
        <f t="shared" ca="1" si="329"/>
        <v>4.6666963904555878</v>
      </c>
      <c r="G732" s="306">
        <f t="shared" ca="1" si="330"/>
        <v>33.10072316989816</v>
      </c>
      <c r="H732" s="307">
        <f t="shared" ca="1" si="331"/>
        <v>-130.17129031015051</v>
      </c>
      <c r="I732" s="304">
        <f t="shared" ca="1" si="332"/>
        <v>134.31389613654918</v>
      </c>
      <c r="J732" s="306">
        <f t="shared" ca="1" si="333"/>
        <v>2081.6029175050517</v>
      </c>
      <c r="K732" s="307">
        <f t="shared" ca="1" si="334"/>
        <v>1285.8110535497522</v>
      </c>
      <c r="L732" s="304">
        <f t="shared" ca="1" si="319"/>
        <v>2446.7081500653621</v>
      </c>
      <c r="M732" s="306">
        <f t="shared" ca="1" si="335"/>
        <v>-1.3217879649108428</v>
      </c>
      <c r="N732" s="304">
        <f t="shared" ca="1" si="336"/>
        <v>-75.732871800577442</v>
      </c>
      <c r="P732" s="310">
        <f t="shared" ca="1" si="337"/>
        <v>23</v>
      </c>
      <c r="Q732" s="304">
        <f t="shared" ca="1" si="338"/>
        <v>0</v>
      </c>
      <c r="R732" s="306">
        <f t="shared" ca="1" si="339"/>
        <v>0</v>
      </c>
      <c r="S732" s="307">
        <f t="shared" ca="1" si="340"/>
        <v>7.6519999999999806</v>
      </c>
      <c r="T732" s="304">
        <f t="shared" ca="1" si="320"/>
        <v>75.066119999999813</v>
      </c>
      <c r="U732" s="311">
        <f t="shared" ca="1" si="321"/>
        <v>0</v>
      </c>
      <c r="V732" s="306">
        <f t="shared" ca="1" si="322"/>
        <v>1.0770029575912479</v>
      </c>
      <c r="W732" s="304">
        <f t="shared" ca="1" si="323"/>
        <v>42.560641043246356</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3.9811585235192783</v>
      </c>
      <c r="AH732" s="304">
        <f t="shared" ca="1" si="347"/>
        <v>-5.5218761490839423</v>
      </c>
    </row>
    <row r="733" spans="1:34" x14ac:dyDescent="0.2">
      <c r="A733" s="347">
        <f t="shared" ca="1" si="325"/>
        <v>0.1</v>
      </c>
      <c r="B733" s="304">
        <f t="shared" ca="1" si="326"/>
        <v>40.600000000000236</v>
      </c>
      <c r="D733" s="306">
        <f t="shared" ca="1" si="327"/>
        <v>-1.3707231079129243</v>
      </c>
      <c r="E733" s="307">
        <f t="shared" ca="1" si="328"/>
        <v>-4.4195197165592939</v>
      </c>
      <c r="F733" s="304">
        <f t="shared" ca="1" si="329"/>
        <v>4.627206107752583</v>
      </c>
      <c r="G733" s="306">
        <f t="shared" ca="1" si="330"/>
        <v>32.96365085910687</v>
      </c>
      <c r="H733" s="307">
        <f t="shared" ca="1" si="331"/>
        <v>-130.61324228180644</v>
      </c>
      <c r="I733" s="304">
        <f t="shared" ca="1" si="332"/>
        <v>134.70865353542425</v>
      </c>
      <c r="J733" s="306">
        <f t="shared" ca="1" si="333"/>
        <v>2084.9061362065017</v>
      </c>
      <c r="K733" s="307">
        <f t="shared" ca="1" si="334"/>
        <v>1272.7718269201544</v>
      </c>
      <c r="L733" s="304">
        <f t="shared" ca="1" si="319"/>
        <v>2442.6996786738218</v>
      </c>
      <c r="M733" s="306">
        <f t="shared" ca="1" si="335"/>
        <v>-1.3235826583711408</v>
      </c>
      <c r="N733" s="304">
        <f t="shared" ca="1" si="336"/>
        <v>-75.835700161372245</v>
      </c>
      <c r="P733" s="310">
        <f t="shared" ca="1" si="337"/>
        <v>23</v>
      </c>
      <c r="Q733" s="304">
        <f t="shared" ca="1" si="338"/>
        <v>0</v>
      </c>
      <c r="R733" s="306">
        <f t="shared" ca="1" si="339"/>
        <v>0</v>
      </c>
      <c r="S733" s="307">
        <f t="shared" ca="1" si="340"/>
        <v>7.6519999999999806</v>
      </c>
      <c r="T733" s="304">
        <f t="shared" ca="1" si="320"/>
        <v>75.066119999999813</v>
      </c>
      <c r="U733" s="311">
        <f t="shared" ca="1" si="321"/>
        <v>0</v>
      </c>
      <c r="V733" s="306">
        <f t="shared" ca="1" si="322"/>
        <v>1.0784139790843683</v>
      </c>
      <c r="W733" s="304">
        <f t="shared" ca="1" si="323"/>
        <v>42.867274269787167</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3.9454045572419707</v>
      </c>
      <c r="AH733" s="304">
        <f t="shared" ca="1" si="347"/>
        <v>-5.5620283642507138</v>
      </c>
    </row>
    <row r="734" spans="1:34" x14ac:dyDescent="0.2">
      <c r="A734" s="347">
        <f t="shared" ca="1" si="325"/>
        <v>0.1</v>
      </c>
      <c r="B734" s="304">
        <f t="shared" ca="1" si="326"/>
        <v>40.700000000000237</v>
      </c>
      <c r="D734" s="306">
        <f t="shared" ca="1" si="327"/>
        <v>-1.3708524691705335</v>
      </c>
      <c r="E734" s="307">
        <f t="shared" ca="1" si="328"/>
        <v>-4.3782143505983386</v>
      </c>
      <c r="F734" s="304">
        <f t="shared" ca="1" si="329"/>
        <v>4.5878096508046387</v>
      </c>
      <c r="G734" s="306">
        <f t="shared" ca="1" si="330"/>
        <v>32.826565612189818</v>
      </c>
      <c r="H734" s="307">
        <f t="shared" ca="1" si="331"/>
        <v>-131.05106371686628</v>
      </c>
      <c r="I734" s="304">
        <f t="shared" ca="1" si="332"/>
        <v>135.099832387807</v>
      </c>
      <c r="J734" s="306">
        <f t="shared" ca="1" si="333"/>
        <v>2088.1956470300665</v>
      </c>
      <c r="K734" s="307">
        <f t="shared" ca="1" si="334"/>
        <v>1259.6886116202206</v>
      </c>
      <c r="L734" s="304">
        <f t="shared" ca="1" si="319"/>
        <v>2438.724350663887</v>
      </c>
      <c r="M734" s="306">
        <f t="shared" ca="1" si="335"/>
        <v>-1.3253595225658608</v>
      </c>
      <c r="N734" s="304">
        <f t="shared" ca="1" si="336"/>
        <v>-75.937506980497616</v>
      </c>
      <c r="P734" s="310">
        <f t="shared" ca="1" si="337"/>
        <v>23</v>
      </c>
      <c r="Q734" s="304">
        <f t="shared" ca="1" si="338"/>
        <v>0</v>
      </c>
      <c r="R734" s="306">
        <f t="shared" ca="1" si="339"/>
        <v>0</v>
      </c>
      <c r="S734" s="307">
        <f t="shared" ca="1" si="340"/>
        <v>7.6519999999999806</v>
      </c>
      <c r="T734" s="304">
        <f t="shared" ca="1" si="320"/>
        <v>75.066119999999813</v>
      </c>
      <c r="U734" s="311">
        <f t="shared" ca="1" si="321"/>
        <v>0</v>
      </c>
      <c r="V734" s="306">
        <f t="shared" ca="1" si="322"/>
        <v>1.0798315003643726</v>
      </c>
      <c r="W734" s="304">
        <f t="shared" ca="1" si="323"/>
        <v>43.173273898821137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3.9096558071141594</v>
      </c>
      <c r="AH734" s="304">
        <f t="shared" ca="1" si="347"/>
        <v>-5.6021006625440766</v>
      </c>
    </row>
    <row r="735" spans="1:34" x14ac:dyDescent="0.2">
      <c r="A735" s="347">
        <f t="shared" ca="1" si="325"/>
        <v>0.1</v>
      </c>
      <c r="B735" s="304">
        <f t="shared" ca="1" si="326"/>
        <v>40.800000000000239</v>
      </c>
      <c r="D735" s="306">
        <f t="shared" ca="1" si="327"/>
        <v>-1.3709154151419718</v>
      </c>
      <c r="E735" s="307">
        <f t="shared" ca="1" si="328"/>
        <v>-4.3369960451333416</v>
      </c>
      <c r="F735" s="304">
        <f t="shared" ca="1" si="329"/>
        <v>4.5485100605556683</v>
      </c>
      <c r="G735" s="306">
        <f t="shared" ca="1" si="330"/>
        <v>32.689474070675622</v>
      </c>
      <c r="H735" s="307">
        <f t="shared" ca="1" si="331"/>
        <v>-131.4847633213796</v>
      </c>
      <c r="I735" s="304">
        <f t="shared" ca="1" si="332"/>
        <v>135.48743373721632</v>
      </c>
      <c r="J735" s="306">
        <f t="shared" ca="1" si="333"/>
        <v>2091.4714490142096</v>
      </c>
      <c r="K735" s="307">
        <f t="shared" ca="1" si="334"/>
        <v>1246.5618202683083</v>
      </c>
      <c r="L735" s="304">
        <f t="shared" ca="1" si="319"/>
        <v>2434.7831923586614</v>
      </c>
      <c r="M735" s="306">
        <f t="shared" ca="1" si="335"/>
        <v>-1.327118826413723</v>
      </c>
      <c r="N735" s="304">
        <f t="shared" ca="1" si="336"/>
        <v>-76.038307665861254</v>
      </c>
      <c r="P735" s="310">
        <f t="shared" ca="1" si="337"/>
        <v>23</v>
      </c>
      <c r="Q735" s="304">
        <f t="shared" ca="1" si="338"/>
        <v>0</v>
      </c>
      <c r="R735" s="306">
        <f t="shared" ca="1" si="339"/>
        <v>0</v>
      </c>
      <c r="S735" s="307">
        <f t="shared" ca="1" si="340"/>
        <v>7.6519999999999806</v>
      </c>
      <c r="T735" s="304">
        <f t="shared" ca="1" si="320"/>
        <v>75.066119999999813</v>
      </c>
      <c r="U735" s="311">
        <f t="shared" ca="1" si="321"/>
        <v>0</v>
      </c>
      <c r="V735" s="306">
        <f t="shared" ca="1" si="322"/>
        <v>1.0812554974544684</v>
      </c>
      <c r="W735" s="304">
        <f t="shared" ca="1" si="323"/>
        <v>43.478618146571129</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3.8739167249616866</v>
      </c>
      <c r="AH735" s="304">
        <f t="shared" ca="1" si="347"/>
        <v>-5.6420901592813966</v>
      </c>
    </row>
    <row r="736" spans="1:34" x14ac:dyDescent="0.2">
      <c r="A736" s="347">
        <f t="shared" ca="1" si="325"/>
        <v>0.1</v>
      </c>
      <c r="B736" s="304">
        <f t="shared" ca="1" si="326"/>
        <v>40.90000000000024</v>
      </c>
      <c r="D736" s="306">
        <f t="shared" ca="1" si="327"/>
        <v>-1.3709123470683275</v>
      </c>
      <c r="E736" s="307">
        <f t="shared" ca="1" si="328"/>
        <v>-4.2958676802532416</v>
      </c>
      <c r="F736" s="304">
        <f t="shared" ca="1" si="329"/>
        <v>4.5093103452289416</v>
      </c>
      <c r="G736" s="306">
        <f t="shared" ca="1" si="330"/>
        <v>32.552382835968793</v>
      </c>
      <c r="H736" s="307">
        <f t="shared" ca="1" si="331"/>
        <v>-131.91435008940493</v>
      </c>
      <c r="I736" s="304">
        <f t="shared" ca="1" si="332"/>
        <v>135.87145906263598</v>
      </c>
      <c r="J736" s="306">
        <f t="shared" ca="1" si="333"/>
        <v>2094.7335418595417</v>
      </c>
      <c r="K736" s="307">
        <f t="shared" ca="1" si="334"/>
        <v>1233.3918645977692</v>
      </c>
      <c r="L736" s="304">
        <f t="shared" ca="1" si="319"/>
        <v>2430.8772291186124</v>
      </c>
      <c r="M736" s="306">
        <f t="shared" ca="1" si="335"/>
        <v>-1.3288608334482874</v>
      </c>
      <c r="N736" s="304">
        <f t="shared" ca="1" si="336"/>
        <v>-76.138117316823894</v>
      </c>
      <c r="P736" s="310">
        <f t="shared" ca="1" si="337"/>
        <v>23</v>
      </c>
      <c r="Q736" s="304">
        <f t="shared" ca="1" si="338"/>
        <v>0</v>
      </c>
      <c r="R736" s="306">
        <f t="shared" ca="1" si="339"/>
        <v>0</v>
      </c>
      <c r="S736" s="307">
        <f t="shared" ca="1" si="340"/>
        <v>7.6519999999999806</v>
      </c>
      <c r="T736" s="304">
        <f t="shared" ca="1" si="320"/>
        <v>75.066119999999813</v>
      </c>
      <c r="U736" s="311">
        <f t="shared" ca="1" si="321"/>
        <v>0</v>
      </c>
      <c r="V736" s="306">
        <f t="shared" ca="1" si="322"/>
        <v>1.0826859463841589</v>
      </c>
      <c r="W736" s="304">
        <f t="shared" ca="1" si="323"/>
        <v>43.783285520390713</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3.8381916848762261</v>
      </c>
      <c r="AH736" s="304">
        <f t="shared" ca="1" si="347"/>
        <v>-5.68199400765437</v>
      </c>
    </row>
    <row r="737" spans="1:34" x14ac:dyDescent="0.2">
      <c r="A737" s="347">
        <f t="shared" ca="1" si="325"/>
        <v>0.1</v>
      </c>
      <c r="B737" s="304">
        <f t="shared" ca="1" si="326"/>
        <v>41.000000000000242</v>
      </c>
      <c r="D737" s="306">
        <f t="shared" ca="1" si="327"/>
        <v>-1.3708436735165057</v>
      </c>
      <c r="E737" s="307">
        <f t="shared" ca="1" si="328"/>
        <v>-4.2548320979350995</v>
      </c>
      <c r="F737" s="304">
        <f t="shared" ca="1" si="329"/>
        <v>4.470213480231009</v>
      </c>
      <c r="G737" s="306">
        <f t="shared" ca="1" si="330"/>
        <v>32.415298468617145</v>
      </c>
      <c r="H737" s="307">
        <f t="shared" ca="1" si="331"/>
        <v>-132.33983329919843</v>
      </c>
      <c r="I737" s="304">
        <f t="shared" ca="1" si="332"/>
        <v>136.25191027089917</v>
      </c>
      <c r="J737" s="306">
        <f t="shared" ca="1" si="333"/>
        <v>2097.9819259247711</v>
      </c>
      <c r="K737" s="307">
        <f t="shared" ca="1" si="334"/>
        <v>1220.1791554283391</v>
      </c>
      <c r="L737" s="304">
        <f t="shared" ca="1" si="319"/>
        <v>2427.0074851241861</v>
      </c>
      <c r="M737" s="306">
        <f t="shared" ca="1" si="335"/>
        <v>-1.3305858019462036</v>
      </c>
      <c r="N737" s="304">
        <f t="shared" ca="1" si="336"/>
        <v>-76.236950731547509</v>
      </c>
      <c r="P737" s="310">
        <f t="shared" ca="1" si="337"/>
        <v>23</v>
      </c>
      <c r="Q737" s="304">
        <f t="shared" ca="1" si="338"/>
        <v>0</v>
      </c>
      <c r="R737" s="306">
        <f t="shared" ca="1" si="339"/>
        <v>0</v>
      </c>
      <c r="S737" s="307">
        <f t="shared" ca="1" si="340"/>
        <v>7.6519999999999806</v>
      </c>
      <c r="T737" s="304">
        <f t="shared" ca="1" si="320"/>
        <v>75.066119999999813</v>
      </c>
      <c r="U737" s="311">
        <f t="shared" ca="1" si="321"/>
        <v>0</v>
      </c>
      <c r="V737" s="306">
        <f t="shared" ca="1" si="322"/>
        <v>1.0841228231909292</v>
      </c>
      <c r="W737" s="304">
        <f t="shared" ca="1" si="323"/>
        <v>44.087254819991976</v>
      </c>
      <c r="Y737" s="314" t="str">
        <f t="shared" ca="1" si="341"/>
        <v/>
      </c>
      <c r="Z737" s="315" t="str">
        <f t="shared" ca="1" si="342"/>
        <v/>
      </c>
      <c r="AA737" s="316" t="str">
        <f t="shared" ca="1" si="343"/>
        <v/>
      </c>
      <c r="AC737" s="310">
        <f t="shared" ca="1" si="344"/>
        <v>41.000000000000242</v>
      </c>
      <c r="AD737" s="323">
        <f t="shared" ca="1" si="345"/>
        <v>2097.9819259247711</v>
      </c>
      <c r="AE737" s="324" t="e">
        <f t="shared" ca="1" si="324"/>
        <v>#N/A</v>
      </c>
      <c r="AG737" s="306">
        <f t="shared" ca="1" si="346"/>
        <v>3.8024849842224819</v>
      </c>
      <c r="AH737" s="304">
        <f t="shared" ca="1" si="347"/>
        <v>-5.7218093989010486</v>
      </c>
    </row>
    <row r="738" spans="1:34" x14ac:dyDescent="0.2">
      <c r="A738" s="347">
        <f t="shared" ca="1" si="325"/>
        <v>0.1</v>
      </c>
      <c r="B738" s="304">
        <f t="shared" ca="1" si="326"/>
        <v>41.100000000000243</v>
      </c>
      <c r="D738" s="306">
        <f t="shared" ca="1" si="327"/>
        <v>-1.3707098101815656</v>
      </c>
      <c r="E738" s="307">
        <f t="shared" ca="1" si="328"/>
        <v>-4.2138921018535065</v>
      </c>
      <c r="F738" s="304">
        <f t="shared" ca="1" si="329"/>
        <v>4.4312224080710898</v>
      </c>
      <c r="G738" s="306">
        <f t="shared" ca="1" si="330"/>
        <v>32.27822748759899</v>
      </c>
      <c r="H738" s="307">
        <f t="shared" ca="1" si="331"/>
        <v>-132.76122250938377</v>
      </c>
      <c r="I738" s="304">
        <f t="shared" ca="1" si="332"/>
        <v>136.62878968916945</v>
      </c>
      <c r="J738" s="306">
        <f t="shared" ca="1" si="333"/>
        <v>2101.216602222582</v>
      </c>
      <c r="K738" s="307">
        <f t="shared" ca="1" si="334"/>
        <v>1206.92410263791</v>
      </c>
      <c r="L738" s="304">
        <f t="shared" ca="1" si="319"/>
        <v>2423.1749831541542</v>
      </c>
      <c r="M738" s="306">
        <f t="shared" ca="1" si="335"/>
        <v>-1.332293985051989</v>
      </c>
      <c r="N738" s="304">
        <f t="shared" ca="1" si="336"/>
        <v>-76.334822414144554</v>
      </c>
      <c r="P738" s="310">
        <f t="shared" ca="1" si="337"/>
        <v>23</v>
      </c>
      <c r="Q738" s="304">
        <f t="shared" ca="1" si="338"/>
        <v>0</v>
      </c>
      <c r="R738" s="306">
        <f t="shared" ca="1" si="339"/>
        <v>0</v>
      </c>
      <c r="S738" s="307">
        <f t="shared" ca="1" si="340"/>
        <v>7.6519999999999806</v>
      </c>
      <c r="T738" s="304">
        <f t="shared" ca="1" si="320"/>
        <v>75.066119999999813</v>
      </c>
      <c r="U738" s="311">
        <f t="shared" ca="1" si="321"/>
        <v>0</v>
      </c>
      <c r="V738" s="306">
        <f t="shared" ca="1" si="322"/>
        <v>1.0855661039219231</v>
      </c>
      <c r="W738" s="304">
        <f t="shared" ca="1" si="323"/>
        <v>44.390505138585816</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3.7668008446177508</v>
      </c>
      <c r="AH738" s="304">
        <f t="shared" ca="1" si="347"/>
        <v>-5.7615335624662949</v>
      </c>
    </row>
    <row r="739" spans="1:34" x14ac:dyDescent="0.2">
      <c r="A739" s="347">
        <f t="shared" ca="1" si="325"/>
        <v>0.1</v>
      </c>
      <c r="B739" s="304">
        <f t="shared" ca="1" si="326"/>
        <v>41.200000000000244</v>
      </c>
      <c r="D739" s="306">
        <f t="shared" ca="1" si="327"/>
        <v>-1.3705111796908163</v>
      </c>
      <c r="E739" s="307">
        <f t="shared" ca="1" si="328"/>
        <v>-4.1730504572026348</v>
      </c>
      <c r="F739" s="304">
        <f t="shared" ca="1" si="329"/>
        <v>4.3923400382958322</v>
      </c>
      <c r="G739" s="306">
        <f t="shared" ca="1" si="330"/>
        <v>32.14117636962991</v>
      </c>
      <c r="H739" s="307">
        <f t="shared" ca="1" si="331"/>
        <v>-133.17852755510404</v>
      </c>
      <c r="I739" s="304">
        <f t="shared" ca="1" si="332"/>
        <v>137.00210005751467</v>
      </c>
      <c r="J739" s="306">
        <f t="shared" ca="1" si="333"/>
        <v>2104.4375724154434</v>
      </c>
      <c r="K739" s="307">
        <f t="shared" ca="1" si="334"/>
        <v>1193.6271151346855</v>
      </c>
      <c r="L739" s="304">
        <f t="shared" ca="1" si="319"/>
        <v>2419.3807443597125</v>
      </c>
      <c r="M739" s="306">
        <f t="shared" ca="1" si="335"/>
        <v>-1.3339856308994413</v>
      </c>
      <c r="N739" s="304">
        <f t="shared" ca="1" si="336"/>
        <v>-76.431746581634414</v>
      </c>
      <c r="P739" s="310">
        <f t="shared" ca="1" si="337"/>
        <v>23</v>
      </c>
      <c r="Q739" s="304">
        <f t="shared" ca="1" si="338"/>
        <v>0</v>
      </c>
      <c r="R739" s="306">
        <f t="shared" ca="1" si="339"/>
        <v>0</v>
      </c>
      <c r="S739" s="307">
        <f t="shared" ca="1" si="340"/>
        <v>7.6519999999999806</v>
      </c>
      <c r="T739" s="304">
        <f t="shared" ca="1" si="320"/>
        <v>75.066119999999813</v>
      </c>
      <c r="U739" s="311">
        <f t="shared" ca="1" si="321"/>
        <v>0</v>
      </c>
      <c r="V739" s="306">
        <f t="shared" ca="1" si="322"/>
        <v>1.0870157646356047</v>
      </c>
      <c r="W739" s="304">
        <f t="shared" ca="1" si="323"/>
        <v>44.693015863934527</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3.7311434128850882</v>
      </c>
      <c r="AH739" s="304">
        <f t="shared" ca="1" si="347"/>
        <v>-5.8011637661508013</v>
      </c>
    </row>
    <row r="740" spans="1:34" x14ac:dyDescent="0.2">
      <c r="A740" s="347">
        <f t="shared" ca="1" si="325"/>
        <v>0.1</v>
      </c>
      <c r="B740" s="304">
        <f t="shared" ca="1" si="326"/>
        <v>41.300000000000246</v>
      </c>
      <c r="D740" s="306">
        <f t="shared" ca="1" si="327"/>
        <v>-1.3702482114096244</v>
      </c>
      <c r="E740" s="307">
        <f t="shared" ca="1" si="328"/>
        <v>-4.1323098905309337</v>
      </c>
      <c r="F740" s="304">
        <f t="shared" ca="1" si="329"/>
        <v>4.3535692474395136</v>
      </c>
      <c r="G740" s="306">
        <f t="shared" ca="1" si="330"/>
        <v>32.004151548488949</v>
      </c>
      <c r="H740" s="307">
        <f t="shared" ca="1" si="331"/>
        <v>-133.59175854415713</v>
      </c>
      <c r="I740" s="304">
        <f t="shared" ca="1" si="332"/>
        <v>137.37184452157226</v>
      </c>
      <c r="J740" s="306">
        <f t="shared" ca="1" si="333"/>
        <v>2107.6448388113495</v>
      </c>
      <c r="K740" s="307">
        <f t="shared" ca="1" si="334"/>
        <v>1180.2886008297223</v>
      </c>
      <c r="L740" s="304">
        <f t="shared" ca="1" si="319"/>
        <v>2415.6257880343769</v>
      </c>
      <c r="M740" s="306">
        <f t="shared" ca="1" si="335"/>
        <v>-1.3356609827297801</v>
      </c>
      <c r="N740" s="304">
        <f t="shared" ca="1" si="336"/>
        <v>-76.527737170712328</v>
      </c>
      <c r="P740" s="310">
        <f t="shared" ca="1" si="337"/>
        <v>23</v>
      </c>
      <c r="Q740" s="304">
        <f t="shared" ca="1" si="338"/>
        <v>0</v>
      </c>
      <c r="R740" s="306">
        <f t="shared" ca="1" si="339"/>
        <v>0</v>
      </c>
      <c r="S740" s="307">
        <f t="shared" ca="1" si="340"/>
        <v>7.6519999999999806</v>
      </c>
      <c r="T740" s="304">
        <f t="shared" ca="1" si="320"/>
        <v>75.066119999999813</v>
      </c>
      <c r="U740" s="311">
        <f t="shared" ca="1" si="321"/>
        <v>0</v>
      </c>
      <c r="V740" s="306">
        <f t="shared" ca="1" si="322"/>
        <v>1.0884717814034162</v>
      </c>
      <c r="W740" s="304">
        <f t="shared" ca="1" si="323"/>
        <v>44.994766679318211</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3.695516761981529</v>
      </c>
      <c r="AH740" s="304">
        <f t="shared" ca="1" si="347"/>
        <v>-5.8406973162486464</v>
      </c>
    </row>
    <row r="741" spans="1:34" x14ac:dyDescent="0.2">
      <c r="A741" s="347">
        <f t="shared" ca="1" si="325"/>
        <v>0.1</v>
      </c>
      <c r="B741" s="304">
        <f t="shared" ca="1" si="326"/>
        <v>41.400000000000247</v>
      </c>
      <c r="D741" s="306">
        <f t="shared" ca="1" si="327"/>
        <v>-1.3699213412489752</v>
      </c>
      <c r="E741" s="307">
        <f t="shared" ca="1" si="328"/>
        <v>-4.091673089588225</v>
      </c>
      <c r="F741" s="304">
        <f t="shared" ca="1" si="329"/>
        <v>4.3149128789895448</v>
      </c>
      <c r="G741" s="306">
        <f t="shared" ca="1" si="330"/>
        <v>31.86715941436405</v>
      </c>
      <c r="H741" s="307">
        <f t="shared" ca="1" si="331"/>
        <v>-134.00092585311594</v>
      </c>
      <c r="I741" s="304">
        <f t="shared" ca="1" si="332"/>
        <v>137.73802662530332</v>
      </c>
      <c r="J741" s="306">
        <f t="shared" ca="1" si="333"/>
        <v>2110.838404359492</v>
      </c>
      <c r="K741" s="307">
        <f t="shared" ca="1" si="334"/>
        <v>1166.9089666098587</v>
      </c>
      <c r="L741" s="304">
        <f t="shared" ca="1" si="319"/>
        <v>2411.911131379723</v>
      </c>
      <c r="M741" s="306">
        <f t="shared" ca="1" si="335"/>
        <v>-1.3373202790066172</v>
      </c>
      <c r="N741" s="304">
        <f t="shared" ca="1" si="336"/>
        <v>-76.622807844336876</v>
      </c>
      <c r="P741" s="310">
        <f t="shared" ca="1" si="337"/>
        <v>23</v>
      </c>
      <c r="Q741" s="304">
        <f t="shared" ca="1" si="338"/>
        <v>0</v>
      </c>
      <c r="R741" s="306">
        <f t="shared" ca="1" si="339"/>
        <v>0</v>
      </c>
      <c r="S741" s="307">
        <f t="shared" ca="1" si="340"/>
        <v>7.6519999999999806</v>
      </c>
      <c r="T741" s="304">
        <f t="shared" ca="1" si="320"/>
        <v>75.066119999999813</v>
      </c>
      <c r="U741" s="311">
        <f t="shared" ca="1" si="321"/>
        <v>0</v>
      </c>
      <c r="V741" s="306">
        <f t="shared" ca="1" si="322"/>
        <v>1.0899341303114205</v>
      </c>
      <c r="W741" s="304">
        <f t="shared" ca="1" si="323"/>
        <v>45.295737564415006</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3.659924891902441</v>
      </c>
      <c r="AH741" s="304">
        <f t="shared" ca="1" si="347"/>
        <v>-5.8801315576735922</v>
      </c>
    </row>
    <row r="742" spans="1:34" x14ac:dyDescent="0.2">
      <c r="A742" s="347">
        <f t="shared" ca="1" si="325"/>
        <v>0.1</v>
      </c>
      <c r="B742" s="304">
        <f t="shared" ca="1" si="326"/>
        <v>41.500000000000249</v>
      </c>
      <c r="D742" s="306">
        <f t="shared" ca="1" si="327"/>
        <v>-1.3695310114747579</v>
      </c>
      <c r="E742" s="307">
        <f t="shared" ca="1" si="328"/>
        <v>-4.0511427031851674</v>
      </c>
      <c r="F742" s="304">
        <f t="shared" ca="1" si="329"/>
        <v>4.2763737433673281</v>
      </c>
      <c r="G742" s="306">
        <f t="shared" ca="1" si="330"/>
        <v>31.730206313216573</v>
      </c>
      <c r="H742" s="307">
        <f t="shared" ca="1" si="331"/>
        <v>-134.40604012343445</v>
      </c>
      <c r="I742" s="304">
        <f t="shared" ca="1" si="332"/>
        <v>138.10065030383296</v>
      </c>
      <c r="J742" s="306">
        <f t="shared" ca="1" si="333"/>
        <v>2114.0182726458711</v>
      </c>
      <c r="K742" s="307">
        <f t="shared" ca="1" si="334"/>
        <v>1153.4886183110311</v>
      </c>
      <c r="L742" s="304">
        <f t="shared" ca="1" si="319"/>
        <v>2408.2377892670243</v>
      </c>
      <c r="M742" s="306">
        <f t="shared" ca="1" si="335"/>
        <v>-1.3389637535278505</v>
      </c>
      <c r="N742" s="304">
        <f t="shared" ca="1" si="336"/>
        <v>-76.716971998140821</v>
      </c>
      <c r="P742" s="310">
        <f t="shared" ca="1" si="337"/>
        <v>23</v>
      </c>
      <c r="Q742" s="304">
        <f t="shared" ca="1" si="338"/>
        <v>0</v>
      </c>
      <c r="R742" s="306">
        <f t="shared" ca="1" si="339"/>
        <v>0</v>
      </c>
      <c r="S742" s="307">
        <f t="shared" ca="1" si="340"/>
        <v>7.6519999999999806</v>
      </c>
      <c r="T742" s="304">
        <f t="shared" ca="1" si="320"/>
        <v>75.066119999999813</v>
      </c>
      <c r="U742" s="311">
        <f t="shared" ca="1" si="321"/>
        <v>0</v>
      </c>
      <c r="V742" s="306">
        <f t="shared" ca="1" si="322"/>
        <v>1.0914027874619354</v>
      </c>
      <c r="W742" s="304">
        <f t="shared" ca="1" si="323"/>
        <v>45.595908796095991</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3.6243717305633103</v>
      </c>
      <c r="AH742" s="304">
        <f t="shared" ca="1" si="347"/>
        <v>-5.9194638740741139</v>
      </c>
    </row>
    <row r="743" spans="1:34" x14ac:dyDescent="0.2">
      <c r="A743" s="347">
        <f t="shared" ca="1" si="325"/>
        <v>0.1</v>
      </c>
      <c r="B743" s="304">
        <f t="shared" ca="1" si="326"/>
        <v>41.60000000000025</v>
      </c>
      <c r="D743" s="306">
        <f t="shared" ca="1" si="327"/>
        <v>-1.3690776705187693</v>
      </c>
      <c r="E743" s="307">
        <f t="shared" ca="1" si="328"/>
        <v>-4.0107213410649267</v>
      </c>
      <c r="F743" s="304">
        <f t="shared" ca="1" si="329"/>
        <v>4.2379546179243999</v>
      </c>
      <c r="G743" s="306">
        <f t="shared" ca="1" si="330"/>
        <v>31.593298546164696</v>
      </c>
      <c r="H743" s="307">
        <f t="shared" ca="1" si="331"/>
        <v>-134.80711225754095</v>
      </c>
      <c r="I743" s="304">
        <f t="shared" ca="1" si="332"/>
        <v>138.45971987637537</v>
      </c>
      <c r="J743" s="306">
        <f t="shared" ca="1" si="333"/>
        <v>2117.1844478888402</v>
      </c>
      <c r="K743" s="307">
        <f t="shared" ca="1" si="334"/>
        <v>1140.0279606919823</v>
      </c>
      <c r="L743" s="304">
        <f t="shared" ca="1" si="319"/>
        <v>2404.6067739948444</v>
      </c>
      <c r="M743" s="306">
        <f t="shared" ca="1" si="335"/>
        <v>-1.3405916355345675</v>
      </c>
      <c r="N743" s="304">
        <f t="shared" ca="1" si="336"/>
        <v>-76.810242766670996</v>
      </c>
      <c r="P743" s="310">
        <f t="shared" ca="1" si="337"/>
        <v>23</v>
      </c>
      <c r="Q743" s="304">
        <f t="shared" ca="1" si="338"/>
        <v>0</v>
      </c>
      <c r="R743" s="306">
        <f t="shared" ca="1" si="339"/>
        <v>0</v>
      </c>
      <c r="S743" s="307">
        <f t="shared" ca="1" si="340"/>
        <v>7.6519999999999806</v>
      </c>
      <c r="T743" s="304">
        <f t="shared" ca="1" si="320"/>
        <v>75.066119999999813</v>
      </c>
      <c r="U743" s="311">
        <f t="shared" ca="1" si="321"/>
        <v>0</v>
      </c>
      <c r="V743" s="306">
        <f t="shared" ca="1" si="322"/>
        <v>1.0928777289751546</v>
      </c>
      <c r="W743" s="304">
        <f t="shared" ca="1" si="323"/>
        <v>45.895260949135427</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3.5888611346600809</v>
      </c>
      <c r="AH743" s="304">
        <f t="shared" ca="1" si="347"/>
        <v>-5.9586916879372849</v>
      </c>
    </row>
    <row r="744" spans="1:34" x14ac:dyDescent="0.2">
      <c r="A744" s="347">
        <f t="shared" ca="1" si="325"/>
        <v>0.1</v>
      </c>
      <c r="B744" s="304">
        <f t="shared" ca="1" si="326"/>
        <v>41.700000000000252</v>
      </c>
      <c r="D744" s="306">
        <f t="shared" ca="1" si="327"/>
        <v>-1.3685617727914527</v>
      </c>
      <c r="E744" s="307">
        <f t="shared" ca="1" si="328"/>
        <v>-3.9704115737869605</v>
      </c>
      <c r="F744" s="304">
        <f t="shared" ca="1" si="329"/>
        <v>4.1996582469538559</v>
      </c>
      <c r="G744" s="306">
        <f t="shared" ca="1" si="330"/>
        <v>31.456442368885551</v>
      </c>
      <c r="H744" s="307">
        <f t="shared" ca="1" si="331"/>
        <v>-135.20415341491966</v>
      </c>
      <c r="I744" s="304">
        <f t="shared" ca="1" si="332"/>
        <v>138.81524003924119</v>
      </c>
      <c r="J744" s="306">
        <f t="shared" ca="1" si="333"/>
        <v>2120.3369349345926</v>
      </c>
      <c r="K744" s="307">
        <f t="shared" ca="1" si="334"/>
        <v>1126.5273974083593</v>
      </c>
      <c r="L744" s="304">
        <f t="shared" ca="1" si="319"/>
        <v>2401.01909504266</v>
      </c>
      <c r="M744" s="306">
        <f t="shared" ca="1" si="335"/>
        <v>-1.3422041498170498</v>
      </c>
      <c r="N744" s="304">
        <f t="shared" ca="1" si="336"/>
        <v>-76.902633029461796</v>
      </c>
      <c r="P744" s="310">
        <f t="shared" ca="1" si="337"/>
        <v>23</v>
      </c>
      <c r="Q744" s="304">
        <f t="shared" ca="1" si="338"/>
        <v>0</v>
      </c>
      <c r="R744" s="306">
        <f t="shared" ca="1" si="339"/>
        <v>0</v>
      </c>
      <c r="S744" s="307">
        <f t="shared" ca="1" si="340"/>
        <v>7.6519999999999806</v>
      </c>
      <c r="T744" s="304">
        <f t="shared" ca="1" si="320"/>
        <v>75.066119999999813</v>
      </c>
      <c r="U744" s="311">
        <f t="shared" ca="1" si="321"/>
        <v>0</v>
      </c>
      <c r="V744" s="306">
        <f t="shared" ca="1" si="322"/>
        <v>1.0943589309907573</v>
      </c>
      <c r="W744" s="304">
        <f t="shared" ca="1" si="323"/>
        <v>46.19377489683707</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3.5533968905090738</v>
      </c>
      <c r="AH744" s="304">
        <f t="shared" ca="1" si="347"/>
        <v>-5.9978124606815921</v>
      </c>
    </row>
    <row r="745" spans="1:34" x14ac:dyDescent="0.2">
      <c r="A745" s="347">
        <f t="shared" ca="1" si="325"/>
        <v>0.1</v>
      </c>
      <c r="B745" s="304">
        <f t="shared" ca="1" si="326"/>
        <v>41.800000000000253</v>
      </c>
      <c r="D745" s="306">
        <f t="shared" ca="1" si="327"/>
        <v>-1.3679837784963607</v>
      </c>
      <c r="E745" s="307">
        <f t="shared" ca="1" si="328"/>
        <v>-3.930215932622767</v>
      </c>
      <c r="F745" s="304">
        <f t="shared" ca="1" si="329"/>
        <v>4.1614873417170246</v>
      </c>
      <c r="G745" s="306">
        <f t="shared" ca="1" si="330"/>
        <v>31.319643991035914</v>
      </c>
      <c r="H745" s="307">
        <f t="shared" ca="1" si="331"/>
        <v>-135.59717500818195</v>
      </c>
      <c r="I745" s="304">
        <f t="shared" ca="1" si="332"/>
        <v>139.16721585892546</v>
      </c>
      <c r="J745" s="306">
        <f t="shared" ca="1" si="333"/>
        <v>2123.4757392525885</v>
      </c>
      <c r="K745" s="307">
        <f t="shared" ca="1" si="334"/>
        <v>1112.9873309872041</v>
      </c>
      <c r="L745" s="304">
        <f t="shared" ca="1" si="319"/>
        <v>2397.4757588205866</v>
      </c>
      <c r="M745" s="306">
        <f t="shared" ca="1" si="335"/>
        <v>-1.3438015168179636</v>
      </c>
      <c r="N745" s="304">
        <f t="shared" ca="1" si="336"/>
        <v>-76.994155416947621</v>
      </c>
      <c r="P745" s="310">
        <f t="shared" ca="1" si="337"/>
        <v>23</v>
      </c>
      <c r="Q745" s="304">
        <f t="shared" ca="1" si="338"/>
        <v>0</v>
      </c>
      <c r="R745" s="306">
        <f t="shared" ca="1" si="339"/>
        <v>0</v>
      </c>
      <c r="S745" s="307">
        <f t="shared" ca="1" si="340"/>
        <v>7.6519999999999806</v>
      </c>
      <c r="T745" s="304">
        <f t="shared" ca="1" si="320"/>
        <v>75.066119999999813</v>
      </c>
      <c r="U745" s="311">
        <f t="shared" ca="1" si="321"/>
        <v>0</v>
      </c>
      <c r="V745" s="306">
        <f t="shared" ca="1" si="322"/>
        <v>1.0958463696695093</v>
      </c>
      <c r="W745" s="304">
        <f t="shared" ca="1" si="323"/>
        <v>46.491431811577321</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3.5179827148676122</v>
      </c>
      <c r="AH745" s="304">
        <f t="shared" ca="1" si="347"/>
        <v>-6.0368236927387855</v>
      </c>
    </row>
    <row r="746" spans="1:34" x14ac:dyDescent="0.2">
      <c r="A746" s="347">
        <f t="shared" ca="1" si="325"/>
        <v>0.1</v>
      </c>
      <c r="B746" s="304">
        <f t="shared" ca="1" si="326"/>
        <v>41.900000000000254</v>
      </c>
      <c r="D746" s="306">
        <f t="shared" ca="1" si="327"/>
        <v>-1.3673441534463406</v>
      </c>
      <c r="E746" s="307">
        <f t="shared" ca="1" si="328"/>
        <v>-3.8901369094634681</v>
      </c>
      <c r="F746" s="304">
        <f t="shared" ca="1" si="329"/>
        <v>4.1234445804853337</v>
      </c>
      <c r="G746" s="306">
        <f t="shared" ca="1" si="330"/>
        <v>31.18290957569128</v>
      </c>
      <c r="H746" s="307">
        <f t="shared" ca="1" si="331"/>
        <v>-135.98618869912829</v>
      </c>
      <c r="I746" s="304">
        <f t="shared" ca="1" si="332"/>
        <v>139.51565276527458</v>
      </c>
      <c r="J746" s="306">
        <f t="shared" ca="1" si="333"/>
        <v>2126.6008669309249</v>
      </c>
      <c r="K746" s="307">
        <f t="shared" ca="1" si="334"/>
        <v>1099.4081628018387</v>
      </c>
      <c r="L746" s="304">
        <f t="shared" ca="1" si="319"/>
        <v>2393.977768415295</v>
      </c>
      <c r="M746" s="306">
        <f t="shared" ca="1" si="335"/>
        <v>-1.3453839527328164</v>
      </c>
      <c r="N746" s="304">
        <f t="shared" ca="1" si="336"/>
        <v>-77.08482231621862</v>
      </c>
      <c r="P746" s="310">
        <f t="shared" ca="1" si="337"/>
        <v>23</v>
      </c>
      <c r="Q746" s="304">
        <f t="shared" ca="1" si="338"/>
        <v>0</v>
      </c>
      <c r="R746" s="306">
        <f t="shared" ca="1" si="339"/>
        <v>0</v>
      </c>
      <c r="S746" s="307">
        <f t="shared" ca="1" si="340"/>
        <v>7.6519999999999806</v>
      </c>
      <c r="T746" s="304">
        <f t="shared" ca="1" si="320"/>
        <v>75.066119999999813</v>
      </c>
      <c r="U746" s="311">
        <f t="shared" ca="1" si="321"/>
        <v>0</v>
      </c>
      <c r="V746" s="306">
        <f t="shared" ca="1" si="322"/>
        <v>1.0973400211948494</v>
      </c>
      <c r="W746" s="304">
        <f t="shared" ca="1" si="323"/>
        <v>46.78821316526605</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3.4826222557362323</v>
      </c>
      <c r="AH746" s="304">
        <f t="shared" ca="1" si="347"/>
        <v>-6.0757229236248618</v>
      </c>
    </row>
    <row r="747" spans="1:34" x14ac:dyDescent="0.2">
      <c r="A747" s="347">
        <f t="shared" ca="1" si="325"/>
        <v>0.1</v>
      </c>
      <c r="B747" s="304">
        <f t="shared" ca="1" si="326"/>
        <v>42.000000000000256</v>
      </c>
      <c r="D747" s="306">
        <f t="shared" ca="1" si="327"/>
        <v>-1.3666433688814541</v>
      </c>
      <c r="E747" s="307">
        <f t="shared" ca="1" si="328"/>
        <v>-3.8501769567391024</v>
      </c>
      <c r="F747" s="304">
        <f t="shared" ca="1" si="329"/>
        <v>4.0855326085973696</v>
      </c>
      <c r="G747" s="306">
        <f t="shared" ca="1" si="330"/>
        <v>31.046245238803134</v>
      </c>
      <c r="H747" s="307">
        <f t="shared" ca="1" si="331"/>
        <v>-136.37120639480221</v>
      </c>
      <c r="I747" s="304">
        <f t="shared" ca="1" si="332"/>
        <v>139.86055654473012</v>
      </c>
      <c r="J747" s="306">
        <f t="shared" ca="1" si="333"/>
        <v>2129.7123246716496</v>
      </c>
      <c r="K747" s="307">
        <f t="shared" ca="1" si="334"/>
        <v>1085.7902930471421</v>
      </c>
      <c r="L747" s="304">
        <f t="shared" ca="1" si="319"/>
        <v>2390.526123332209</v>
      </c>
      <c r="M747" s="306">
        <f t="shared" ca="1" si="335"/>
        <v>-1.3469516696077624</v>
      </c>
      <c r="N747" s="304">
        <f t="shared" ca="1" si="336"/>
        <v>-77.174645876624467</v>
      </c>
      <c r="P747" s="310">
        <f t="shared" ca="1" si="337"/>
        <v>23</v>
      </c>
      <c r="Q747" s="304">
        <f t="shared" ca="1" si="338"/>
        <v>0</v>
      </c>
      <c r="R747" s="306">
        <f t="shared" ca="1" si="339"/>
        <v>0</v>
      </c>
      <c r="S747" s="307">
        <f t="shared" ca="1" si="340"/>
        <v>7.6519999999999806</v>
      </c>
      <c r="T747" s="304">
        <f t="shared" ca="1" si="320"/>
        <v>75.066119999999813</v>
      </c>
      <c r="U747" s="311">
        <f t="shared" ca="1" si="321"/>
        <v>0</v>
      </c>
      <c r="V747" s="306">
        <f t="shared" ca="1" si="322"/>
        <v>1.0988398617744637</v>
      </c>
      <c r="W747" s="304">
        <f t="shared" ca="1" si="323"/>
        <v>47.084100729725556</v>
      </c>
      <c r="Y747" s="314" t="str">
        <f t="shared" ca="1" si="341"/>
        <v/>
      </c>
      <c r="Z747" s="315" t="str">
        <f t="shared" ca="1" si="342"/>
        <v/>
      </c>
      <c r="AA747" s="316" t="str">
        <f t="shared" ca="1" si="343"/>
        <v/>
      </c>
      <c r="AC747" s="310">
        <f t="shared" ca="1" si="344"/>
        <v>42.000000000000256</v>
      </c>
      <c r="AD747" s="323">
        <f t="shared" ca="1" si="345"/>
        <v>2129.7123246716496</v>
      </c>
      <c r="AE747" s="324" t="e">
        <f t="shared" ca="1" si="324"/>
        <v>#N/A</v>
      </c>
      <c r="AG747" s="306">
        <f t="shared" ca="1" si="346"/>
        <v>3.4473190931435065</v>
      </c>
      <c r="AH747" s="304">
        <f t="shared" ca="1" si="347"/>
        <v>-6.1145077320002832</v>
      </c>
    </row>
    <row r="748" spans="1:34" x14ac:dyDescent="0.2">
      <c r="A748" s="347">
        <f t="shared" ca="1" si="325"/>
        <v>0.1</v>
      </c>
      <c r="B748" s="304">
        <f t="shared" ca="1" si="326"/>
        <v>42.100000000000257</v>
      </c>
      <c r="D748" s="306">
        <f t="shared" ca="1" si="327"/>
        <v>-1.3658819012886219</v>
      </c>
      <c r="E748" s="307">
        <f t="shared" ca="1" si="328"/>
        <v>-3.810338487349517</v>
      </c>
      <c r="F748" s="304">
        <f t="shared" ca="1" si="329"/>
        <v>4.0477540385310995</v>
      </c>
      <c r="G748" s="306">
        <f t="shared" ca="1" si="330"/>
        <v>30.909657048674273</v>
      </c>
      <c r="H748" s="307">
        <f t="shared" ca="1" si="331"/>
        <v>-136.75224024353716</v>
      </c>
      <c r="I748" s="304">
        <f t="shared" ca="1" si="332"/>
        <v>140.2019333336483</v>
      </c>
      <c r="J748" s="306">
        <f t="shared" ca="1" si="333"/>
        <v>2132.8101197860237</v>
      </c>
      <c r="K748" s="307">
        <f t="shared" ca="1" si="334"/>
        <v>1072.1341207152252</v>
      </c>
      <c r="L748" s="304">
        <f t="shared" ca="1" si="319"/>
        <v>2387.1218192340921</v>
      </c>
      <c r="M748" s="306">
        <f t="shared" ca="1" si="335"/>
        <v>-1.3485048754348317</v>
      </c>
      <c r="N748" s="304">
        <f t="shared" ca="1" si="336"/>
        <v>-77.263638015230654</v>
      </c>
      <c r="P748" s="310">
        <f t="shared" ca="1" si="337"/>
        <v>23</v>
      </c>
      <c r="Q748" s="304">
        <f t="shared" ca="1" si="338"/>
        <v>0</v>
      </c>
      <c r="R748" s="306">
        <f t="shared" ca="1" si="339"/>
        <v>0</v>
      </c>
      <c r="S748" s="307">
        <f t="shared" ca="1" si="340"/>
        <v>7.6519999999999806</v>
      </c>
      <c r="T748" s="304">
        <f t="shared" ca="1" si="320"/>
        <v>75.066119999999813</v>
      </c>
      <c r="U748" s="311">
        <f t="shared" ca="1" si="321"/>
        <v>0</v>
      </c>
      <c r="V748" s="306">
        <f t="shared" ca="1" si="322"/>
        <v>1.1003458676418512</v>
      </c>
      <c r="W748" s="304">
        <f t="shared" ca="1" si="323"/>
        <v>47.3790765769891</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3.4120767399143563</v>
      </c>
      <c r="AH748" s="304">
        <f t="shared" ca="1" si="347"/>
        <v>-6.1531757357195076</v>
      </c>
    </row>
    <row r="749" spans="1:34" x14ac:dyDescent="0.2">
      <c r="A749" s="347">
        <f t="shared" ca="1" si="325"/>
        <v>0.1</v>
      </c>
      <c r="B749" s="304">
        <f t="shared" ca="1" si="326"/>
        <v>42.200000000000259</v>
      </c>
      <c r="D749" s="306">
        <f t="shared" ca="1" si="327"/>
        <v>-1.3650602322230061</v>
      </c>
      <c r="E749" s="307">
        <f t="shared" ca="1" si="328"/>
        <v>-3.7706238746066703</v>
      </c>
      <c r="F749" s="304">
        <f t="shared" ca="1" si="329"/>
        <v>4.0101114499912027</v>
      </c>
      <c r="G749" s="306">
        <f t="shared" ca="1" si="330"/>
        <v>30.773151025451973</v>
      </c>
      <c r="H749" s="307">
        <f t="shared" ca="1" si="331"/>
        <v>-137.12930263099781</v>
      </c>
      <c r="I749" s="304">
        <f t="shared" ca="1" si="332"/>
        <v>140.53978961169346</v>
      </c>
      <c r="J749" s="306">
        <f t="shared" ca="1" si="333"/>
        <v>2135.8942601897302</v>
      </c>
      <c r="K749" s="307">
        <f t="shared" ca="1" si="334"/>
        <v>1058.4400435714986</v>
      </c>
      <c r="L749" s="304">
        <f t="shared" ca="1" si="319"/>
        <v>2383.7658476761239</v>
      </c>
      <c r="M749" s="306">
        <f t="shared" ca="1" si="335"/>
        <v>-1.3500437742446605</v>
      </c>
      <c r="N749" s="304">
        <f t="shared" ca="1" si="336"/>
        <v>-77.35181042213155</v>
      </c>
      <c r="P749" s="310">
        <f t="shared" ca="1" si="337"/>
        <v>23</v>
      </c>
      <c r="Q749" s="304">
        <f t="shared" ca="1" si="338"/>
        <v>0</v>
      </c>
      <c r="R749" s="306">
        <f t="shared" ca="1" si="339"/>
        <v>0</v>
      </c>
      <c r="S749" s="307">
        <f t="shared" ca="1" si="340"/>
        <v>7.6519999999999806</v>
      </c>
      <c r="T749" s="304">
        <f t="shared" ca="1" si="320"/>
        <v>75.066119999999813</v>
      </c>
      <c r="U749" s="311">
        <f t="shared" ca="1" si="321"/>
        <v>0</v>
      </c>
      <c r="V749" s="306">
        <f t="shared" ca="1" si="322"/>
        <v>1.1018580150578727</v>
      </c>
      <c r="W749" s="304">
        <f t="shared" ca="1" si="323"/>
        <v>47.673123079519087</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3.3768986424226757</v>
      </c>
      <c r="AH749" s="304">
        <f t="shared" ca="1" si="347"/>
        <v>-6.1917245918699972</v>
      </c>
    </row>
    <row r="750" spans="1:34" x14ac:dyDescent="0.2">
      <c r="A750" s="347">
        <f t="shared" ca="1" si="325"/>
        <v>0.1</v>
      </c>
      <c r="B750" s="304">
        <f t="shared" ca="1" si="326"/>
        <v>42.30000000000026</v>
      </c>
      <c r="D750" s="306">
        <f t="shared" ca="1" si="327"/>
        <v>-1.3641788481311221</v>
      </c>
      <c r="E750" s="307">
        <f t="shared" ca="1" si="328"/>
        <v>-3.7310354521882765</v>
      </c>
      <c r="F750" s="304">
        <f t="shared" ca="1" si="329"/>
        <v>3.9726073900115191</v>
      </c>
      <c r="G750" s="306">
        <f t="shared" ca="1" si="330"/>
        <v>30.63673314063886</v>
      </c>
      <c r="H750" s="307">
        <f t="shared" ca="1" si="331"/>
        <v>-137.50240617621665</v>
      </c>
      <c r="I750" s="304">
        <f t="shared" ca="1" si="332"/>
        <v>140.87413219530399</v>
      </c>
      <c r="J750" s="306">
        <f t="shared" ca="1" si="333"/>
        <v>2138.9647543980345</v>
      </c>
      <c r="K750" s="307">
        <f t="shared" ca="1" si="334"/>
        <v>1044.7084581311378</v>
      </c>
      <c r="L750" s="304">
        <f t="shared" ca="1" si="319"/>
        <v>2380.4591958375981</v>
      </c>
      <c r="M750" s="306">
        <f t="shared" ca="1" si="335"/>
        <v>-1.3515685661967933</v>
      </c>
      <c r="N750" s="304">
        <f t="shared" ca="1" si="336"/>
        <v>-77.439174565624285</v>
      </c>
      <c r="P750" s="310">
        <f t="shared" ca="1" si="337"/>
        <v>23</v>
      </c>
      <c r="Q750" s="304">
        <f t="shared" ca="1" si="338"/>
        <v>0</v>
      </c>
      <c r="R750" s="306">
        <f t="shared" ca="1" si="339"/>
        <v>0</v>
      </c>
      <c r="S750" s="307">
        <f t="shared" ca="1" si="340"/>
        <v>7.6519999999999806</v>
      </c>
      <c r="T750" s="304">
        <f t="shared" ca="1" si="320"/>
        <v>75.066119999999813</v>
      </c>
      <c r="U750" s="311">
        <f t="shared" ca="1" si="321"/>
        <v>0</v>
      </c>
      <c r="V750" s="306">
        <f t="shared" ca="1" si="322"/>
        <v>1.1033762803122915</v>
      </c>
      <c r="W750" s="304">
        <f t="shared" ca="1" si="323"/>
        <v>47.966222910346566</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3.3417881813291439</v>
      </c>
      <c r="AH750" s="304">
        <f t="shared" ca="1" si="347"/>
        <v>-6.2301519968007328</v>
      </c>
    </row>
    <row r="751" spans="1:34" x14ac:dyDescent="0.2">
      <c r="A751" s="347">
        <f t="shared" ca="1" si="325"/>
        <v>0.1</v>
      </c>
      <c r="B751" s="304">
        <f t="shared" ca="1" si="326"/>
        <v>42.400000000000261</v>
      </c>
      <c r="D751" s="306">
        <f t="shared" ca="1" si="327"/>
        <v>-1.3632382401756991</v>
      </c>
      <c r="E751" s="307">
        <f t="shared" ca="1" si="328"/>
        <v>-3.6915755141025777</v>
      </c>
      <c r="F751" s="304">
        <f t="shared" ca="1" si="329"/>
        <v>3.9352443730725346</v>
      </c>
      <c r="G751" s="306">
        <f t="shared" ca="1" si="330"/>
        <v>30.50040931662129</v>
      </c>
      <c r="H751" s="307">
        <f t="shared" ca="1" si="331"/>
        <v>-137.87156372762692</v>
      </c>
      <c r="I751" s="304">
        <f t="shared" ca="1" si="332"/>
        <v>141.20496823122949</v>
      </c>
      <c r="J751" s="306">
        <f t="shared" ca="1" si="333"/>
        <v>2142.0216115208977</v>
      </c>
      <c r="K751" s="307">
        <f t="shared" ca="1" si="334"/>
        <v>1030.9397596359456</v>
      </c>
      <c r="L751" s="304">
        <f t="shared" ca="1" si="319"/>
        <v>2377.2028462503586</v>
      </c>
      <c r="M751" s="306">
        <f t="shared" ca="1" si="335"/>
        <v>-1.3530794476676273</v>
      </c>
      <c r="N751" s="304">
        <f t="shared" ca="1" si="336"/>
        <v>-77.525741697247582</v>
      </c>
      <c r="P751" s="310">
        <f t="shared" ca="1" si="337"/>
        <v>23</v>
      </c>
      <c r="Q751" s="304">
        <f t="shared" ca="1" si="338"/>
        <v>0</v>
      </c>
      <c r="R751" s="306">
        <f t="shared" ca="1" si="339"/>
        <v>0</v>
      </c>
      <c r="S751" s="307">
        <f t="shared" ca="1" si="340"/>
        <v>7.6519999999999806</v>
      </c>
      <c r="T751" s="304">
        <f t="shared" ca="1" si="320"/>
        <v>75.066119999999813</v>
      </c>
      <c r="U751" s="311">
        <f t="shared" ca="1" si="321"/>
        <v>0</v>
      </c>
      <c r="V751" s="306">
        <f t="shared" ca="1" si="322"/>
        <v>1.1049006397252985</v>
      </c>
      <c r="W751" s="304">
        <f t="shared" ca="1" si="323"/>
        <v>48.258359043132238</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3.3067486723049342</v>
      </c>
      <c r="AH751" s="304">
        <f t="shared" ca="1" si="347"/>
        <v>-6.2684556861404452</v>
      </c>
    </row>
    <row r="752" spans="1:34" x14ac:dyDescent="0.2">
      <c r="A752" s="347">
        <f t="shared" ca="1" si="325"/>
        <v>0.1</v>
      </c>
      <c r="B752" s="304">
        <f t="shared" ca="1" si="326"/>
        <v>42.500000000000263</v>
      </c>
      <c r="D752" s="306">
        <f t="shared" ca="1" si="327"/>
        <v>-1.3622389040622842</v>
      </c>
      <c r="E752" s="307">
        <f t="shared" ca="1" si="328"/>
        <v>-3.6522463146641773</v>
      </c>
      <c r="F752" s="304">
        <f t="shared" ca="1" si="329"/>
        <v>3.8980248812339409</v>
      </c>
      <c r="G752" s="306">
        <f t="shared" ca="1" si="330"/>
        <v>30.364185426215062</v>
      </c>
      <c r="H752" s="307">
        <f t="shared" ca="1" si="331"/>
        <v>-138.23678835909334</v>
      </c>
      <c r="I752" s="304">
        <f t="shared" ca="1" si="332"/>
        <v>141.53230519013789</v>
      </c>
      <c r="J752" s="306">
        <f t="shared" ca="1" si="333"/>
        <v>2145.0648412580395</v>
      </c>
      <c r="K752" s="307">
        <f t="shared" ca="1" si="334"/>
        <v>1017.1343420316095</v>
      </c>
      <c r="L752" s="304">
        <f t="shared" ca="1" si="319"/>
        <v>2373.9977765241174</v>
      </c>
      <c r="M752" s="306">
        <f t="shared" ca="1" si="335"/>
        <v>-1.3545766113360711</v>
      </c>
      <c r="N752" s="304">
        <f t="shared" ca="1" si="336"/>
        <v>-77.611522856689746</v>
      </c>
      <c r="P752" s="310">
        <f t="shared" ca="1" si="337"/>
        <v>23</v>
      </c>
      <c r="Q752" s="304">
        <f t="shared" ca="1" si="338"/>
        <v>0</v>
      </c>
      <c r="R752" s="306">
        <f t="shared" ca="1" si="339"/>
        <v>0</v>
      </c>
      <c r="S752" s="307">
        <f t="shared" ca="1" si="340"/>
        <v>7.6519999999999806</v>
      </c>
      <c r="T752" s="304">
        <f t="shared" ca="1" si="320"/>
        <v>75.066119999999813</v>
      </c>
      <c r="U752" s="311">
        <f t="shared" ca="1" si="321"/>
        <v>0</v>
      </c>
      <c r="V752" s="306">
        <f t="shared" ca="1" si="322"/>
        <v>1.1064310696490245</v>
      </c>
      <c r="W752" s="304">
        <f t="shared" ca="1" si="323"/>
        <v>48.549514752150372</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3.2717833667421283</v>
      </c>
      <c r="AH752" s="304">
        <f t="shared" ca="1" si="347"/>
        <v>-6.3066334348055877</v>
      </c>
    </row>
    <row r="753" spans="1:34" x14ac:dyDescent="0.2">
      <c r="A753" s="347">
        <f t="shared" ca="1" si="325"/>
        <v>0.1</v>
      </c>
      <c r="B753" s="304">
        <f t="shared" ca="1" si="326"/>
        <v>42.600000000000264</v>
      </c>
      <c r="D753" s="306">
        <f t="shared" ca="1" si="327"/>
        <v>-1.3611813398675818</v>
      </c>
      <c r="E753" s="307">
        <f t="shared" ca="1" si="328"/>
        <v>-3.6130500684807245</v>
      </c>
      <c r="F753" s="304">
        <f t="shared" ca="1" si="329"/>
        <v>3.86095136428216</v>
      </c>
      <c r="G753" s="306">
        <f t="shared" ca="1" si="330"/>
        <v>30.228067292228303</v>
      </c>
      <c r="H753" s="307">
        <f t="shared" ca="1" si="331"/>
        <v>-138.59809336594142</v>
      </c>
      <c r="I753" s="304">
        <f t="shared" ca="1" si="332"/>
        <v>141.85615086029119</v>
      </c>
      <c r="J753" s="306">
        <f t="shared" ca="1" si="333"/>
        <v>2148.0944538939616</v>
      </c>
      <c r="K753" s="307">
        <f t="shared" ca="1" si="334"/>
        <v>1003.2925979453578</v>
      </c>
      <c r="L753" s="304">
        <f t="shared" ca="1" si="319"/>
        <v>2370.8449590688006</v>
      </c>
      <c r="M753" s="306">
        <f t="shared" ca="1" si="335"/>
        <v>-1.3560602462669766</v>
      </c>
      <c r="N753" s="304">
        <f t="shared" ca="1" si="336"/>
        <v>-77.696528876568806</v>
      </c>
      <c r="P753" s="310">
        <f t="shared" ca="1" si="337"/>
        <v>23</v>
      </c>
      <c r="Q753" s="304">
        <f t="shared" ca="1" si="338"/>
        <v>0</v>
      </c>
      <c r="R753" s="306">
        <f t="shared" ca="1" si="339"/>
        <v>0</v>
      </c>
      <c r="S753" s="307">
        <f t="shared" ca="1" si="340"/>
        <v>7.6519999999999806</v>
      </c>
      <c r="T753" s="304">
        <f t="shared" ca="1" si="320"/>
        <v>75.066119999999813</v>
      </c>
      <c r="U753" s="311">
        <f t="shared" ca="1" si="321"/>
        <v>0</v>
      </c>
      <c r="V753" s="306">
        <f t="shared" ca="1" si="322"/>
        <v>1.1079675464690435</v>
      </c>
      <c r="W753" s="304">
        <f t="shared" ca="1" si="323"/>
        <v>48.839673612196421</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3.2368954524514955</v>
      </c>
      <c r="AH753" s="304">
        <f t="shared" ca="1" si="347"/>
        <v>-6.3446830569982353</v>
      </c>
    </row>
    <row r="754" spans="1:34" x14ac:dyDescent="0.2">
      <c r="A754" s="347">
        <f t="shared" ca="1" si="325"/>
        <v>0.1</v>
      </c>
      <c r="B754" s="304">
        <f t="shared" ca="1" si="326"/>
        <v>42.700000000000266</v>
      </c>
      <c r="D754" s="306">
        <f t="shared" ca="1" si="327"/>
        <v>-1.3600660518695722</v>
      </c>
      <c r="E754" s="307">
        <f t="shared" ca="1" si="328"/>
        <v>-3.5739889504503406</v>
      </c>
      <c r="F754" s="304">
        <f t="shared" ca="1" si="329"/>
        <v>3.8240262398928713</v>
      </c>
      <c r="G754" s="306">
        <f t="shared" ca="1" si="330"/>
        <v>30.092060687041347</v>
      </c>
      <c r="H754" s="307">
        <f t="shared" ca="1" si="331"/>
        <v>-138.95549226098646</v>
      </c>
      <c r="I754" s="304">
        <f t="shared" ca="1" si="332"/>
        <v>142.17651334128871</v>
      </c>
      <c r="J754" s="306">
        <f t="shared" ca="1" si="333"/>
        <v>2151.1104602929249</v>
      </c>
      <c r="K754" s="307">
        <f t="shared" ca="1" si="334"/>
        <v>989.41491866401134</v>
      </c>
      <c r="L754" s="304">
        <f t="shared" ca="1" si="319"/>
        <v>2367.7453608140704</v>
      </c>
      <c r="M754" s="306">
        <f t="shared" ca="1" si="335"/>
        <v>-1.3575305379924161</v>
      </c>
      <c r="N754" s="304">
        <f t="shared" ca="1" si="336"/>
        <v>-77.780770387089504</v>
      </c>
      <c r="P754" s="310">
        <f t="shared" ca="1" si="337"/>
        <v>23</v>
      </c>
      <c r="Q754" s="304">
        <f t="shared" ca="1" si="338"/>
        <v>0</v>
      </c>
      <c r="R754" s="306">
        <f t="shared" ca="1" si="339"/>
        <v>0</v>
      </c>
      <c r="S754" s="307">
        <f t="shared" ca="1" si="340"/>
        <v>7.6519999999999806</v>
      </c>
      <c r="T754" s="304">
        <f t="shared" ca="1" si="320"/>
        <v>75.066119999999813</v>
      </c>
      <c r="U754" s="311">
        <f t="shared" ca="1" si="321"/>
        <v>0</v>
      </c>
      <c r="V754" s="306">
        <f t="shared" ca="1" si="322"/>
        <v>1.1095100466058576</v>
      </c>
      <c r="W754" s="304">
        <f t="shared" ca="1" si="323"/>
        <v>49.128819498419126</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3.2020880543483132</v>
      </c>
      <c r="AH754" s="304">
        <f t="shared" ca="1" si="347"/>
        <v>-6.3826024061940076</v>
      </c>
    </row>
    <row r="755" spans="1:34" x14ac:dyDescent="0.2">
      <c r="A755" s="347">
        <f t="shared" ca="1" si="325"/>
        <v>0.1</v>
      </c>
      <c r="B755" s="304">
        <f t="shared" ca="1" si="326"/>
        <v>42.800000000000267</v>
      </c>
      <c r="D755" s="306">
        <f t="shared" ca="1" si="327"/>
        <v>-1.3588935483793694</v>
      </c>
      <c r="E755" s="307">
        <f t="shared" ca="1" si="328"/>
        <v>-3.5350650957696459</v>
      </c>
      <c r="F755" s="304">
        <f t="shared" ca="1" si="329"/>
        <v>3.7872518938084814</v>
      </c>
      <c r="G755" s="306">
        <f t="shared" ca="1" si="330"/>
        <v>29.956171332203411</v>
      </c>
      <c r="H755" s="307">
        <f t="shared" ca="1" si="331"/>
        <v>-139.30899877056342</v>
      </c>
      <c r="I755" s="304">
        <f t="shared" ca="1" si="332"/>
        <v>142.49340103787671</v>
      </c>
      <c r="J755" s="306">
        <f t="shared" ca="1" si="333"/>
        <v>2154.1128718938871</v>
      </c>
      <c r="K755" s="307">
        <f t="shared" ca="1" si="334"/>
        <v>975.50169411243382</v>
      </c>
      <c r="L755" s="304">
        <f t="shared" ca="1" si="319"/>
        <v>2364.6999429261969</v>
      </c>
      <c r="M755" s="306">
        <f t="shared" ca="1" si="335"/>
        <v>-1.3589876685908617</v>
      </c>
      <c r="N755" s="304">
        <f t="shared" ca="1" si="336"/>
        <v>-77.864257820579809</v>
      </c>
      <c r="P755" s="310">
        <f t="shared" ca="1" si="337"/>
        <v>23</v>
      </c>
      <c r="Q755" s="304">
        <f t="shared" ca="1" si="338"/>
        <v>0</v>
      </c>
      <c r="R755" s="306">
        <f t="shared" ca="1" si="339"/>
        <v>0</v>
      </c>
      <c r="S755" s="307">
        <f t="shared" ca="1" si="340"/>
        <v>7.6519999999999806</v>
      </c>
      <c r="T755" s="304">
        <f t="shared" ca="1" si="320"/>
        <v>75.066119999999813</v>
      </c>
      <c r="U755" s="311">
        <f t="shared" ca="1" si="321"/>
        <v>0</v>
      </c>
      <c r="V755" s="306">
        <f t="shared" ca="1" si="322"/>
        <v>1.1110585465163725</v>
      </c>
      <c r="W755" s="304">
        <f t="shared" ca="1" si="323"/>
        <v>49.416936586078329</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3.1673642351269073</v>
      </c>
      <c r="AH755" s="304">
        <f t="shared" ca="1" si="347"/>
        <v>-6.4203893751201324</v>
      </c>
    </row>
    <row r="756" spans="1:34" x14ac:dyDescent="0.2">
      <c r="A756" s="347">
        <f t="shared" ca="1" si="325"/>
        <v>0.1</v>
      </c>
      <c r="B756" s="304">
        <f t="shared" ca="1" si="326"/>
        <v>42.900000000000269</v>
      </c>
      <c r="D756" s="306">
        <f t="shared" ca="1" si="327"/>
        <v>-1.3576643415748475</v>
      </c>
      <c r="E756" s="307">
        <f t="shared" ca="1" si="328"/>
        <v>-3.4962805999522057</v>
      </c>
      <c r="F756" s="304">
        <f t="shared" ca="1" si="329"/>
        <v>3.750630680030496</v>
      </c>
      <c r="G756" s="306">
        <f t="shared" ca="1" si="330"/>
        <v>29.820404898045926</v>
      </c>
      <c r="H756" s="307">
        <f t="shared" ca="1" si="331"/>
        <v>-139.65862683055863</v>
      </c>
      <c r="I756" s="304">
        <f t="shared" ca="1" si="332"/>
        <v>142.80682265382362</v>
      </c>
      <c r="J756" s="306">
        <f t="shared" ca="1" si="333"/>
        <v>2157.1017007053997</v>
      </c>
      <c r="K756" s="307">
        <f t="shared" ca="1" si="334"/>
        <v>961.55331283237774</v>
      </c>
      <c r="L756" s="304">
        <f t="shared" ca="1" si="319"/>
        <v>2361.709660522446</v>
      </c>
      <c r="M756" s="306">
        <f t="shared" ca="1" si="335"/>
        <v>-1.3604318167643277</v>
      </c>
      <c r="N756" s="304">
        <f t="shared" ca="1" si="336"/>
        <v>-77.947001415910933</v>
      </c>
      <c r="P756" s="310">
        <f t="shared" ca="1" si="337"/>
        <v>23</v>
      </c>
      <c r="Q756" s="304">
        <f t="shared" ca="1" si="338"/>
        <v>0</v>
      </c>
      <c r="R756" s="306">
        <f t="shared" ca="1" si="339"/>
        <v>0</v>
      </c>
      <c r="S756" s="307">
        <f t="shared" ca="1" si="340"/>
        <v>7.6519999999999806</v>
      </c>
      <c r="T756" s="304">
        <f t="shared" ca="1" si="320"/>
        <v>75.066119999999813</v>
      </c>
      <c r="U756" s="311">
        <f t="shared" ca="1" si="321"/>
        <v>0</v>
      </c>
      <c r="V756" s="306">
        <f t="shared" ca="1" si="322"/>
        <v>1.1126130226953586</v>
      </c>
      <c r="W756" s="304">
        <f t="shared" ca="1" si="323"/>
        <v>49.704009350229462</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3.1327269959244628</v>
      </c>
      <c r="AH756" s="304">
        <f t="shared" ca="1" si="347"/>
        <v>-6.4580418957237917</v>
      </c>
    </row>
    <row r="757" spans="1:34" x14ac:dyDescent="0.2">
      <c r="A757" s="347">
        <f t="shared" ca="1" si="325"/>
        <v>0.1</v>
      </c>
      <c r="B757" s="304">
        <f t="shared" ca="1" si="326"/>
        <v>43.00000000000027</v>
      </c>
      <c r="D757" s="306">
        <f t="shared" ca="1" si="327"/>
        <v>-1.3563789473360544</v>
      </c>
      <c r="E757" s="307">
        <f t="shared" ca="1" si="328"/>
        <v>-3.4576375188572648</v>
      </c>
      <c r="F757" s="304">
        <f t="shared" ca="1" si="329"/>
        <v>3.7141649210267826</v>
      </c>
      <c r="G757" s="306">
        <f t="shared" ca="1" si="330"/>
        <v>29.68476700331232</v>
      </c>
      <c r="H757" s="307">
        <f t="shared" ca="1" si="331"/>
        <v>-140.00439058244436</v>
      </c>
      <c r="I757" s="304">
        <f t="shared" ca="1" si="332"/>
        <v>143.11678718585944</v>
      </c>
      <c r="J757" s="306">
        <f t="shared" ca="1" si="333"/>
        <v>2160.0769593004675</v>
      </c>
      <c r="K757" s="307">
        <f t="shared" ca="1" si="334"/>
        <v>947.57016196172754</v>
      </c>
      <c r="L757" s="304">
        <f t="shared" ca="1" si="319"/>
        <v>2358.7754623831679</v>
      </c>
      <c r="M757" s="306">
        <f t="shared" ca="1" si="335"/>
        <v>-1.3618631579135365</v>
      </c>
      <c r="N757" s="304">
        <f t="shared" ca="1" si="336"/>
        <v>-78.029011222804002</v>
      </c>
      <c r="P757" s="310">
        <f t="shared" ca="1" si="337"/>
        <v>23</v>
      </c>
      <c r="Q757" s="304">
        <f t="shared" ca="1" si="338"/>
        <v>0</v>
      </c>
      <c r="R757" s="306">
        <f t="shared" ca="1" si="339"/>
        <v>0</v>
      </c>
      <c r="S757" s="307">
        <f t="shared" ca="1" si="340"/>
        <v>7.6519999999999806</v>
      </c>
      <c r="T757" s="304">
        <f t="shared" ca="1" si="320"/>
        <v>75.066119999999813</v>
      </c>
      <c r="U757" s="311">
        <f t="shared" ca="1" si="321"/>
        <v>0</v>
      </c>
      <c r="V757" s="306">
        <f t="shared" ca="1" si="322"/>
        <v>1.1141734516768973</v>
      </c>
      <c r="W757" s="304">
        <f t="shared" ca="1" si="323"/>
        <v>49.990022565335501</v>
      </c>
      <c r="Y757" s="314" t="str">
        <f t="shared" ca="1" si="341"/>
        <v/>
      </c>
      <c r="Z757" s="315" t="str">
        <f t="shared" ca="1" si="342"/>
        <v/>
      </c>
      <c r="AA757" s="316" t="str">
        <f t="shared" ca="1" si="343"/>
        <v/>
      </c>
      <c r="AC757" s="310">
        <f t="shared" ca="1" si="344"/>
        <v>43.00000000000027</v>
      </c>
      <c r="AD757" s="323">
        <f t="shared" ca="1" si="345"/>
        <v>2160.0769593004675</v>
      </c>
      <c r="AE757" s="324" t="e">
        <f t="shared" ca="1" si="324"/>
        <v>#N/A</v>
      </c>
      <c r="AG757" s="306">
        <f t="shared" ca="1" si="346"/>
        <v>3.0981792769747099</v>
      </c>
      <c r="AH757" s="304">
        <f t="shared" ca="1" si="347"/>
        <v>-6.495557939130892</v>
      </c>
    </row>
    <row r="758" spans="1:34" x14ac:dyDescent="0.2">
      <c r="A758" s="347">
        <f t="shared" ca="1" si="325"/>
        <v>0.1</v>
      </c>
      <c r="B758" s="304">
        <f t="shared" ca="1" si="326"/>
        <v>43.100000000000271</v>
      </c>
      <c r="D758" s="306">
        <f t="shared" ca="1" si="327"/>
        <v>-1.3550378850823808</v>
      </c>
      <c r="E758" s="307">
        <f t="shared" ca="1" si="328"/>
        <v>-3.4191378687286198</v>
      </c>
      <c r="F758" s="304">
        <f t="shared" ca="1" si="329"/>
        <v>3.6778569079536823</v>
      </c>
      <c r="G758" s="306">
        <f t="shared" ca="1" si="330"/>
        <v>29.549263214804082</v>
      </c>
      <c r="H758" s="307">
        <f t="shared" ca="1" si="331"/>
        <v>-140.34630436931721</v>
      </c>
      <c r="I758" s="304">
        <f t="shared" ca="1" si="332"/>
        <v>143.4233039176786</v>
      </c>
      <c r="J758" s="306">
        <f t="shared" ca="1" si="333"/>
        <v>2163.0386608113731</v>
      </c>
      <c r="K758" s="307">
        <f t="shared" ca="1" si="334"/>
        <v>933.55262721413942</v>
      </c>
      <c r="L758" s="304">
        <f t="shared" ca="1" si="319"/>
        <v>2355.8982906617766</v>
      </c>
      <c r="M758" s="306">
        <f t="shared" ca="1" si="335"/>
        <v>-1.3632818642111635</v>
      </c>
      <c r="N758" s="304">
        <f t="shared" ca="1" si="336"/>
        <v>-78.110297106026664</v>
      </c>
      <c r="P758" s="310">
        <f t="shared" ca="1" si="337"/>
        <v>23</v>
      </c>
      <c r="Q758" s="304">
        <f t="shared" ca="1" si="338"/>
        <v>0</v>
      </c>
      <c r="R758" s="306">
        <f t="shared" ca="1" si="339"/>
        <v>0</v>
      </c>
      <c r="S758" s="307">
        <f t="shared" ca="1" si="340"/>
        <v>7.6519999999999806</v>
      </c>
      <c r="T758" s="304">
        <f t="shared" ca="1" si="320"/>
        <v>75.066119999999813</v>
      </c>
      <c r="U758" s="311">
        <f t="shared" ca="1" si="321"/>
        <v>0</v>
      </c>
      <c r="V758" s="306">
        <f t="shared" ca="1" si="322"/>
        <v>1.1157398100358169</v>
      </c>
      <c r="W758" s="304">
        <f t="shared" ca="1" si="323"/>
        <v>50.274961304807626</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3.0637239582520426</v>
      </c>
      <c r="AH758" s="304">
        <f t="shared" ca="1" si="347"/>
        <v>-6.5329355155953515</v>
      </c>
    </row>
    <row r="759" spans="1:34" x14ac:dyDescent="0.2">
      <c r="A759" s="347">
        <f t="shared" ca="1" si="325"/>
        <v>0.1</v>
      </c>
      <c r="B759" s="304">
        <f t="shared" ca="1" si="326"/>
        <v>43.200000000000273</v>
      </c>
      <c r="D759" s="306">
        <f t="shared" ca="1" si="327"/>
        <v>-1.3536416776115201</v>
      </c>
      <c r="E759" s="307">
        <f t="shared" ca="1" si="328"/>
        <v>-3.3807836262434847</v>
      </c>
      <c r="F759" s="304">
        <f t="shared" ca="1" si="329"/>
        <v>3.6417089008929553</v>
      </c>
      <c r="G759" s="306">
        <f t="shared" ca="1" si="330"/>
        <v>29.413899047042928</v>
      </c>
      <c r="H759" s="307">
        <f t="shared" ca="1" si="331"/>
        <v>-140.68438273194155</v>
      </c>
      <c r="I759" s="304">
        <f t="shared" ca="1" si="332"/>
        <v>143.72638241400585</v>
      </c>
      <c r="J759" s="306">
        <f t="shared" ca="1" si="333"/>
        <v>2165.9868189244653</v>
      </c>
      <c r="K759" s="307">
        <f t="shared" ca="1" si="334"/>
        <v>919.50109285907649</v>
      </c>
      <c r="L759" s="304">
        <f t="shared" ca="1" si="319"/>
        <v>2353.0790805928218</v>
      </c>
      <c r="M759" s="306">
        <f t="shared" ca="1" si="335"/>
        <v>-1.3646881046732138</v>
      </c>
      <c r="N759" s="304">
        <f t="shared" ca="1" si="336"/>
        <v>-78.190868749482661</v>
      </c>
      <c r="P759" s="310">
        <f t="shared" ca="1" si="337"/>
        <v>23</v>
      </c>
      <c r="Q759" s="304">
        <f t="shared" ca="1" si="338"/>
        <v>0</v>
      </c>
      <c r="R759" s="306">
        <f t="shared" ca="1" si="339"/>
        <v>0</v>
      </c>
      <c r="S759" s="307">
        <f t="shared" ca="1" si="340"/>
        <v>7.6519999999999806</v>
      </c>
      <c r="T759" s="304">
        <f t="shared" ca="1" si="320"/>
        <v>75.066119999999813</v>
      </c>
      <c r="U759" s="311">
        <f t="shared" ca="1" si="321"/>
        <v>0</v>
      </c>
      <c r="V759" s="306">
        <f t="shared" ca="1" si="322"/>
        <v>1.1173120743891101</v>
      </c>
      <c r="W759" s="304">
        <f t="shared" ca="1" si="323"/>
        <v>50.558810940475659</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3.0293638601065949</v>
      </c>
      <c r="AH759" s="304">
        <f t="shared" ca="1" si="347"/>
        <v>-6.5701726744390685</v>
      </c>
    </row>
    <row r="760" spans="1:34" x14ac:dyDescent="0.2">
      <c r="A760" s="347">
        <f t="shared" ca="1" si="325"/>
        <v>0.1</v>
      </c>
      <c r="B760" s="304">
        <f t="shared" ca="1" si="326"/>
        <v>43.300000000000274</v>
      </c>
      <c r="D760" s="306">
        <f t="shared" ca="1" si="327"/>
        <v>-1.352190850940227</v>
      </c>
      <c r="E760" s="307">
        <f t="shared" ca="1" si="328"/>
        <v>-3.3425767285711379</v>
      </c>
      <c r="F760" s="304">
        <f t="shared" ca="1" si="329"/>
        <v>3.6057231291034793</v>
      </c>
      <c r="G760" s="306">
        <f t="shared" ca="1" si="330"/>
        <v>29.278679961948907</v>
      </c>
      <c r="H760" s="307">
        <f t="shared" ca="1" si="331"/>
        <v>-141.01864040479867</v>
      </c>
      <c r="I760" s="304">
        <f t="shared" ca="1" si="332"/>
        <v>144.02603251472334</v>
      </c>
      <c r="J760" s="306">
        <f t="shared" ca="1" si="333"/>
        <v>2168.921447874915</v>
      </c>
      <c r="K760" s="307">
        <f t="shared" ca="1" si="334"/>
        <v>905.41594170223948</v>
      </c>
      <c r="L760" s="304">
        <f t="shared" ca="1" si="319"/>
        <v>2350.3187601983632</v>
      </c>
      <c r="M760" s="306">
        <f t="shared" ca="1" si="335"/>
        <v>-1.3660820452285869</v>
      </c>
      <c r="N760" s="304">
        <f t="shared" ca="1" si="336"/>
        <v>-78.270735660197673</v>
      </c>
      <c r="P760" s="310">
        <f t="shared" ca="1" si="337"/>
        <v>23</v>
      </c>
      <c r="Q760" s="304">
        <f t="shared" ca="1" si="338"/>
        <v>0</v>
      </c>
      <c r="R760" s="306">
        <f t="shared" ca="1" si="339"/>
        <v>0</v>
      </c>
      <c r="S760" s="307">
        <f t="shared" ca="1" si="340"/>
        <v>7.6519999999999806</v>
      </c>
      <c r="T760" s="304">
        <f t="shared" ca="1" si="320"/>
        <v>75.066119999999813</v>
      </c>
      <c r="U760" s="311">
        <f t="shared" ca="1" si="321"/>
        <v>0</v>
      </c>
      <c r="V760" s="306">
        <f t="shared" ca="1" si="322"/>
        <v>1.1188902213973428</v>
      </c>
      <c r="W760" s="304">
        <f t="shared" ca="1" si="323"/>
        <v>50.84155714198927</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2.9951017438907117</v>
      </c>
      <c r="AH760" s="304">
        <f t="shared" ca="1" si="347"/>
        <v>-6.6072675039827216</v>
      </c>
    </row>
    <row r="761" spans="1:34" x14ac:dyDescent="0.2">
      <c r="A761" s="347">
        <f t="shared" ca="1" si="325"/>
        <v>0.1</v>
      </c>
      <c r="B761" s="304">
        <f t="shared" ca="1" si="326"/>
        <v>43.400000000000276</v>
      </c>
      <c r="D761" s="306">
        <f t="shared" ca="1" si="327"/>
        <v>-1.350685934146862</v>
      </c>
      <c r="E761" s="307">
        <f t="shared" ca="1" si="328"/>
        <v>-3.3045190734412682</v>
      </c>
      <c r="F761" s="304">
        <f t="shared" ca="1" si="329"/>
        <v>3.5699017912877262</v>
      </c>
      <c r="G761" s="306">
        <f t="shared" ca="1" si="330"/>
        <v>29.14361136853422</v>
      </c>
      <c r="H761" s="307">
        <f t="shared" ca="1" si="331"/>
        <v>-141.3490923121428</v>
      </c>
      <c r="I761" s="304">
        <f t="shared" ca="1" si="332"/>
        <v>144.32226432905918</v>
      </c>
      <c r="J761" s="306">
        <f t="shared" ca="1" si="333"/>
        <v>2171.842562441439</v>
      </c>
      <c r="K761" s="307">
        <f t="shared" ca="1" si="334"/>
        <v>891.29755506639242</v>
      </c>
      <c r="L761" s="304">
        <f t="shared" ca="1" si="319"/>
        <v>2347.6182499928573</v>
      </c>
      <c r="M761" s="306">
        <f t="shared" ca="1" si="335"/>
        <v>-1.36746384878688</v>
      </c>
      <c r="N761" s="304">
        <f t="shared" ca="1" si="336"/>
        <v>-78.349907172204027</v>
      </c>
      <c r="P761" s="310">
        <f t="shared" ca="1" si="337"/>
        <v>23</v>
      </c>
      <c r="Q761" s="304">
        <f t="shared" ca="1" si="338"/>
        <v>0</v>
      </c>
      <c r="R761" s="306">
        <f t="shared" ca="1" si="339"/>
        <v>0</v>
      </c>
      <c r="S761" s="307">
        <f t="shared" ca="1" si="340"/>
        <v>7.6519999999999806</v>
      </c>
      <c r="T761" s="304">
        <f t="shared" ca="1" si="320"/>
        <v>75.066119999999813</v>
      </c>
      <c r="U761" s="311">
        <f t="shared" ca="1" si="321"/>
        <v>0</v>
      </c>
      <c r="V761" s="306">
        <f t="shared" ca="1" si="322"/>
        <v>1.1204742277660444</v>
      </c>
      <c r="W761" s="304">
        <f t="shared" ca="1" si="323"/>
        <v>51.123185876150821</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2.9609403125773524</v>
      </c>
      <c r="AH761" s="304">
        <f t="shared" ca="1" si="347"/>
        <v>-6.6442181314675119</v>
      </c>
    </row>
    <row r="762" spans="1:34" x14ac:dyDescent="0.2">
      <c r="A762" s="347">
        <f t="shared" ca="1" si="325"/>
        <v>0.1</v>
      </c>
      <c r="B762" s="304">
        <f t="shared" ca="1" si="326"/>
        <v>43.500000000000277</v>
      </c>
      <c r="D762" s="306">
        <f t="shared" ca="1" si="327"/>
        <v>-1.3491274592157323</v>
      </c>
      <c r="E762" s="307">
        <f t="shared" ca="1" si="328"/>
        <v>-3.2666125192218276</v>
      </c>
      <c r="F762" s="304">
        <f t="shared" ca="1" si="329"/>
        <v>3.534247055872958</v>
      </c>
      <c r="G762" s="306">
        <f t="shared" ca="1" si="330"/>
        <v>29.008698622612648</v>
      </c>
      <c r="H762" s="307">
        <f t="shared" ca="1" si="331"/>
        <v>-141.67575356406499</v>
      </c>
      <c r="I762" s="304">
        <f t="shared" ca="1" si="332"/>
        <v>144.61508822983598</v>
      </c>
      <c r="J762" s="306">
        <f t="shared" ca="1" si="333"/>
        <v>2174.7501779409963</v>
      </c>
      <c r="K762" s="307">
        <f t="shared" ca="1" si="334"/>
        <v>877.14631277258206</v>
      </c>
      <c r="L762" s="304">
        <f t="shared" ca="1" si="319"/>
        <v>2344.9784626867963</v>
      </c>
      <c r="M762" s="306">
        <f t="shared" ca="1" si="335"/>
        <v>-1.3688336753044776</v>
      </c>
      <c r="N762" s="304">
        <f t="shared" ca="1" si="336"/>
        <v>-78.428392450327465</v>
      </c>
      <c r="P762" s="310">
        <f t="shared" ca="1" si="337"/>
        <v>23</v>
      </c>
      <c r="Q762" s="304">
        <f t="shared" ca="1" si="338"/>
        <v>0</v>
      </c>
      <c r="R762" s="306">
        <f t="shared" ca="1" si="339"/>
        <v>0</v>
      </c>
      <c r="S762" s="307">
        <f t="shared" ca="1" si="340"/>
        <v>7.6519999999999806</v>
      </c>
      <c r="T762" s="304">
        <f t="shared" ca="1" si="320"/>
        <v>75.066119999999813</v>
      </c>
      <c r="U762" s="311">
        <f t="shared" ca="1" si="321"/>
        <v>0</v>
      </c>
      <c r="V762" s="306">
        <f t="shared" ca="1" si="322"/>
        <v>1.1220640702470879</v>
      </c>
      <c r="W762" s="304">
        <f t="shared" ca="1" si="323"/>
        <v>51.403683406181422</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2.9268822113708577</v>
      </c>
      <c r="AH762" s="304">
        <f t="shared" ca="1" si="347"/>
        <v>-6.6810227229679757</v>
      </c>
    </row>
    <row r="763" spans="1:34" x14ac:dyDescent="0.2">
      <c r="A763" s="347">
        <f t="shared" ca="1" si="325"/>
        <v>0.1</v>
      </c>
      <c r="B763" s="304">
        <f t="shared" ca="1" si="326"/>
        <v>43.600000000000279</v>
      </c>
      <c r="D763" s="306">
        <f t="shared" ca="1" si="327"/>
        <v>-1.3475159608832548</v>
      </c>
      <c r="E763" s="307">
        <f t="shared" ca="1" si="328"/>
        <v>-3.2288588850061979</v>
      </c>
      <c r="F763" s="304">
        <f t="shared" ca="1" si="329"/>
        <v>3.4987610613070719</v>
      </c>
      <c r="G763" s="306">
        <f t="shared" ca="1" si="330"/>
        <v>28.873947026524323</v>
      </c>
      <c r="H763" s="307">
        <f t="shared" ca="1" si="331"/>
        <v>-141.99863945256561</v>
      </c>
      <c r="I763" s="304">
        <f t="shared" ca="1" si="332"/>
        <v>144.90451484777918</v>
      </c>
      <c r="J763" s="306">
        <f t="shared" ca="1" si="333"/>
        <v>2177.644310223453</v>
      </c>
      <c r="K763" s="307">
        <f t="shared" ca="1" si="334"/>
        <v>862.9625931217505</v>
      </c>
      <c r="L763" s="304">
        <f t="shared" ca="1" si="319"/>
        <v>2342.4003028893235</v>
      </c>
      <c r="M763" s="306">
        <f t="shared" ca="1" si="335"/>
        <v>-1.3701916818489797</v>
      </c>
      <c r="N763" s="304">
        <f t="shared" ca="1" si="336"/>
        <v>-78.50620049387858</v>
      </c>
      <c r="P763" s="310">
        <f t="shared" ca="1" si="337"/>
        <v>23</v>
      </c>
      <c r="Q763" s="304">
        <f t="shared" ca="1" si="338"/>
        <v>0</v>
      </c>
      <c r="R763" s="306">
        <f t="shared" ca="1" si="339"/>
        <v>0</v>
      </c>
      <c r="S763" s="307">
        <f t="shared" ca="1" si="340"/>
        <v>7.6519999999999806</v>
      </c>
      <c r="T763" s="304">
        <f t="shared" ca="1" si="320"/>
        <v>75.066119999999813</v>
      </c>
      <c r="U763" s="311">
        <f t="shared" ca="1" si="321"/>
        <v>0</v>
      </c>
      <c r="V763" s="306">
        <f t="shared" ca="1" si="322"/>
        <v>1.1236597256400525</v>
      </c>
      <c r="W763" s="304">
        <f t="shared" ca="1" si="323"/>
        <v>51.683036290920896</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2.8929300283104462</v>
      </c>
      <c r="AH763" s="304">
        <f t="shared" ca="1" si="347"/>
        <v>-6.7176794832960729</v>
      </c>
    </row>
    <row r="764" spans="1:34" x14ac:dyDescent="0.2">
      <c r="A764" s="347">
        <f t="shared" ca="1" si="325"/>
        <v>0.1</v>
      </c>
      <c r="B764" s="304">
        <f t="shared" ca="1" si="326"/>
        <v>43.70000000000028</v>
      </c>
      <c r="D764" s="306">
        <f t="shared" ca="1" si="327"/>
        <v>-1.3458519764859191</v>
      </c>
      <c r="E764" s="307">
        <f t="shared" ca="1" si="328"/>
        <v>-3.191259950709572</v>
      </c>
      <c r="F764" s="304">
        <f t="shared" ca="1" si="329"/>
        <v>3.4634459163691176</v>
      </c>
      <c r="G764" s="306">
        <f t="shared" ca="1" si="330"/>
        <v>28.739361828875733</v>
      </c>
      <c r="H764" s="307">
        <f t="shared" ca="1" si="331"/>
        <v>-142.31776544763656</v>
      </c>
      <c r="I764" s="304">
        <f t="shared" ca="1" si="332"/>
        <v>145.19055506588415</v>
      </c>
      <c r="J764" s="306">
        <f t="shared" ca="1" si="333"/>
        <v>2180.5249756662229</v>
      </c>
      <c r="K764" s="307">
        <f t="shared" ca="1" si="334"/>
        <v>848.74677287674035</v>
      </c>
      <c r="L764" s="304">
        <f t="shared" ca="1" si="319"/>
        <v>2339.8846668100678</v>
      </c>
      <c r="M764" s="306">
        <f t="shared" ca="1" si="335"/>
        <v>-1.3715380226620106</v>
      </c>
      <c r="N764" s="304">
        <f t="shared" ca="1" si="336"/>
        <v>-78.583340140251465</v>
      </c>
      <c r="P764" s="310">
        <f t="shared" ca="1" si="337"/>
        <v>23</v>
      </c>
      <c r="Q764" s="304">
        <f t="shared" ca="1" si="338"/>
        <v>0</v>
      </c>
      <c r="R764" s="306">
        <f t="shared" ca="1" si="339"/>
        <v>0</v>
      </c>
      <c r="S764" s="307">
        <f t="shared" ca="1" si="340"/>
        <v>7.6519999999999806</v>
      </c>
      <c r="T764" s="304">
        <f t="shared" ca="1" si="320"/>
        <v>75.066119999999813</v>
      </c>
      <c r="U764" s="311">
        <f t="shared" ca="1" si="321"/>
        <v>0</v>
      </c>
      <c r="V764" s="306">
        <f t="shared" ca="1" si="322"/>
        <v>1.1252611707935722</v>
      </c>
      <c r="W764" s="304">
        <f t="shared" ca="1" si="323"/>
        <v>51.961231383962783</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2.8590862948669038</v>
      </c>
      <c r="AH764" s="304">
        <f t="shared" ca="1" si="347"/>
        <v>-6.7541866558966319</v>
      </c>
    </row>
    <row r="765" spans="1:34" x14ac:dyDescent="0.2">
      <c r="A765" s="347">
        <f t="shared" ca="1" si="325"/>
        <v>0.1</v>
      </c>
      <c r="B765" s="304">
        <f t="shared" ca="1" si="326"/>
        <v>43.800000000000281</v>
      </c>
      <c r="D765" s="306">
        <f t="shared" ca="1" si="327"/>
        <v>-1.3441360458100775</v>
      </c>
      <c r="E765" s="307">
        <f t="shared" ca="1" si="328"/>
        <v>-3.1538174571743571</v>
      </c>
      <c r="F765" s="304">
        <f t="shared" ca="1" si="329"/>
        <v>3.4283037004944119</v>
      </c>
      <c r="G765" s="306">
        <f t="shared" ca="1" si="330"/>
        <v>28.604948224294727</v>
      </c>
      <c r="H765" s="307">
        <f t="shared" ca="1" si="331"/>
        <v>-142.63314719335401</v>
      </c>
      <c r="I765" s="304">
        <f t="shared" ca="1" si="332"/>
        <v>145.47322001384163</v>
      </c>
      <c r="J765" s="306">
        <f t="shared" ca="1" si="333"/>
        <v>2183.3921911688813</v>
      </c>
      <c r="K765" s="307">
        <f t="shared" ca="1" si="334"/>
        <v>834.49922724469081</v>
      </c>
      <c r="L765" s="304">
        <f t="shared" ca="1" si="319"/>
        <v>2337.4324419604591</v>
      </c>
      <c r="M765" s="306">
        <f t="shared" ca="1" si="335"/>
        <v>-1.3728728492204592</v>
      </c>
      <c r="N765" s="304">
        <f t="shared" ca="1" si="336"/>
        <v>-78.659820068432538</v>
      </c>
      <c r="P765" s="310">
        <f t="shared" ca="1" si="337"/>
        <v>23</v>
      </c>
      <c r="Q765" s="304">
        <f t="shared" ca="1" si="338"/>
        <v>0</v>
      </c>
      <c r="R765" s="306">
        <f t="shared" ca="1" si="339"/>
        <v>0</v>
      </c>
      <c r="S765" s="307">
        <f t="shared" ca="1" si="340"/>
        <v>7.6519999999999806</v>
      </c>
      <c r="T765" s="304">
        <f t="shared" ca="1" si="320"/>
        <v>75.066119999999813</v>
      </c>
      <c r="U765" s="311">
        <f t="shared" ca="1" si="321"/>
        <v>0</v>
      </c>
      <c r="V765" s="306">
        <f t="shared" ca="1" si="322"/>
        <v>1.1268683826066754</v>
      </c>
      <c r="W765" s="304">
        <f t="shared" ca="1" si="323"/>
        <v>52.238255832726054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2.8253534865328218</v>
      </c>
      <c r="AH765" s="304">
        <f t="shared" ca="1" si="347"/>
        <v>-6.7905425227343068</v>
      </c>
    </row>
    <row r="766" spans="1:34" x14ac:dyDescent="0.2">
      <c r="A766" s="347">
        <f t="shared" ca="1" si="325"/>
        <v>0.1</v>
      </c>
      <c r="B766" s="304">
        <f t="shared" ca="1" si="326"/>
        <v>43.900000000000283</v>
      </c>
      <c r="D766" s="306">
        <f t="shared" ca="1" si="327"/>
        <v>-1.3423687109435622</v>
      </c>
      <c r="E766" s="307">
        <f t="shared" ca="1" si="328"/>
        <v>-3.1165331062843915</v>
      </c>
      <c r="F766" s="304">
        <f t="shared" ca="1" si="329"/>
        <v>3.3933364641141792</v>
      </c>
      <c r="G766" s="306">
        <f t="shared" ca="1" si="330"/>
        <v>28.470711353200372</v>
      </c>
      <c r="H766" s="307">
        <f t="shared" ca="1" si="331"/>
        <v>-142.94480050398244</v>
      </c>
      <c r="I766" s="304">
        <f t="shared" ca="1" si="332"/>
        <v>145.75252106252086</v>
      </c>
      <c r="J766" s="306">
        <f t="shared" ca="1" si="333"/>
        <v>2186.245974147756</v>
      </c>
      <c r="K766" s="307">
        <f t="shared" ca="1" si="334"/>
        <v>820.22032985982401</v>
      </c>
      <c r="L766" s="304">
        <f t="shared" ca="1" si="319"/>
        <v>2335.0445068547683</v>
      </c>
      <c r="M766" s="306">
        <f t="shared" ca="1" si="335"/>
        <v>-1.3741963102961907</v>
      </c>
      <c r="N766" s="304">
        <f t="shared" ca="1" si="336"/>
        <v>-78.735648802421807</v>
      </c>
      <c r="P766" s="310">
        <f t="shared" ca="1" si="337"/>
        <v>23</v>
      </c>
      <c r="Q766" s="304">
        <f t="shared" ca="1" si="338"/>
        <v>0</v>
      </c>
      <c r="R766" s="306">
        <f t="shared" ca="1" si="339"/>
        <v>0</v>
      </c>
      <c r="S766" s="307">
        <f t="shared" ca="1" si="340"/>
        <v>7.6519999999999806</v>
      </c>
      <c r="T766" s="304">
        <f t="shared" ca="1" si="320"/>
        <v>75.066119999999813</v>
      </c>
      <c r="U766" s="311">
        <f t="shared" ca="1" si="321"/>
        <v>0</v>
      </c>
      <c r="V766" s="306">
        <f t="shared" ca="1" si="322"/>
        <v>1.1284813380301006</v>
      </c>
      <c r="W766" s="304">
        <f t="shared" ca="1" si="323"/>
        <v>52.514097077463667</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2.791734023406689</v>
      </c>
      <c r="AH766" s="304">
        <f t="shared" ca="1" si="347"/>
        <v>-6.8267454041722671</v>
      </c>
    </row>
    <row r="767" spans="1:34" x14ac:dyDescent="0.2">
      <c r="A767" s="347">
        <f t="shared" ca="1" si="325"/>
        <v>0.1</v>
      </c>
      <c r="B767" s="304">
        <f t="shared" ca="1" si="326"/>
        <v>44.000000000000284</v>
      </c>
      <c r="D767" s="306">
        <f t="shared" ca="1" si="327"/>
        <v>-1.3405505161291162</v>
      </c>
      <c r="E767" s="307">
        <f t="shared" ca="1" si="328"/>
        <v>-3.0794085610879227</v>
      </c>
      <c r="F767" s="304">
        <f t="shared" ca="1" si="329"/>
        <v>3.358546229009753</v>
      </c>
      <c r="G767" s="306">
        <f t="shared" ca="1" si="330"/>
        <v>28.33665630158746</v>
      </c>
      <c r="H767" s="307">
        <f t="shared" ca="1" si="331"/>
        <v>-143.25274136009122</v>
      </c>
      <c r="I767" s="304">
        <f t="shared" ca="1" si="332"/>
        <v>146.02846981850999</v>
      </c>
      <c r="J767" s="306">
        <f t="shared" ca="1" si="333"/>
        <v>2189.0863425304956</v>
      </c>
      <c r="K767" s="307">
        <f t="shared" ca="1" si="334"/>
        <v>805.91045276662032</v>
      </c>
      <c r="L767" s="304">
        <f t="shared" ca="1" si="319"/>
        <v>2332.7217307111541</v>
      </c>
      <c r="M767" s="306">
        <f t="shared" ca="1" si="335"/>
        <v>-1.3755085520142729</v>
      </c>
      <c r="N767" s="304">
        <f t="shared" ca="1" si="336"/>
        <v>-78.810834714568912</v>
      </c>
      <c r="P767" s="310">
        <f t="shared" ca="1" si="337"/>
        <v>23</v>
      </c>
      <c r="Q767" s="304">
        <f t="shared" ca="1" si="338"/>
        <v>0</v>
      </c>
      <c r="R767" s="306">
        <f t="shared" ca="1" si="339"/>
        <v>0</v>
      </c>
      <c r="S767" s="307">
        <f t="shared" ca="1" si="340"/>
        <v>7.6519999999999806</v>
      </c>
      <c r="T767" s="304">
        <f t="shared" ca="1" si="320"/>
        <v>75.066119999999813</v>
      </c>
      <c r="U767" s="311">
        <f t="shared" ca="1" si="321"/>
        <v>0</v>
      </c>
      <c r="V767" s="306">
        <f t="shared" ca="1" si="322"/>
        <v>1.1301000140676052</v>
      </c>
      <c r="W767" s="304">
        <f t="shared" ca="1" si="323"/>
        <v>52.788742850210234</v>
      </c>
      <c r="Y767" s="314" t="str">
        <f t="shared" ca="1" si="341"/>
        <v/>
      </c>
      <c r="Z767" s="315" t="str">
        <f t="shared" ca="1" si="342"/>
        <v/>
      </c>
      <c r="AA767" s="316" t="str">
        <f t="shared" ca="1" si="343"/>
        <v/>
      </c>
      <c r="AC767" s="310">
        <f t="shared" ca="1" si="344"/>
        <v>44.000000000000284</v>
      </c>
      <c r="AD767" s="323">
        <f t="shared" ca="1" si="345"/>
        <v>2189.0863425304956</v>
      </c>
      <c r="AE767" s="324" t="e">
        <f t="shared" ca="1" si="324"/>
        <v>#N/A</v>
      </c>
      <c r="AG767" s="306">
        <f t="shared" ca="1" si="346"/>
        <v>2.758230270771274</v>
      </c>
      <c r="AH767" s="304">
        <f t="shared" ca="1" si="347"/>
        <v>-6.8627936588426293</v>
      </c>
    </row>
    <row r="768" spans="1:34" x14ac:dyDescent="0.2">
      <c r="A768" s="347">
        <f t="shared" ca="1" si="325"/>
        <v>0.1</v>
      </c>
      <c r="B768" s="304">
        <f t="shared" ca="1" si="326"/>
        <v>44.100000000000286</v>
      </c>
      <c r="D768" s="306">
        <f t="shared" ca="1" si="327"/>
        <v>-1.3386820076196924</v>
      </c>
      <c r="E768" s="307">
        <f t="shared" ca="1" si="328"/>
        <v>-3.0424454459290509</v>
      </c>
      <c r="F768" s="304">
        <f t="shared" ca="1" si="329"/>
        <v>3.3239349886812031</v>
      </c>
      <c r="G768" s="306">
        <f t="shared" ca="1" si="330"/>
        <v>28.20278810082549</v>
      </c>
      <c r="H768" s="307">
        <f t="shared" ca="1" si="331"/>
        <v>-143.55698590468413</v>
      </c>
      <c r="I768" s="304">
        <f t="shared" ca="1" si="332"/>
        <v>146.30107811871292</v>
      </c>
      <c r="J768" s="306">
        <f t="shared" ca="1" si="333"/>
        <v>2191.9133147506163</v>
      </c>
      <c r="K768" s="307">
        <f t="shared" ca="1" si="334"/>
        <v>791.56996640338161</v>
      </c>
      <c r="L768" s="304">
        <f t="shared" ca="1" si="319"/>
        <v>2330.4649731529726</v>
      </c>
      <c r="M768" s="306">
        <f t="shared" ca="1" si="335"/>
        <v>-1.376809717909762</v>
      </c>
      <c r="N768" s="304">
        <f t="shared" ca="1" si="336"/>
        <v>-78.885386028826801</v>
      </c>
      <c r="P768" s="310">
        <f t="shared" ca="1" si="337"/>
        <v>23</v>
      </c>
      <c r="Q768" s="304">
        <f t="shared" ca="1" si="338"/>
        <v>0</v>
      </c>
      <c r="R768" s="306">
        <f t="shared" ca="1" si="339"/>
        <v>0</v>
      </c>
      <c r="S768" s="307">
        <f t="shared" ca="1" si="340"/>
        <v>7.6519999999999806</v>
      </c>
      <c r="T768" s="304">
        <f t="shared" ca="1" si="320"/>
        <v>75.066119999999813</v>
      </c>
      <c r="U768" s="311">
        <f t="shared" ca="1" si="321"/>
        <v>0</v>
      </c>
      <c r="V768" s="306">
        <f t="shared" ca="1" si="322"/>
        <v>1.1317243877772563</v>
      </c>
      <c r="W768" s="304">
        <f t="shared" ca="1" si="323"/>
        <v>53.062181173669117</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2.724844539666516</v>
      </c>
      <c r="AH768" s="304">
        <f t="shared" ca="1" si="347"/>
        <v>-6.8986856835089343</v>
      </c>
    </row>
    <row r="769" spans="1:34" x14ac:dyDescent="0.2">
      <c r="A769" s="347">
        <f t="shared" ca="1" si="325"/>
        <v>0.1</v>
      </c>
      <c r="B769" s="304">
        <f t="shared" ca="1" si="326"/>
        <v>44.200000000000287</v>
      </c>
      <c r="D769" s="306">
        <f t="shared" ca="1" si="327"/>
        <v>-1.3367637335355549</v>
      </c>
      <c r="E769" s="307">
        <f t="shared" ca="1" si="328"/>
        <v>-3.0056453465875768</v>
      </c>
      <c r="F769" s="304">
        <f t="shared" ca="1" si="329"/>
        <v>3.2895047087303992</v>
      </c>
      <c r="G769" s="306">
        <f t="shared" ca="1" si="330"/>
        <v>28.069111727471935</v>
      </c>
      <c r="H769" s="307">
        <f t="shared" ca="1" si="331"/>
        <v>-143.85755043934287</v>
      </c>
      <c r="I769" s="304">
        <f t="shared" ca="1" si="332"/>
        <v>146.57035802500238</v>
      </c>
      <c r="J769" s="306">
        <f t="shared" ca="1" si="333"/>
        <v>2194.7269097420312</v>
      </c>
      <c r="K769" s="307">
        <f t="shared" ca="1" si="334"/>
        <v>777.19923958618028</v>
      </c>
      <c r="L769" s="304">
        <f t="shared" ca="1" si="319"/>
        <v>2328.2750839106498</v>
      </c>
      <c r="M769" s="306">
        <f t="shared" ca="1" si="335"/>
        <v>-1.3780999489830836</v>
      </c>
      <c r="N769" s="304">
        <f t="shared" ca="1" si="336"/>
        <v>-78.959310823924753</v>
      </c>
      <c r="P769" s="310">
        <f t="shared" ca="1" si="337"/>
        <v>23</v>
      </c>
      <c r="Q769" s="304">
        <f t="shared" ca="1" si="338"/>
        <v>0</v>
      </c>
      <c r="R769" s="306">
        <f t="shared" ca="1" si="339"/>
        <v>0</v>
      </c>
      <c r="S769" s="307">
        <f t="shared" ca="1" si="340"/>
        <v>7.6519999999999806</v>
      </c>
      <c r="T769" s="304">
        <f t="shared" ca="1" si="320"/>
        <v>75.066119999999813</v>
      </c>
      <c r="U769" s="311">
        <f t="shared" ca="1" si="321"/>
        <v>0</v>
      </c>
      <c r="V769" s="306">
        <f t="shared" ca="1" si="322"/>
        <v>1.1333544362727077</v>
      </c>
      <c r="W769" s="304">
        <f t="shared" ca="1" si="323"/>
        <v>53.334400360040554</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2.6915790874572734</v>
      </c>
      <c r="AH769" s="304">
        <f t="shared" ca="1" si="347"/>
        <v>-6.9344199129207071</v>
      </c>
    </row>
    <row r="770" spans="1:34" x14ac:dyDescent="0.2">
      <c r="A770" s="347">
        <f t="shared" ca="1" si="325"/>
        <v>0.1</v>
      </c>
      <c r="B770" s="304">
        <f t="shared" ca="1" si="326"/>
        <v>44.300000000000288</v>
      </c>
      <c r="D770" s="306">
        <f t="shared" ca="1" si="327"/>
        <v>-1.3347962437232541</v>
      </c>
      <c r="E770" s="307">
        <f t="shared" ca="1" si="328"/>
        <v>-2.9690098104270133</v>
      </c>
      <c r="F770" s="304">
        <f t="shared" ca="1" si="329"/>
        <v>3.2552573272584087</v>
      </c>
      <c r="G770" s="306">
        <f t="shared" ca="1" si="330"/>
        <v>27.935632103099611</v>
      </c>
      <c r="H770" s="307">
        <f t="shared" ca="1" si="331"/>
        <v>-144.15445142038558</v>
      </c>
      <c r="I770" s="304">
        <f t="shared" ca="1" si="332"/>
        <v>146.83632181892884</v>
      </c>
      <c r="J770" s="306">
        <f t="shared" ca="1" si="333"/>
        <v>2197.5271469335598</v>
      </c>
      <c r="K770" s="307">
        <f t="shared" ca="1" si="334"/>
        <v>762.79863949319383</v>
      </c>
      <c r="L770" s="304">
        <f t="shared" ca="1" si="319"/>
        <v>2326.1529025243844</v>
      </c>
      <c r="M770" s="306">
        <f t="shared" ca="1" si="335"/>
        <v>-1.3793793837540489</v>
      </c>
      <c r="N770" s="304">
        <f t="shared" ca="1" si="336"/>
        <v>-79.03261703646335</v>
      </c>
      <c r="P770" s="310">
        <f t="shared" ca="1" si="337"/>
        <v>23</v>
      </c>
      <c r="Q770" s="304">
        <f t="shared" ca="1" si="338"/>
        <v>0</v>
      </c>
      <c r="R770" s="306">
        <f t="shared" ca="1" si="339"/>
        <v>0</v>
      </c>
      <c r="S770" s="307">
        <f t="shared" ca="1" si="340"/>
        <v>7.6519999999999806</v>
      </c>
      <c r="T770" s="304">
        <f t="shared" ca="1" si="320"/>
        <v>75.066119999999813</v>
      </c>
      <c r="U770" s="311">
        <f t="shared" ca="1" si="321"/>
        <v>0</v>
      </c>
      <c r="V770" s="306">
        <f t="shared" ca="1" si="322"/>
        <v>1.1349901367244613</v>
      </c>
      <c r="W770" s="304">
        <f t="shared" ca="1" si="323"/>
        <v>53.605389009791963</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2.6584361183962093</v>
      </c>
      <c r="AH770" s="304">
        <f t="shared" ca="1" si="347"/>
        <v>-6.9699948196603101</v>
      </c>
    </row>
    <row r="771" spans="1:34" x14ac:dyDescent="0.2">
      <c r="A771" s="347">
        <f t="shared" ca="1" si="325"/>
        <v>0.1</v>
      </c>
      <c r="B771" s="304">
        <f t="shared" ca="1" si="326"/>
        <v>44.40000000000029</v>
      </c>
      <c r="D771" s="306">
        <f t="shared" ca="1" si="327"/>
        <v>-1.3327800896164543</v>
      </c>
      <c r="E771" s="307">
        <f t="shared" ca="1" si="328"/>
        <v>-2.9325403465506401</v>
      </c>
      <c r="F771" s="304">
        <f t="shared" ca="1" si="329"/>
        <v>3.221194755277208</v>
      </c>
      <c r="G771" s="306">
        <f t="shared" ca="1" si="330"/>
        <v>27.802354094137964</v>
      </c>
      <c r="H771" s="307">
        <f t="shared" ca="1" si="331"/>
        <v>-144.44770545504065</v>
      </c>
      <c r="I771" s="304">
        <f t="shared" ca="1" si="332"/>
        <v>147.0989819964843</v>
      </c>
      <c r="J771" s="306">
        <f t="shared" ca="1" si="333"/>
        <v>2200.3140462434217</v>
      </c>
      <c r="K771" s="307">
        <f t="shared" ca="1" si="334"/>
        <v>748.36853164942249</v>
      </c>
      <c r="L771" s="304">
        <f t="shared" ca="1" si="319"/>
        <v>2324.0992580479888</v>
      </c>
      <c r="M771" s="306">
        <f t="shared" ca="1" si="335"/>
        <v>-1.3806481583145482</v>
      </c>
      <c r="N771" s="304">
        <f t="shared" ca="1" si="336"/>
        <v>-79.105312463933529</v>
      </c>
      <c r="P771" s="310">
        <f t="shared" ca="1" si="337"/>
        <v>23</v>
      </c>
      <c r="Q771" s="304">
        <f t="shared" ca="1" si="338"/>
        <v>0</v>
      </c>
      <c r="R771" s="306">
        <f t="shared" ca="1" si="339"/>
        <v>0</v>
      </c>
      <c r="S771" s="307">
        <f t="shared" ca="1" si="340"/>
        <v>7.6519999999999806</v>
      </c>
      <c r="T771" s="304">
        <f t="shared" ca="1" si="320"/>
        <v>75.066119999999813</v>
      </c>
      <c r="U771" s="311">
        <f t="shared" ca="1" si="321"/>
        <v>0</v>
      </c>
      <c r="V771" s="306">
        <f t="shared" ca="1" si="322"/>
        <v>1.136631466361113</v>
      </c>
      <c r="W771" s="304">
        <f t="shared" ca="1" si="323"/>
        <v>53.875136010371257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2.6254177841820443</v>
      </c>
      <c r="AH771" s="304">
        <f t="shared" ca="1" si="347"/>
        <v>-7.0054089139822402</v>
      </c>
    </row>
    <row r="772" spans="1:34" x14ac:dyDescent="0.2">
      <c r="A772" s="347">
        <f t="shared" ca="1" si="325"/>
        <v>0.1</v>
      </c>
      <c r="B772" s="304">
        <f t="shared" ca="1" si="326"/>
        <v>44.500000000000291</v>
      </c>
      <c r="D772" s="306">
        <f t="shared" ca="1" si="327"/>
        <v>-1.3307158240985855</v>
      </c>
      <c r="E772" s="307">
        <f t="shared" ca="1" si="328"/>
        <v>-2.8962384259654206</v>
      </c>
      <c r="F772" s="304">
        <f t="shared" ca="1" si="329"/>
        <v>3.1873188771356147</v>
      </c>
      <c r="G772" s="306">
        <f t="shared" ca="1" si="330"/>
        <v>27.669282511728106</v>
      </c>
      <c r="H772" s="307">
        <f t="shared" ca="1" si="331"/>
        <v>-144.73732929763719</v>
      </c>
      <c r="I772" s="304">
        <f t="shared" ca="1" si="332"/>
        <v>147.35835126292125</v>
      </c>
      <c r="J772" s="306">
        <f t="shared" ca="1" si="333"/>
        <v>2203.0876280737148</v>
      </c>
      <c r="K772" s="307">
        <f t="shared" ca="1" si="334"/>
        <v>733.90927991178864</v>
      </c>
      <c r="L772" s="304">
        <f t="shared" ref="L772:L835" ca="1" si="348">SQRT(pos_x^2+pos_z^2)</f>
        <v>2322.1149687541542</v>
      </c>
      <c r="M772" s="306">
        <f t="shared" ca="1" si="335"/>
        <v>-1.3819064063799513</v>
      </c>
      <c r="N772" s="304">
        <f t="shared" ca="1" si="336"/>
        <v>-79.177404767661628</v>
      </c>
      <c r="P772" s="310">
        <f t="shared" ca="1" si="337"/>
        <v>23</v>
      </c>
      <c r="Q772" s="304">
        <f t="shared" ca="1" si="338"/>
        <v>0</v>
      </c>
      <c r="R772" s="306">
        <f t="shared" ca="1" si="339"/>
        <v>0</v>
      </c>
      <c r="S772" s="307">
        <f t="shared" ca="1" si="340"/>
        <v>7.6519999999999806</v>
      </c>
      <c r="T772" s="304">
        <f t="shared" ref="T772:T835" ca="1" si="349">m*g</f>
        <v>75.066119999999813</v>
      </c>
      <c r="U772" s="311">
        <f t="shared" ref="U772:U835" ca="1" si="350">IF(pos_xz&lt;L_rampe,Poids*COS(Beta),0)</f>
        <v>0</v>
      </c>
      <c r="V772" s="306">
        <f t="shared" ref="V772:V835" ca="1" si="351">Rho_moyen*(20000-Alt_rampe-pos_z)/(20000+Alt_rampe+pos_z)</f>
        <v>1.1382784024705865</v>
      </c>
      <c r="W772" s="304">
        <f t="shared" ref="W772:W835" ca="1" si="352">1/2*Rho*Sref*Cx*vit_xz^2</f>
        <v>54.143630534864982</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2.5925261845134777</v>
      </c>
      <c r="AH772" s="304">
        <f t="shared" ca="1" si="347"/>
        <v>-7.0406607436449811</v>
      </c>
    </row>
    <row r="773" spans="1:34" x14ac:dyDescent="0.2">
      <c r="A773" s="347">
        <f t="shared" ref="A773:A836" ca="1" si="354">IF(B772+0.01&lt;=T_ini+ROUNDUP(Temps_fin_propu,0), 0.01, IF(K772&gt;0, 0.1, 0.0001))</f>
        <v>0.1</v>
      </c>
      <c r="B773" s="304">
        <f t="shared" ref="B773:B836" ca="1" si="355">B772+pas</f>
        <v>44.600000000000293</v>
      </c>
      <c r="D773" s="306">
        <f t="shared" ref="D773:D836" ca="1" si="356">IF(AND(L772&lt;L_rampe,Poussee&lt;Poids*SIN(M772)),0,(-W772+Poussee)/m*COS(M772)-U772/m*SIN(M772))</f>
        <v>-1.328604001367393</v>
      </c>
      <c r="E773" s="307">
        <f t="shared" ref="E773:E836" ca="1" si="357">IF(AND(L772&lt;L_rampe,Poussee&lt;Poids*SIN(M772)),0,(-W772+Poussee)/m*SIN(M772)+U772/m*COS(M772)-Poids/m)</f>
        <v>-2.8601054817535774</v>
      </c>
      <c r="F773" s="304">
        <f t="shared" ref="F773:F836" ca="1" si="358">SQRT(acc_x^2+acc_z^2)</f>
        <v>3.1536315509593558</v>
      </c>
      <c r="G773" s="306">
        <f t="shared" ref="G773:G836" ca="1" si="359">G772+acc_x*pas</f>
        <v>27.536422111591367</v>
      </c>
      <c r="H773" s="307">
        <f t="shared" ref="H773:H836" ca="1" si="360">H772+acc_z*pas</f>
        <v>-145.02333984581256</v>
      </c>
      <c r="I773" s="304">
        <f t="shared" ref="I773:I836" ca="1" si="361">SQRT(vit_x^2+vit_z^2)</f>
        <v>147.61444252762595</v>
      </c>
      <c r="J773" s="306">
        <f t="shared" ref="J773:J836" ca="1" si="362">J772+0.5*(vit_x+G772)*pas*(K772&gt;=0)</f>
        <v>2205.8479133048809</v>
      </c>
      <c r="K773" s="307">
        <f t="shared" ref="K773:K836" ca="1" si="363">K772+0.5*(vit_z+H772)*pas</f>
        <v>719.42124645461615</v>
      </c>
      <c r="L773" s="304">
        <f t="shared" ca="1" si="348"/>
        <v>2320.200841841458</v>
      </c>
      <c r="M773" s="306">
        <f t="shared" ref="M773:M836" ca="1" si="364">IF(AND(L772&gt;L_rampe,G773&gt;0),ATAN2(G773,H773),$M$4)</f>
        <v>-1.383154259339255</v>
      </c>
      <c r="N773" s="304">
        <f t="shared" ref="N773:N836" ca="1" si="365">DEGREES(Beta)</f>
        <v>-79.248901475682644</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7.6519999999999806</v>
      </c>
      <c r="T773" s="304">
        <f t="shared" ca="1" si="349"/>
        <v>75.066119999999813</v>
      </c>
      <c r="U773" s="311">
        <f t="shared" ca="1" si="350"/>
        <v>0</v>
      </c>
      <c r="V773" s="306">
        <f t="shared" ca="1" si="351"/>
        <v>1.1399309224013483</v>
      </c>
      <c r="W773" s="304">
        <f t="shared" ca="1" si="352"/>
        <v>54.410862040601927</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2.5597633676389462</v>
      </c>
      <c r="AH773" s="304">
        <f t="shared" ref="AH773:AH836" ca="1" si="376">IF(AND(L772&lt;L_rampe,Poussee&lt;Poids*SIN(M772)), g*SIN(M772), (-W772+Poussee)/m)</f>
        <v>-7.0757488937356401</v>
      </c>
    </row>
    <row r="774" spans="1:34" x14ac:dyDescent="0.2">
      <c r="A774" s="347">
        <f t="shared" ca="1" si="354"/>
        <v>0.1</v>
      </c>
      <c r="B774" s="304">
        <f t="shared" ca="1" si="355"/>
        <v>44.700000000000294</v>
      </c>
      <c r="D774" s="306">
        <f t="shared" ca="1" si="356"/>
        <v>-1.326445176801331</v>
      </c>
      <c r="E774" s="307">
        <f t="shared" ca="1" si="357"/>
        <v>-2.8241429092517194</v>
      </c>
      <c r="F774" s="304">
        <f t="shared" ca="1" si="358"/>
        <v>3.1201346091052353</v>
      </c>
      <c r="G774" s="306">
        <f t="shared" ca="1" si="359"/>
        <v>27.403777593911233</v>
      </c>
      <c r="H774" s="307">
        <f t="shared" ca="1" si="360"/>
        <v>-145.30575413673773</v>
      </c>
      <c r="I774" s="304">
        <f t="shared" ca="1" si="361"/>
        <v>147.86726889904548</v>
      </c>
      <c r="J774" s="306">
        <f t="shared" ca="1" si="362"/>
        <v>2208.5949232901562</v>
      </c>
      <c r="K774" s="307">
        <f t="shared" ca="1" si="363"/>
        <v>704.90479175548865</v>
      </c>
      <c r="L774" s="304">
        <f t="shared" ca="1" si="348"/>
        <v>2318.3576731434041</v>
      </c>
      <c r="M774" s="306">
        <f t="shared" ca="1" si="364"/>
        <v>-1.3843918463040121</v>
      </c>
      <c r="N774" s="304">
        <f t="shared" ca="1" si="365"/>
        <v>-79.319809985543628</v>
      </c>
      <c r="P774" s="310">
        <f t="shared" ca="1" si="366"/>
        <v>23</v>
      </c>
      <c r="Q774" s="304">
        <f t="shared" ca="1" si="367"/>
        <v>0</v>
      </c>
      <c r="R774" s="306">
        <f t="shared" ca="1" si="368"/>
        <v>0</v>
      </c>
      <c r="S774" s="307">
        <f t="shared" ca="1" si="369"/>
        <v>7.6519999999999806</v>
      </c>
      <c r="T774" s="304">
        <f t="shared" ca="1" si="349"/>
        <v>75.066119999999813</v>
      </c>
      <c r="U774" s="311">
        <f t="shared" ca="1" si="350"/>
        <v>0</v>
      </c>
      <c r="V774" s="306">
        <f t="shared" ca="1" si="351"/>
        <v>1.1415890035636083</v>
      </c>
      <c r="W774" s="304">
        <f t="shared" ca="1" si="352"/>
        <v>54.67682026770337</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2.5271313309024865</v>
      </c>
      <c r="AH774" s="304">
        <f t="shared" ca="1" si="376"/>
        <v>-7.1106719864874623</v>
      </c>
    </row>
    <row r="775" spans="1:34" x14ac:dyDescent="0.2">
      <c r="A775" s="347">
        <f t="shared" ca="1" si="354"/>
        <v>0.1</v>
      </c>
      <c r="B775" s="304">
        <f t="shared" ca="1" si="355"/>
        <v>44.800000000000296</v>
      </c>
      <c r="D775" s="306">
        <f t="shared" ca="1" si="356"/>
        <v>-1.3242399068278115</v>
      </c>
      <c r="E775" s="307">
        <f t="shared" ca="1" si="357"/>
        <v>-2.7883520662373336</v>
      </c>
      <c r="F775" s="304">
        <f t="shared" ca="1" si="358"/>
        <v>3.0868298586292924</v>
      </c>
      <c r="G775" s="306">
        <f t="shared" ca="1" si="359"/>
        <v>27.271353603228452</v>
      </c>
      <c r="H775" s="307">
        <f t="shared" ca="1" si="360"/>
        <v>-145.58458934336147</v>
      </c>
      <c r="I775" s="304">
        <f t="shared" ca="1" si="361"/>
        <v>148.11684367966905</v>
      </c>
      <c r="J775" s="306">
        <f t="shared" ca="1" si="362"/>
        <v>2211.328679850013</v>
      </c>
      <c r="K775" s="307">
        <f t="shared" ca="1" si="363"/>
        <v>690.36027458148374</v>
      </c>
      <c r="L775" s="304">
        <f t="shared" ca="1" si="348"/>
        <v>2316.5862468398245</v>
      </c>
      <c r="M775" s="306">
        <f t="shared" ca="1" si="364"/>
        <v>-1.385619294156073</v>
      </c>
      <c r="N775" s="304">
        <f t="shared" ca="1" si="365"/>
        <v>-79.390137567039119</v>
      </c>
      <c r="P775" s="310">
        <f t="shared" ca="1" si="366"/>
        <v>23</v>
      </c>
      <c r="Q775" s="304">
        <f t="shared" ca="1" si="367"/>
        <v>0</v>
      </c>
      <c r="R775" s="306">
        <f t="shared" ca="1" si="368"/>
        <v>0</v>
      </c>
      <c r="S775" s="307">
        <f t="shared" ca="1" si="369"/>
        <v>7.6519999999999806</v>
      </c>
      <c r="T775" s="304">
        <f t="shared" ca="1" si="349"/>
        <v>75.066119999999813</v>
      </c>
      <c r="U775" s="311">
        <f t="shared" ca="1" si="350"/>
        <v>0</v>
      </c>
      <c r="V775" s="306">
        <f t="shared" ca="1" si="351"/>
        <v>1.14325262343051</v>
      </c>
      <c r="W775" s="304">
        <f t="shared" ca="1" si="352"/>
        <v>54.941495237582167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2.4946320212859261</v>
      </c>
      <c r="AH775" s="304">
        <f t="shared" ca="1" si="376"/>
        <v>-7.1454286810903698</v>
      </c>
    </row>
    <row r="776" spans="1:34" x14ac:dyDescent="0.2">
      <c r="A776" s="347">
        <f t="shared" ca="1" si="354"/>
        <v>0.1</v>
      </c>
      <c r="B776" s="304">
        <f t="shared" ca="1" si="355"/>
        <v>44.900000000000297</v>
      </c>
      <c r="D776" s="306">
        <f t="shared" ca="1" si="356"/>
        <v>-1.3219887487933553</v>
      </c>
      <c r="E776" s="307">
        <f t="shared" ca="1" si="357"/>
        <v>-2.7527342731223712</v>
      </c>
      <c r="F776" s="304">
        <f t="shared" ca="1" si="358"/>
        <v>3.0537190817687816</v>
      </c>
      <c r="G776" s="306">
        <f t="shared" ca="1" si="359"/>
        <v>27.139154728349116</v>
      </c>
      <c r="H776" s="307">
        <f t="shared" ca="1" si="360"/>
        <v>-145.85986277067371</v>
      </c>
      <c r="I776" s="304">
        <f t="shared" ca="1" si="361"/>
        <v>148.36318036106209</v>
      </c>
      <c r="J776" s="306">
        <f t="shared" ca="1" si="362"/>
        <v>2214.0492052665918</v>
      </c>
      <c r="K776" s="307">
        <f t="shared" ca="1" si="363"/>
        <v>675.78805197578197</v>
      </c>
      <c r="L776" s="304">
        <f t="shared" ca="1" si="348"/>
        <v>2314.8873351709472</v>
      </c>
      <c r="M776" s="306">
        <f t="shared" ca="1" si="364"/>
        <v>-1.3868367275941735</v>
      </c>
      <c r="N776" s="304">
        <f t="shared" ca="1" si="365"/>
        <v>-79.459891364880377</v>
      </c>
      <c r="P776" s="310">
        <f t="shared" ca="1" si="366"/>
        <v>23</v>
      </c>
      <c r="Q776" s="304">
        <f t="shared" ca="1" si="367"/>
        <v>0</v>
      </c>
      <c r="R776" s="306">
        <f t="shared" ca="1" si="368"/>
        <v>0</v>
      </c>
      <c r="S776" s="307">
        <f t="shared" ca="1" si="369"/>
        <v>7.6519999999999806</v>
      </c>
      <c r="T776" s="304">
        <f t="shared" ca="1" si="349"/>
        <v>75.066119999999813</v>
      </c>
      <c r="U776" s="311">
        <f t="shared" ca="1" si="350"/>
        <v>0</v>
      </c>
      <c r="V776" s="306">
        <f t="shared" ca="1" si="351"/>
        <v>1.1449217595392962</v>
      </c>
      <c r="W776" s="304">
        <f t="shared" ca="1" si="352"/>
        <v>55.204877251390123</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2.4622673359474527</v>
      </c>
      <c r="AH776" s="304">
        <f t="shared" ca="1" si="376"/>
        <v>-7.1800176734948122</v>
      </c>
    </row>
    <row r="777" spans="1:34" x14ac:dyDescent="0.2">
      <c r="A777" s="347">
        <f t="shared" ca="1" si="354"/>
        <v>0.1</v>
      </c>
      <c r="B777" s="304">
        <f t="shared" ca="1" si="355"/>
        <v>45.000000000000298</v>
      </c>
      <c r="D777" s="306">
        <f t="shared" ca="1" si="356"/>
        <v>-1.319692260835581</v>
      </c>
      <c r="E777" s="307">
        <f t="shared" ca="1" si="357"/>
        <v>-2.7172908131539621</v>
      </c>
      <c r="F777" s="304">
        <f t="shared" ca="1" si="358"/>
        <v>3.0208040364380224</v>
      </c>
      <c r="G777" s="306">
        <f t="shared" ca="1" si="359"/>
        <v>27.007185502265557</v>
      </c>
      <c r="H777" s="307">
        <f t="shared" ca="1" si="360"/>
        <v>-146.1315918519891</v>
      </c>
      <c r="I777" s="304">
        <f t="shared" ca="1" si="361"/>
        <v>148.60629261895374</v>
      </c>
      <c r="J777" s="306">
        <f t="shared" ca="1" si="362"/>
        <v>2216.7565222781227</v>
      </c>
      <c r="K777" s="307">
        <f t="shared" ca="1" si="363"/>
        <v>661.18847924464887</v>
      </c>
      <c r="L777" s="304">
        <f t="shared" ca="1" si="348"/>
        <v>2313.2616981544584</v>
      </c>
      <c r="M777" s="306">
        <f t="shared" ca="1" si="364"/>
        <v>-1.3880442691794017</v>
      </c>
      <c r="N777" s="304">
        <f t="shared" ca="1" si="365"/>
        <v>-79.529078401300495</v>
      </c>
      <c r="P777" s="310">
        <f t="shared" ca="1" si="366"/>
        <v>23</v>
      </c>
      <c r="Q777" s="304">
        <f t="shared" ca="1" si="367"/>
        <v>0</v>
      </c>
      <c r="R777" s="306">
        <f t="shared" ca="1" si="368"/>
        <v>0</v>
      </c>
      <c r="S777" s="307">
        <f t="shared" ca="1" si="369"/>
        <v>7.6519999999999806</v>
      </c>
      <c r="T777" s="304">
        <f t="shared" ca="1" si="349"/>
        <v>75.066119999999813</v>
      </c>
      <c r="U777" s="311">
        <f t="shared" ca="1" si="350"/>
        <v>0</v>
      </c>
      <c r="V777" s="306">
        <f t="shared" ca="1" si="351"/>
        <v>1.1465963894924689</v>
      </c>
      <c r="W777" s="304">
        <f t="shared" ca="1" si="352"/>
        <v>55.46695688841664</v>
      </c>
      <c r="Y777" s="314" t="str">
        <f t="shared" ca="1" si="370"/>
        <v/>
      </c>
      <c r="Z777" s="315" t="str">
        <f t="shared" ca="1" si="371"/>
        <v/>
      </c>
      <c r="AA777" s="316" t="str">
        <f t="shared" ca="1" si="372"/>
        <v/>
      </c>
      <c r="AC777" s="310">
        <f t="shared" ca="1" si="373"/>
        <v>45.000000000000298</v>
      </c>
      <c r="AD777" s="323">
        <f t="shared" ca="1" si="374"/>
        <v>2216.7565222781227</v>
      </c>
      <c r="AE777" s="324" t="e">
        <f t="shared" ca="1" si="353"/>
        <v>#N/A</v>
      </c>
      <c r="AG777" s="306">
        <f t="shared" ca="1" si="375"/>
        <v>2.4300391227569573</v>
      </c>
      <c r="AH777" s="304">
        <f t="shared" ca="1" si="376"/>
        <v>-7.2144376962088685</v>
      </c>
    </row>
    <row r="778" spans="1:34" x14ac:dyDescent="0.2">
      <c r="A778" s="347">
        <f t="shared" ca="1" si="354"/>
        <v>0.1</v>
      </c>
      <c r="B778" s="304">
        <f t="shared" ca="1" si="355"/>
        <v>45.1000000000003</v>
      </c>
      <c r="D778" s="306">
        <f t="shared" ca="1" si="356"/>
        <v>-1.3173510017570873</v>
      </c>
      <c r="E778" s="307">
        <f t="shared" ca="1" si="357"/>
        <v>-2.6820229326218801</v>
      </c>
      <c r="F778" s="304">
        <f t="shared" ca="1" si="358"/>
        <v>2.9880864567378356</v>
      </c>
      <c r="G778" s="306">
        <f t="shared" ca="1" si="359"/>
        <v>26.875450402089847</v>
      </c>
      <c r="H778" s="307">
        <f t="shared" ca="1" si="360"/>
        <v>-146.39979414525129</v>
      </c>
      <c r="I778" s="304">
        <f t="shared" ca="1" si="361"/>
        <v>148.84619430837708</v>
      </c>
      <c r="J778" s="306">
        <f t="shared" ca="1" si="362"/>
        <v>2219.4506540733405</v>
      </c>
      <c r="K778" s="307">
        <f t="shared" ca="1" si="363"/>
        <v>646.56190994478686</v>
      </c>
      <c r="L778" s="304">
        <f t="shared" ca="1" si="348"/>
        <v>2311.7100833058694</v>
      </c>
      <c r="M778" s="306">
        <f t="shared" ca="1" si="364"/>
        <v>-1.3892420393795701</v>
      </c>
      <c r="N778" s="304">
        <f t="shared" ca="1" si="365"/>
        <v>-79.597705578596674</v>
      </c>
      <c r="P778" s="310">
        <f t="shared" ca="1" si="366"/>
        <v>23</v>
      </c>
      <c r="Q778" s="304">
        <f t="shared" ca="1" si="367"/>
        <v>0</v>
      </c>
      <c r="R778" s="306">
        <f t="shared" ca="1" si="368"/>
        <v>0</v>
      </c>
      <c r="S778" s="307">
        <f t="shared" ca="1" si="369"/>
        <v>7.6519999999999806</v>
      </c>
      <c r="T778" s="304">
        <f t="shared" ca="1" si="349"/>
        <v>75.066119999999813</v>
      </c>
      <c r="U778" s="311">
        <f t="shared" ca="1" si="350"/>
        <v>0</v>
      </c>
      <c r="V778" s="306">
        <f t="shared" ca="1" si="351"/>
        <v>1.1482764909589267</v>
      </c>
      <c r="W778" s="304">
        <f t="shared" ca="1" si="352"/>
        <v>55.727725004438788</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2.3979491808281352</v>
      </c>
      <c r="AH778" s="304">
        <f t="shared" ca="1" si="376"/>
        <v>-7.2486875180889676</v>
      </c>
    </row>
    <row r="779" spans="1:34" x14ac:dyDescent="0.2">
      <c r="A779" s="347">
        <f t="shared" ca="1" si="354"/>
        <v>0.1</v>
      </c>
      <c r="B779" s="304">
        <f t="shared" ca="1" si="355"/>
        <v>45.200000000000301</v>
      </c>
      <c r="D779" s="306">
        <f t="shared" ca="1" si="356"/>
        <v>-1.3149655309012185</v>
      </c>
      <c r="E779" s="307">
        <f t="shared" ca="1" si="357"/>
        <v>-2.6469318410727114</v>
      </c>
      <c r="F779" s="304">
        <f t="shared" ca="1" si="358"/>
        <v>2.9555680534785349</v>
      </c>
      <c r="G779" s="306">
        <f t="shared" ca="1" si="359"/>
        <v>26.743953848999723</v>
      </c>
      <c r="H779" s="307">
        <f t="shared" ca="1" si="360"/>
        <v>-146.66448732935856</v>
      </c>
      <c r="I779" s="304">
        <f t="shared" ca="1" si="361"/>
        <v>149.0828994588615</v>
      </c>
      <c r="J779" s="306">
        <f t="shared" ca="1" si="362"/>
        <v>2222.1316242858948</v>
      </c>
      <c r="K779" s="307">
        <f t="shared" ca="1" si="363"/>
        <v>631.90869587105635</v>
      </c>
      <c r="L779" s="304">
        <f t="shared" ca="1" si="348"/>
        <v>2310.2332253625236</v>
      </c>
      <c r="M779" s="306">
        <f t="shared" ca="1" si="364"/>
        <v>-1.3904301566125299</v>
      </c>
      <c r="N779" s="304">
        <f t="shared" ca="1" si="365"/>
        <v>-79.665779681612037</v>
      </c>
      <c r="P779" s="310">
        <f t="shared" ca="1" si="366"/>
        <v>23</v>
      </c>
      <c r="Q779" s="304">
        <f t="shared" ca="1" si="367"/>
        <v>0</v>
      </c>
      <c r="R779" s="306">
        <f t="shared" ca="1" si="368"/>
        <v>0</v>
      </c>
      <c r="S779" s="307">
        <f t="shared" ca="1" si="369"/>
        <v>7.6519999999999806</v>
      </c>
      <c r="T779" s="304">
        <f t="shared" ca="1" si="349"/>
        <v>75.066119999999813</v>
      </c>
      <c r="U779" s="311">
        <f t="shared" ca="1" si="350"/>
        <v>0</v>
      </c>
      <c r="V779" s="306">
        <f t="shared" ca="1" si="351"/>
        <v>1.1499620416750915</v>
      </c>
      <c r="W779" s="304">
        <f t="shared" ca="1" si="352"/>
        <v>55.987172730024241</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2.3659992610475653</v>
      </c>
      <c r="AH779" s="304">
        <f t="shared" ca="1" si="376"/>
        <v>-7.2827659441242725</v>
      </c>
    </row>
    <row r="780" spans="1:34" x14ac:dyDescent="0.2">
      <c r="A780" s="347">
        <f t="shared" ca="1" si="354"/>
        <v>0.1</v>
      </c>
      <c r="B780" s="304">
        <f t="shared" ca="1" si="355"/>
        <v>45.300000000000303</v>
      </c>
      <c r="D780" s="306">
        <f t="shared" ca="1" si="356"/>
        <v>-1.3125364080296809</v>
      </c>
      <c r="E780" s="307">
        <f t="shared" ca="1" si="357"/>
        <v>-2.6120187115305331</v>
      </c>
      <c r="F780" s="304">
        <f t="shared" ca="1" si="358"/>
        <v>2.9232505147162948</v>
      </c>
      <c r="G780" s="306">
        <f t="shared" ca="1" si="359"/>
        <v>26.612700208196756</v>
      </c>
      <c r="H780" s="307">
        <f t="shared" ca="1" si="360"/>
        <v>-146.92568920051161</v>
      </c>
      <c r="I780" s="304">
        <f t="shared" ca="1" si="361"/>
        <v>149.31642226967767</v>
      </c>
      <c r="J780" s="306">
        <f t="shared" ca="1" si="362"/>
        <v>2224.7994569887546</v>
      </c>
      <c r="K780" s="307">
        <f t="shared" ca="1" si="363"/>
        <v>617.22918704456288</v>
      </c>
      <c r="L780" s="304">
        <f t="shared" ca="1" si="348"/>
        <v>2308.8318460115606</v>
      </c>
      <c r="M780" s="306">
        <f t="shared" ca="1" si="364"/>
        <v>-1.3916087372884465</v>
      </c>
      <c r="N780" s="304">
        <f t="shared" ca="1" si="365"/>
        <v>-79.733307380157726</v>
      </c>
      <c r="P780" s="310">
        <f t="shared" ca="1" si="366"/>
        <v>23</v>
      </c>
      <c r="Q780" s="304">
        <f t="shared" ca="1" si="367"/>
        <v>0</v>
      </c>
      <c r="R780" s="306">
        <f t="shared" ca="1" si="368"/>
        <v>0</v>
      </c>
      <c r="S780" s="307">
        <f t="shared" ca="1" si="369"/>
        <v>7.6519999999999806</v>
      </c>
      <c r="T780" s="304">
        <f t="shared" ca="1" si="349"/>
        <v>75.066119999999813</v>
      </c>
      <c r="U780" s="311">
        <f t="shared" ca="1" si="350"/>
        <v>0</v>
      </c>
      <c r="V780" s="306">
        <f t="shared" ca="1" si="351"/>
        <v>1.1516530194460166</v>
      </c>
      <c r="W780" s="304">
        <f t="shared" ca="1" si="352"/>
        <v>56.245291468788579</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2.3341910666009333</v>
      </c>
      <c r="AH780" s="304">
        <f t="shared" ca="1" si="376"/>
        <v>-7.316671815214896</v>
      </c>
    </row>
    <row r="781" spans="1:34" x14ac:dyDescent="0.2">
      <c r="A781" s="347">
        <f t="shared" ca="1" si="354"/>
        <v>0.1</v>
      </c>
      <c r="B781" s="304">
        <f t="shared" ca="1" si="355"/>
        <v>45.400000000000304</v>
      </c>
      <c r="D781" s="306">
        <f t="shared" ca="1" si="356"/>
        <v>-1.3100641932020771</v>
      </c>
      <c r="E781" s="307">
        <f t="shared" ca="1" si="357"/>
        <v>-2.5772846807238867</v>
      </c>
      <c r="F781" s="304">
        <f t="shared" ca="1" si="358"/>
        <v>2.8911355063027115</v>
      </c>
      <c r="G781" s="306">
        <f t="shared" ca="1" si="359"/>
        <v>26.481693788876548</v>
      </c>
      <c r="H781" s="307">
        <f t="shared" ca="1" si="360"/>
        <v>-147.18341766858401</v>
      </c>
      <c r="I781" s="304">
        <f t="shared" ca="1" si="361"/>
        <v>149.54677710513414</v>
      </c>
      <c r="J781" s="306">
        <f t="shared" ca="1" si="362"/>
        <v>2227.4541766886082</v>
      </c>
      <c r="K781" s="307">
        <f t="shared" ca="1" si="363"/>
        <v>602.52373170110809</v>
      </c>
      <c r="L781" s="304">
        <f t="shared" ca="1" si="348"/>
        <v>2307.5066536221634</v>
      </c>
      <c r="M781" s="306">
        <f t="shared" ca="1" si="364"/>
        <v>-1.3927778958510746</v>
      </c>
      <c r="N781" s="304">
        <f t="shared" ca="1" si="365"/>
        <v>-79.800295231377902</v>
      </c>
      <c r="P781" s="310">
        <f t="shared" ca="1" si="366"/>
        <v>23</v>
      </c>
      <c r="Q781" s="304">
        <f t="shared" ca="1" si="367"/>
        <v>0</v>
      </c>
      <c r="R781" s="306">
        <f t="shared" ca="1" si="368"/>
        <v>0</v>
      </c>
      <c r="S781" s="307">
        <f t="shared" ca="1" si="369"/>
        <v>7.6519999999999806</v>
      </c>
      <c r="T781" s="304">
        <f t="shared" ca="1" si="349"/>
        <v>75.066119999999813</v>
      </c>
      <c r="U781" s="311">
        <f t="shared" ca="1" si="350"/>
        <v>0</v>
      </c>
      <c r="V781" s="306">
        <f t="shared" ca="1" si="351"/>
        <v>1.1533494021464801</v>
      </c>
      <c r="W781" s="304">
        <f t="shared" ca="1" si="352"/>
        <v>56.502072895607746</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2.3025262534964677</v>
      </c>
      <c r="AH781" s="304">
        <f t="shared" ca="1" si="376"/>
        <v>-7.350404007944161</v>
      </c>
    </row>
    <row r="782" spans="1:34" x14ac:dyDescent="0.2">
      <c r="A782" s="347">
        <f t="shared" ca="1" si="354"/>
        <v>0.1</v>
      </c>
      <c r="B782" s="304">
        <f t="shared" ca="1" si="355"/>
        <v>45.500000000000306</v>
      </c>
      <c r="D782" s="306">
        <f t="shared" ca="1" si="356"/>
        <v>-1.3075494466572803</v>
      </c>
      <c r="E782" s="307">
        <f t="shared" ca="1" si="357"/>
        <v>-2.5427308493189544</v>
      </c>
      <c r="F782" s="304">
        <f t="shared" ca="1" si="358"/>
        <v>2.8592246724474193</v>
      </c>
      <c r="G782" s="306">
        <f t="shared" ca="1" si="359"/>
        <v>26.35093884421082</v>
      </c>
      <c r="H782" s="307">
        <f t="shared" ca="1" si="360"/>
        <v>-147.43769075351591</v>
      </c>
      <c r="I782" s="304">
        <f t="shared" ca="1" si="361"/>
        <v>149.77397848992572</v>
      </c>
      <c r="J782" s="306">
        <f t="shared" ca="1" si="362"/>
        <v>2230.0958083202627</v>
      </c>
      <c r="K782" s="307">
        <f t="shared" ca="1" si="363"/>
        <v>587.79267628000309</v>
      </c>
      <c r="L782" s="304">
        <f t="shared" ca="1" si="348"/>
        <v>2306.2583429824194</v>
      </c>
      <c r="M782" s="306">
        <f t="shared" ca="1" si="364"/>
        <v>-1.3939377448180501</v>
      </c>
      <c r="N782" s="304">
        <f t="shared" ca="1" si="365"/>
        <v>-79.866749682058213</v>
      </c>
      <c r="P782" s="310">
        <f t="shared" ca="1" si="366"/>
        <v>23</v>
      </c>
      <c r="Q782" s="304">
        <f t="shared" ca="1" si="367"/>
        <v>0</v>
      </c>
      <c r="R782" s="306">
        <f t="shared" ca="1" si="368"/>
        <v>0</v>
      </c>
      <c r="S782" s="307">
        <f t="shared" ca="1" si="369"/>
        <v>7.6519999999999806</v>
      </c>
      <c r="T782" s="304">
        <f t="shared" ca="1" si="349"/>
        <v>75.066119999999813</v>
      </c>
      <c r="U782" s="311">
        <f t="shared" ca="1" si="350"/>
        <v>0</v>
      </c>
      <c r="V782" s="306">
        <f t="shared" ca="1" si="351"/>
        <v>1.1550511677220652</v>
      </c>
      <c r="W782" s="304">
        <f t="shared" ca="1" si="352"/>
        <v>56.757508954787284</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2.2710064310857856</v>
      </c>
      <c r="AH782" s="304">
        <f t="shared" ca="1" si="376"/>
        <v>-7.3839614343449931</v>
      </c>
    </row>
    <row r="783" spans="1:34" x14ac:dyDescent="0.2">
      <c r="A783" s="347">
        <f t="shared" ca="1" si="354"/>
        <v>0.1</v>
      </c>
      <c r="B783" s="304">
        <f t="shared" ca="1" si="355"/>
        <v>45.600000000000307</v>
      </c>
      <c r="D783" s="306">
        <f t="shared" ca="1" si="356"/>
        <v>-1.3049927286967267</v>
      </c>
      <c r="E783" s="307">
        <f t="shared" ca="1" si="357"/>
        <v>-2.5083582821586905</v>
      </c>
      <c r="F783" s="304">
        <f t="shared" ca="1" si="358"/>
        <v>2.8275196362935175</v>
      </c>
      <c r="G783" s="306">
        <f t="shared" ca="1" si="359"/>
        <v>26.220439571341146</v>
      </c>
      <c r="H783" s="307">
        <f t="shared" ca="1" si="360"/>
        <v>-147.68852658173176</v>
      </c>
      <c r="I783" s="304">
        <f t="shared" ca="1" si="361"/>
        <v>149.99804110453323</v>
      </c>
      <c r="J783" s="306">
        <f t="shared" ca="1" si="362"/>
        <v>2232.7243772410402</v>
      </c>
      <c r="K783" s="307">
        <f t="shared" ca="1" si="363"/>
        <v>573.03636541324067</v>
      </c>
      <c r="L783" s="304">
        <f t="shared" ca="1" si="348"/>
        <v>2305.08759504111</v>
      </c>
      <c r="M783" s="306">
        <f t="shared" ca="1" si="364"/>
        <v>-1.3950883948202331</v>
      </c>
      <c r="N783" s="304">
        <f t="shared" ca="1" si="365"/>
        <v>-79.932677070880018</v>
      </c>
      <c r="P783" s="310">
        <f t="shared" ca="1" si="366"/>
        <v>23</v>
      </c>
      <c r="Q783" s="304">
        <f t="shared" ca="1" si="367"/>
        <v>0</v>
      </c>
      <c r="R783" s="306">
        <f t="shared" ca="1" si="368"/>
        <v>0</v>
      </c>
      <c r="S783" s="307">
        <f t="shared" ca="1" si="369"/>
        <v>7.6519999999999806</v>
      </c>
      <c r="T783" s="304">
        <f t="shared" ca="1" si="349"/>
        <v>75.066119999999813</v>
      </c>
      <c r="U783" s="311">
        <f t="shared" ca="1" si="350"/>
        <v>0</v>
      </c>
      <c r="V783" s="306">
        <f t="shared" ca="1" si="351"/>
        <v>1.1567582941902199</v>
      </c>
      <c r="W783" s="304">
        <f t="shared" ca="1" si="352"/>
        <v>57.011591858189199</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2.2396331625821686</v>
      </c>
      <c r="AH783" s="304">
        <f t="shared" ca="1" si="376"/>
        <v>-7.4173430416606676</v>
      </c>
    </row>
    <row r="784" spans="1:34" x14ac:dyDescent="0.2">
      <c r="A784" s="347">
        <f t="shared" ca="1" si="354"/>
        <v>0.1</v>
      </c>
      <c r="B784" s="304">
        <f t="shared" ca="1" si="355"/>
        <v>45.700000000000308</v>
      </c>
      <c r="D784" s="306">
        <f t="shared" ca="1" si="356"/>
        <v>-1.3023945995695561</v>
      </c>
      <c r="E784" s="307">
        <f t="shared" ca="1" si="357"/>
        <v>-2.4741680085077995</v>
      </c>
      <c r="F784" s="304">
        <f t="shared" ca="1" si="358"/>
        <v>2.7960220005056104</v>
      </c>
      <c r="G784" s="306">
        <f t="shared" ca="1" si="359"/>
        <v>26.090200111384192</v>
      </c>
      <c r="H784" s="307">
        <f t="shared" ca="1" si="360"/>
        <v>-147.93594338258254</v>
      </c>
      <c r="I784" s="304">
        <f t="shared" ca="1" si="361"/>
        <v>150.21897978067463</v>
      </c>
      <c r="J784" s="306">
        <f t="shared" ca="1" si="362"/>
        <v>2235.3399092251766</v>
      </c>
      <c r="K784" s="307">
        <f t="shared" ca="1" si="363"/>
        <v>558.25514191502498</v>
      </c>
      <c r="L784" s="304">
        <f t="shared" ca="1" si="348"/>
        <v>2303.9950766547627</v>
      </c>
      <c r="M784" s="306">
        <f t="shared" ca="1" si="364"/>
        <v>-1.3962299546401205</v>
      </c>
      <c r="N784" s="304">
        <f t="shared" ca="1" si="365"/>
        <v>-79.998083630621281</v>
      </c>
      <c r="P784" s="310">
        <f t="shared" ca="1" si="366"/>
        <v>23</v>
      </c>
      <c r="Q784" s="304">
        <f t="shared" ca="1" si="367"/>
        <v>0</v>
      </c>
      <c r="R784" s="306">
        <f t="shared" ca="1" si="368"/>
        <v>0</v>
      </c>
      <c r="S784" s="307">
        <f t="shared" ca="1" si="369"/>
        <v>7.6519999999999806</v>
      </c>
      <c r="T784" s="304">
        <f t="shared" ca="1" si="349"/>
        <v>75.066119999999813</v>
      </c>
      <c r="U784" s="311">
        <f t="shared" ca="1" si="350"/>
        <v>0</v>
      </c>
      <c r="V784" s="306">
        <f t="shared" ca="1" si="351"/>
        <v>1.1584707596413066</v>
      </c>
      <c r="W784" s="304">
        <f t="shared" ca="1" si="352"/>
        <v>57.264314083318133</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2.208407965576483</v>
      </c>
      <c r="AH784" s="304">
        <f t="shared" ca="1" si="376"/>
        <v>-7.4505478121000186</v>
      </c>
    </row>
    <row r="785" spans="1:34" x14ac:dyDescent="0.2">
      <c r="A785" s="347">
        <f t="shared" ca="1" si="354"/>
        <v>0.1</v>
      </c>
      <c r="B785" s="304">
        <f t="shared" ca="1" si="355"/>
        <v>45.80000000000031</v>
      </c>
      <c r="D785" s="306">
        <f t="shared" ca="1" si="356"/>
        <v>-1.2997556193596667</v>
      </c>
      <c r="E785" s="307">
        <f t="shared" ca="1" si="357"/>
        <v>-2.440161022303335</v>
      </c>
      <c r="F785" s="304">
        <f t="shared" ca="1" si="358"/>
        <v>2.7647333478701861</v>
      </c>
      <c r="G785" s="306">
        <f t="shared" ca="1" si="359"/>
        <v>25.960224549448224</v>
      </c>
      <c r="H785" s="307">
        <f t="shared" ca="1" si="360"/>
        <v>-148.17995948481288</v>
      </c>
      <c r="I785" s="304">
        <f t="shared" ca="1" si="361"/>
        <v>150.43680949680686</v>
      </c>
      <c r="J785" s="306">
        <f t="shared" ca="1" si="362"/>
        <v>2237.942430458218</v>
      </c>
      <c r="K785" s="307">
        <f t="shared" ca="1" si="363"/>
        <v>543.4493467716552</v>
      </c>
      <c r="L785" s="304">
        <f t="shared" ca="1" si="348"/>
        <v>2302.9814403402765</v>
      </c>
      <c r="M785" s="306">
        <f t="shared" ca="1" si="364"/>
        <v>-1.3973625312493607</v>
      </c>
      <c r="N785" s="304">
        <f t="shared" ca="1" si="365"/>
        <v>-80.062975490305973</v>
      </c>
      <c r="P785" s="310">
        <f t="shared" ca="1" si="366"/>
        <v>23</v>
      </c>
      <c r="Q785" s="304">
        <f t="shared" ca="1" si="367"/>
        <v>0</v>
      </c>
      <c r="R785" s="306">
        <f t="shared" ca="1" si="368"/>
        <v>0</v>
      </c>
      <c r="S785" s="307">
        <f t="shared" ca="1" si="369"/>
        <v>7.6519999999999806</v>
      </c>
      <c r="T785" s="304">
        <f t="shared" ca="1" si="349"/>
        <v>75.066119999999813</v>
      </c>
      <c r="U785" s="311">
        <f t="shared" ca="1" si="350"/>
        <v>0</v>
      </c>
      <c r="V785" s="306">
        <f t="shared" ca="1" si="351"/>
        <v>1.1601885422396316</v>
      </c>
      <c r="W785" s="304">
        <f t="shared" ca="1" si="352"/>
        <v>57.515668371367411</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2.1773323125506865</v>
      </c>
      <c r="AH785" s="304">
        <f t="shared" ca="1" si="376"/>
        <v>-7.4835747625873337</v>
      </c>
    </row>
    <row r="786" spans="1:34" x14ac:dyDescent="0.2">
      <c r="A786" s="347">
        <f t="shared" ca="1" si="354"/>
        <v>0.1</v>
      </c>
      <c r="B786" s="304">
        <f t="shared" ca="1" si="355"/>
        <v>45.900000000000311</v>
      </c>
      <c r="D786" s="306">
        <f t="shared" ca="1" si="356"/>
        <v>-1.297076347874609</v>
      </c>
      <c r="E786" s="307">
        <f t="shared" ca="1" si="357"/>
        <v>-2.4063382824108226</v>
      </c>
      <c r="F786" s="304">
        <f t="shared" ca="1" si="358"/>
        <v>2.7336552419080942</v>
      </c>
      <c r="G786" s="306">
        <f t="shared" ca="1" si="359"/>
        <v>25.830516914660762</v>
      </c>
      <c r="H786" s="307">
        <f t="shared" ca="1" si="360"/>
        <v>-148.42059331305396</v>
      </c>
      <c r="I786" s="304">
        <f t="shared" ca="1" si="361"/>
        <v>150.65154537367857</v>
      </c>
      <c r="J786" s="306">
        <f t="shared" ca="1" si="362"/>
        <v>2240.5319675314236</v>
      </c>
      <c r="K786" s="307">
        <f t="shared" ca="1" si="363"/>
        <v>528.61931913176181</v>
      </c>
      <c r="L786" s="304">
        <f t="shared" ca="1" si="348"/>
        <v>2302.0473240334481</v>
      </c>
      <c r="M786" s="306">
        <f t="shared" ca="1" si="364"/>
        <v>-1.3984862298453857</v>
      </c>
      <c r="N786" s="304">
        <f t="shared" ca="1" si="365"/>
        <v>-80.127358677302993</v>
      </c>
      <c r="P786" s="310">
        <f t="shared" ca="1" si="366"/>
        <v>23</v>
      </c>
      <c r="Q786" s="304">
        <f t="shared" ca="1" si="367"/>
        <v>0</v>
      </c>
      <c r="R786" s="306">
        <f t="shared" ca="1" si="368"/>
        <v>0</v>
      </c>
      <c r="S786" s="307">
        <f t="shared" ca="1" si="369"/>
        <v>7.6519999999999806</v>
      </c>
      <c r="T786" s="304">
        <f t="shared" ca="1" si="349"/>
        <v>75.066119999999813</v>
      </c>
      <c r="U786" s="311">
        <f t="shared" ca="1" si="350"/>
        <v>0</v>
      </c>
      <c r="V786" s="306">
        <f t="shared" ca="1" si="351"/>
        <v>1.1619116202244628</v>
      </c>
      <c r="W786" s="304">
        <f t="shared" ca="1" si="352"/>
        <v>57.765647725226835</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2.1464076313891827</v>
      </c>
      <c r="AH786" s="304">
        <f t="shared" ca="1" si="376"/>
        <v>-7.5164229445069992</v>
      </c>
    </row>
    <row r="787" spans="1:34" x14ac:dyDescent="0.2">
      <c r="A787" s="347">
        <f t="shared" ca="1" si="354"/>
        <v>0.1</v>
      </c>
      <c r="B787" s="304">
        <f t="shared" ca="1" si="355"/>
        <v>46.000000000000313</v>
      </c>
      <c r="D787" s="306">
        <f t="shared" ca="1" si="356"/>
        <v>-1.2943573445363965</v>
      </c>
      <c r="E787" s="307">
        <f t="shared" ca="1" si="357"/>
        <v>-2.372700712885675</v>
      </c>
      <c r="F787" s="304">
        <f t="shared" ca="1" si="358"/>
        <v>2.7027892274987892</v>
      </c>
      <c r="G787" s="306">
        <f t="shared" ca="1" si="359"/>
        <v>25.701081180207122</v>
      </c>
      <c r="H787" s="307">
        <f t="shared" ca="1" si="360"/>
        <v>-148.65786338434253</v>
      </c>
      <c r="I787" s="304">
        <f t="shared" ca="1" si="361"/>
        <v>150.86320266993354</v>
      </c>
      <c r="J787" s="306">
        <f t="shared" ca="1" si="362"/>
        <v>2243.1085474361671</v>
      </c>
      <c r="K787" s="307">
        <f t="shared" ca="1" si="363"/>
        <v>513.76539629689194</v>
      </c>
      <c r="L787" s="304">
        <f t="shared" ca="1" si="348"/>
        <v>2301.1933508537031</v>
      </c>
      <c r="M787" s="306">
        <f t="shared" ca="1" si="364"/>
        <v>-1.3996011538871906</v>
      </c>
      <c r="N787" s="304">
        <f t="shared" ca="1" si="365"/>
        <v>-80.191239119376078</v>
      </c>
      <c r="P787" s="310">
        <f t="shared" ca="1" si="366"/>
        <v>23</v>
      </c>
      <c r="Q787" s="304">
        <f t="shared" ca="1" si="367"/>
        <v>0</v>
      </c>
      <c r="R787" s="306">
        <f t="shared" ca="1" si="368"/>
        <v>0</v>
      </c>
      <c r="S787" s="307">
        <f t="shared" ca="1" si="369"/>
        <v>7.6519999999999806</v>
      </c>
      <c r="T787" s="304">
        <f t="shared" ca="1" si="349"/>
        <v>75.066119999999813</v>
      </c>
      <c r="U787" s="311">
        <f t="shared" ca="1" si="350"/>
        <v>0</v>
      </c>
      <c r="V787" s="306">
        <f t="shared" ca="1" si="351"/>
        <v>1.1636399719110269</v>
      </c>
      <c r="W787" s="304">
        <f t="shared" ca="1" si="352"/>
        <v>58.014245407452904</v>
      </c>
      <c r="Y787" s="314" t="str">
        <f t="shared" ca="1" si="370"/>
        <v/>
      </c>
      <c r="Z787" s="315" t="str">
        <f t="shared" ca="1" si="371"/>
        <v/>
      </c>
      <c r="AA787" s="316" t="str">
        <f t="shared" ca="1" si="372"/>
        <v/>
      </c>
      <c r="AC787" s="310">
        <f t="shared" ca="1" si="373"/>
        <v>46.000000000000313</v>
      </c>
      <c r="AD787" s="323">
        <f t="shared" ca="1" si="374"/>
        <v>2243.1085474361671</v>
      </c>
      <c r="AE787" s="324" t="e">
        <f t="shared" ca="1" si="353"/>
        <v>#N/A</v>
      </c>
      <c r="AG787" s="306">
        <f t="shared" ca="1" si="375"/>
        <v>2.1156353058879507</v>
      </c>
      <c r="AH787" s="304">
        <f t="shared" ca="1" si="376"/>
        <v>-7.5490914434431495</v>
      </c>
    </row>
    <row r="788" spans="1:34" x14ac:dyDescent="0.2">
      <c r="A788" s="347">
        <f t="shared" ca="1" si="354"/>
        <v>0.1</v>
      </c>
      <c r="B788" s="304">
        <f t="shared" ca="1" si="355"/>
        <v>46.100000000000314</v>
      </c>
      <c r="D788" s="306">
        <f t="shared" ca="1" si="356"/>
        <v>-1.2915991682741679</v>
      </c>
      <c r="E788" s="307">
        <f t="shared" ca="1" si="357"/>
        <v>-2.3392492032397669</v>
      </c>
      <c r="F788" s="304">
        <f t="shared" ca="1" si="358"/>
        <v>2.6721368315160072</v>
      </c>
      <c r="G788" s="306">
        <f t="shared" ca="1" si="359"/>
        <v>25.571921263379707</v>
      </c>
      <c r="H788" s="307">
        <f t="shared" ca="1" si="360"/>
        <v>-148.89178830466651</v>
      </c>
      <c r="I788" s="304">
        <f t="shared" ca="1" si="361"/>
        <v>151.07179677776432</v>
      </c>
      <c r="J788" s="306">
        <f t="shared" ca="1" si="362"/>
        <v>2245.6721975583464</v>
      </c>
      <c r="K788" s="307">
        <f t="shared" ca="1" si="363"/>
        <v>498.8879137124415</v>
      </c>
      <c r="L788" s="304">
        <f t="shared" ca="1" si="348"/>
        <v>2300.4201288753507</v>
      </c>
      <c r="M788" s="306">
        <f t="shared" ca="1" si="364"/>
        <v>-1.4007074051302801</v>
      </c>
      <c r="N788" s="304">
        <f t="shared" ca="1" si="365"/>
        <v>-80.254622646686201</v>
      </c>
      <c r="P788" s="310">
        <f t="shared" ca="1" si="366"/>
        <v>23</v>
      </c>
      <c r="Q788" s="304">
        <f t="shared" ca="1" si="367"/>
        <v>0</v>
      </c>
      <c r="R788" s="306">
        <f t="shared" ca="1" si="368"/>
        <v>0</v>
      </c>
      <c r="S788" s="307">
        <f t="shared" ca="1" si="369"/>
        <v>7.6519999999999806</v>
      </c>
      <c r="T788" s="304">
        <f t="shared" ca="1" si="349"/>
        <v>75.066119999999813</v>
      </c>
      <c r="U788" s="311">
        <f t="shared" ca="1" si="350"/>
        <v>0</v>
      </c>
      <c r="V788" s="306">
        <f t="shared" ca="1" si="351"/>
        <v>1.165373575691496</v>
      </c>
      <c r="W788" s="304">
        <f t="shared" ca="1" si="352"/>
        <v>58.261454938203208</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2.0850166762616142</v>
      </c>
      <c r="AH788" s="304">
        <f t="shared" ca="1" si="376"/>
        <v>-7.5815793789144079</v>
      </c>
    </row>
    <row r="789" spans="1:34" x14ac:dyDescent="0.2">
      <c r="A789" s="347">
        <f t="shared" ca="1" si="354"/>
        <v>0.1</v>
      </c>
      <c r="B789" s="304">
        <f t="shared" ca="1" si="355"/>
        <v>46.200000000000315</v>
      </c>
      <c r="D789" s="306">
        <f t="shared" ca="1" si="356"/>
        <v>-1.2888023774187354</v>
      </c>
      <c r="E789" s="307">
        <f t="shared" ca="1" si="357"/>
        <v>-2.3059846087129801</v>
      </c>
      <c r="F789" s="304">
        <f t="shared" ca="1" si="358"/>
        <v>2.6416995634744955</v>
      </c>
      <c r="G789" s="306">
        <f t="shared" ca="1" si="359"/>
        <v>25.443041025637832</v>
      </c>
      <c r="H789" s="307">
        <f t="shared" ca="1" si="360"/>
        <v>-149.12238676553781</v>
      </c>
      <c r="I789" s="304">
        <f t="shared" ca="1" si="361"/>
        <v>151.27734321861598</v>
      </c>
      <c r="J789" s="306">
        <f t="shared" ca="1" si="362"/>
        <v>2248.2229456727973</v>
      </c>
      <c r="K789" s="307">
        <f t="shared" ca="1" si="363"/>
        <v>483.98720495893127</v>
      </c>
      <c r="L789" s="304">
        <f t="shared" ca="1" si="348"/>
        <v>2299.7282509056649</v>
      </c>
      <c r="M789" s="306">
        <f t="shared" ca="1" si="364"/>
        <v>-1.4018050836608054</v>
      </c>
      <c r="N789" s="304">
        <f t="shared" ca="1" si="365"/>
        <v>-80.317514993747423</v>
      </c>
      <c r="P789" s="310">
        <f t="shared" ca="1" si="366"/>
        <v>23</v>
      </c>
      <c r="Q789" s="304">
        <f t="shared" ca="1" si="367"/>
        <v>0</v>
      </c>
      <c r="R789" s="306">
        <f t="shared" ca="1" si="368"/>
        <v>0</v>
      </c>
      <c r="S789" s="307">
        <f t="shared" ca="1" si="369"/>
        <v>7.6519999999999806</v>
      </c>
      <c r="T789" s="304">
        <f t="shared" ca="1" si="349"/>
        <v>75.066119999999813</v>
      </c>
      <c r="U789" s="311">
        <f t="shared" ca="1" si="350"/>
        <v>0</v>
      </c>
      <c r="V789" s="306">
        <f t="shared" ca="1" si="351"/>
        <v>1.1671124100359562</v>
      </c>
      <c r="W789" s="304">
        <f t="shared" ca="1" si="352"/>
        <v>58.507270093135546</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2.0545530396484173</v>
      </c>
      <c r="AH789" s="304">
        <f t="shared" ca="1" si="376"/>
        <v>-7.6138859041039408</v>
      </c>
    </row>
    <row r="790" spans="1:34" x14ac:dyDescent="0.2">
      <c r="A790" s="347">
        <f t="shared" ca="1" si="354"/>
        <v>0.1</v>
      </c>
      <c r="B790" s="304">
        <f t="shared" ca="1" si="355"/>
        <v>46.300000000000317</v>
      </c>
      <c r="D790" s="306">
        <f t="shared" ca="1" si="356"/>
        <v>-1.2859675295989912</v>
      </c>
      <c r="E790" s="307">
        <f t="shared" ca="1" si="357"/>
        <v>-2.2729077505495807</v>
      </c>
      <c r="F790" s="304">
        <f t="shared" ca="1" si="358"/>
        <v>2.6114789161873944</v>
      </c>
      <c r="G790" s="306">
        <f t="shared" ca="1" si="359"/>
        <v>25.314444272677932</v>
      </c>
      <c r="H790" s="307">
        <f t="shared" ca="1" si="360"/>
        <v>-149.34967754059278</v>
      </c>
      <c r="I790" s="304">
        <f t="shared" ca="1" si="361"/>
        <v>151.4798576389401</v>
      </c>
      <c r="J790" s="306">
        <f t="shared" ca="1" si="362"/>
        <v>2250.7608199377132</v>
      </c>
      <c r="K790" s="307">
        <f t="shared" ca="1" si="363"/>
        <v>469.06360174362476</v>
      </c>
      <c r="L790" s="304">
        <f t="shared" ca="1" si="348"/>
        <v>2299.1182942700857</v>
      </c>
      <c r="M790" s="306">
        <f t="shared" ca="1" si="364"/>
        <v>-1.4028942879289095</v>
      </c>
      <c r="N790" s="304">
        <f t="shared" ca="1" si="365"/>
        <v>-80.379921801337431</v>
      </c>
      <c r="P790" s="310">
        <f t="shared" ca="1" si="366"/>
        <v>23</v>
      </c>
      <c r="Q790" s="304">
        <f t="shared" ca="1" si="367"/>
        <v>0</v>
      </c>
      <c r="R790" s="306">
        <f t="shared" ca="1" si="368"/>
        <v>0</v>
      </c>
      <c r="S790" s="307">
        <f t="shared" ca="1" si="369"/>
        <v>7.6519999999999806</v>
      </c>
      <c r="T790" s="304">
        <f t="shared" ca="1" si="349"/>
        <v>75.066119999999813</v>
      </c>
      <c r="U790" s="311">
        <f t="shared" ca="1" si="350"/>
        <v>0</v>
      </c>
      <c r="V790" s="306">
        <f t="shared" ca="1" si="351"/>
        <v>1.1688564534933592</v>
      </c>
      <c r="W790" s="304">
        <f t="shared" ca="1" si="352"/>
        <v>58.751684901273556</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2.0242456506132944</v>
      </c>
      <c r="AH790" s="304">
        <f t="shared" ca="1" si="376"/>
        <v>-7.6460102055849051</v>
      </c>
    </row>
    <row r="791" spans="1:34" x14ac:dyDescent="0.2">
      <c r="A791" s="347">
        <f t="shared" ca="1" si="354"/>
        <v>0.1</v>
      </c>
      <c r="B791" s="304">
        <f t="shared" ca="1" si="355"/>
        <v>46.400000000000318</v>
      </c>
      <c r="D791" s="306">
        <f t="shared" ca="1" si="356"/>
        <v>-1.2830951816402045</v>
      </c>
      <c r="E791" s="307">
        <f t="shared" ca="1" si="357"/>
        <v>-2.2400194162792468</v>
      </c>
      <c r="F791" s="304">
        <f t="shared" ca="1" si="358"/>
        <v>2.5814763664338138</v>
      </c>
      <c r="G791" s="306">
        <f t="shared" ca="1" si="359"/>
        <v>25.186134754513912</v>
      </c>
      <c r="H791" s="307">
        <f t="shared" ca="1" si="360"/>
        <v>-149.57367948222071</v>
      </c>
      <c r="I791" s="304">
        <f t="shared" ca="1" si="361"/>
        <v>151.67935580599828</v>
      </c>
      <c r="J791" s="306">
        <f t="shared" ca="1" si="362"/>
        <v>2253.2858488890729</v>
      </c>
      <c r="K791" s="307">
        <f t="shared" ca="1" si="363"/>
        <v>454.11743389248409</v>
      </c>
      <c r="L791" s="304">
        <f t="shared" ca="1" si="348"/>
        <v>2298.5908206048425</v>
      </c>
      <c r="M791" s="306">
        <f t="shared" ca="1" si="364"/>
        <v>-1.4039751147813067</v>
      </c>
      <c r="N791" s="304">
        <f t="shared" ca="1" si="365"/>
        <v>-80.44184861836419</v>
      </c>
      <c r="P791" s="310">
        <f t="shared" ca="1" si="366"/>
        <v>23</v>
      </c>
      <c r="Q791" s="304">
        <f t="shared" ca="1" si="367"/>
        <v>0</v>
      </c>
      <c r="R791" s="306">
        <f t="shared" ca="1" si="368"/>
        <v>0</v>
      </c>
      <c r="S791" s="307">
        <f t="shared" ca="1" si="369"/>
        <v>7.6519999999999806</v>
      </c>
      <c r="T791" s="304">
        <f t="shared" ca="1" si="349"/>
        <v>75.066119999999813</v>
      </c>
      <c r="U791" s="311">
        <f t="shared" ca="1" si="350"/>
        <v>0</v>
      </c>
      <c r="V791" s="306">
        <f t="shared" ca="1" si="351"/>
        <v>1.1706056846924608</v>
      </c>
      <c r="W791" s="304">
        <f t="shared" ca="1" si="352"/>
        <v>58.994693642839685</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1.9940957216489332</v>
      </c>
      <c r="AH791" s="304">
        <f t="shared" ca="1" si="376"/>
        <v>-7.6779515030415189</v>
      </c>
    </row>
    <row r="792" spans="1:34" x14ac:dyDescent="0.2">
      <c r="A792" s="347">
        <f t="shared" ca="1" si="354"/>
        <v>0.1</v>
      </c>
      <c r="B792" s="304">
        <f t="shared" ca="1" si="355"/>
        <v>46.50000000000032</v>
      </c>
      <c r="D792" s="306">
        <f t="shared" ca="1" si="356"/>
        <v>-1.2801858894641636</v>
      </c>
      <c r="E792" s="307">
        <f t="shared" ca="1" si="357"/>
        <v>-2.2073203600025755</v>
      </c>
      <c r="F792" s="304">
        <f t="shared" ca="1" si="358"/>
        <v>2.5516933756360798</v>
      </c>
      <c r="G792" s="306">
        <f t="shared" ca="1" si="359"/>
        <v>25.058116165567494</v>
      </c>
      <c r="H792" s="307">
        <f t="shared" ca="1" si="360"/>
        <v>-149.79441151822098</v>
      </c>
      <c r="I792" s="304">
        <f t="shared" ca="1" si="361"/>
        <v>151.87585360371546</v>
      </c>
      <c r="J792" s="306">
        <f t="shared" ca="1" si="362"/>
        <v>2255.7980614350768</v>
      </c>
      <c r="K792" s="307">
        <f t="shared" ca="1" si="363"/>
        <v>439.14902934246197</v>
      </c>
      <c r="L792" s="304">
        <f t="shared" ca="1" si="348"/>
        <v>2298.1463756572766</v>
      </c>
      <c r="M792" s="306">
        <f t="shared" ca="1" si="364"/>
        <v>-1.4050476594931127</v>
      </c>
      <c r="N792" s="304">
        <f t="shared" ca="1" si="365"/>
        <v>-80.503300903689762</v>
      </c>
      <c r="P792" s="310">
        <f t="shared" ca="1" si="366"/>
        <v>23</v>
      </c>
      <c r="Q792" s="304">
        <f t="shared" ca="1" si="367"/>
        <v>0</v>
      </c>
      <c r="R792" s="306">
        <f t="shared" ca="1" si="368"/>
        <v>0</v>
      </c>
      <c r="S792" s="307">
        <f t="shared" ca="1" si="369"/>
        <v>7.6519999999999806</v>
      </c>
      <c r="T792" s="304">
        <f t="shared" ca="1" si="349"/>
        <v>75.066119999999813</v>
      </c>
      <c r="U792" s="311">
        <f t="shared" ca="1" si="350"/>
        <v>0</v>
      </c>
      <c r="V792" s="306">
        <f t="shared" ca="1" si="351"/>
        <v>1.1723600823427411</v>
      </c>
      <c r="W792" s="304">
        <f t="shared" ca="1" si="352"/>
        <v>59.236290847056686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1.9641044236749874</v>
      </c>
      <c r="AH792" s="304">
        <f t="shared" ca="1" si="376"/>
        <v>-7.7097090489858644</v>
      </c>
    </row>
    <row r="793" spans="1:34" x14ac:dyDescent="0.2">
      <c r="A793" s="347">
        <f t="shared" ca="1" si="354"/>
        <v>0.1</v>
      </c>
      <c r="B793" s="304">
        <f t="shared" ca="1" si="355"/>
        <v>46.600000000000321</v>
      </c>
      <c r="D793" s="306">
        <f t="shared" ca="1" si="356"/>
        <v>-1.2772402079911782</v>
      </c>
      <c r="E793" s="307">
        <f t="shared" ca="1" si="357"/>
        <v>-2.1748113026809515</v>
      </c>
      <c r="F793" s="304">
        <f t="shared" ca="1" si="358"/>
        <v>2.5221313905461322</v>
      </c>
      <c r="G793" s="306">
        <f t="shared" ca="1" si="359"/>
        <v>24.930392144768376</v>
      </c>
      <c r="H793" s="307">
        <f t="shared" ca="1" si="360"/>
        <v>-150.01189264848907</v>
      </c>
      <c r="I793" s="304">
        <f t="shared" ca="1" si="361"/>
        <v>152.06936702858252</v>
      </c>
      <c r="J793" s="306">
        <f t="shared" ca="1" si="362"/>
        <v>2258.2974868505935</v>
      </c>
      <c r="K793" s="307">
        <f t="shared" ca="1" si="363"/>
        <v>424.15871413412646</v>
      </c>
      <c r="L793" s="304">
        <f t="shared" ca="1" si="348"/>
        <v>2297.7854890941458</v>
      </c>
      <c r="M793" s="306">
        <f t="shared" ca="1" si="364"/>
        <v>-1.4061120157989455</v>
      </c>
      <c r="N793" s="304">
        <f t="shared" ca="1" si="365"/>
        <v>-80.564284027912109</v>
      </c>
      <c r="P793" s="310">
        <f t="shared" ca="1" si="366"/>
        <v>23</v>
      </c>
      <c r="Q793" s="304">
        <f t="shared" ca="1" si="367"/>
        <v>0</v>
      </c>
      <c r="R793" s="306">
        <f t="shared" ca="1" si="368"/>
        <v>0</v>
      </c>
      <c r="S793" s="307">
        <f t="shared" ca="1" si="369"/>
        <v>7.6519999999999806</v>
      </c>
      <c r="T793" s="304">
        <f t="shared" ca="1" si="349"/>
        <v>75.066119999999813</v>
      </c>
      <c r="U793" s="311">
        <f t="shared" ca="1" si="350"/>
        <v>0</v>
      </c>
      <c r="V793" s="306">
        <f t="shared" ca="1" si="351"/>
        <v>1.1741196252353123</v>
      </c>
      <c r="W793" s="304">
        <f t="shared" ca="1" si="352"/>
        <v>59.476471289919253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1.9342728865354371</v>
      </c>
      <c r="AH793" s="304">
        <f t="shared" ca="1" si="376"/>
        <v>-7.7412821284705746</v>
      </c>
    </row>
    <row r="794" spans="1:34" x14ac:dyDescent="0.2">
      <c r="A794" s="347">
        <f t="shared" ca="1" si="354"/>
        <v>0.1</v>
      </c>
      <c r="B794" s="304">
        <f t="shared" ca="1" si="355"/>
        <v>46.700000000000323</v>
      </c>
      <c r="D794" s="306">
        <f t="shared" ca="1" si="356"/>
        <v>-1.2742586910439559</v>
      </c>
      <c r="E794" s="307">
        <f t="shared" ca="1" si="357"/>
        <v>-2.1424929324305184</v>
      </c>
      <c r="F794" s="304">
        <f t="shared" ca="1" si="358"/>
        <v>2.4927918439403998</v>
      </c>
      <c r="G794" s="306">
        <f t="shared" ca="1" si="359"/>
        <v>24.80296627566398</v>
      </c>
      <c r="H794" s="307">
        <f t="shared" ca="1" si="360"/>
        <v>-150.22614194173212</v>
      </c>
      <c r="I794" s="304">
        <f t="shared" ca="1" si="361"/>
        <v>152.25991218560836</v>
      </c>
      <c r="J794" s="306">
        <f t="shared" ca="1" si="362"/>
        <v>2260.7841547716152</v>
      </c>
      <c r="K794" s="307">
        <f t="shared" ca="1" si="363"/>
        <v>409.14681240461539</v>
      </c>
      <c r="L794" s="304">
        <f t="shared" ca="1" si="348"/>
        <v>2297.5086743181764</v>
      </c>
      <c r="M794" s="306">
        <f t="shared" ca="1" si="364"/>
        <v>-1.4071682759233157</v>
      </c>
      <c r="N794" s="304">
        <f t="shared" ca="1" si="365"/>
        <v>-80.624803275106487</v>
      </c>
      <c r="P794" s="310">
        <f t="shared" ca="1" si="366"/>
        <v>23</v>
      </c>
      <c r="Q794" s="304">
        <f t="shared" ca="1" si="367"/>
        <v>0</v>
      </c>
      <c r="R794" s="306">
        <f t="shared" ca="1" si="368"/>
        <v>0</v>
      </c>
      <c r="S794" s="307">
        <f t="shared" ca="1" si="369"/>
        <v>7.6519999999999806</v>
      </c>
      <c r="T794" s="304">
        <f t="shared" ca="1" si="349"/>
        <v>75.066119999999813</v>
      </c>
      <c r="U794" s="311">
        <f t="shared" ca="1" si="350"/>
        <v>0</v>
      </c>
      <c r="V794" s="306">
        <f t="shared" ca="1" si="351"/>
        <v>1.1758842922438069</v>
      </c>
      <c r="W794" s="304">
        <f t="shared" ca="1" si="352"/>
        <v>59.715229991936269</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1.9046021994940636</v>
      </c>
      <c r="AH794" s="304">
        <f t="shared" ca="1" si="376"/>
        <v>-7.7726700587976216</v>
      </c>
    </row>
    <row r="795" spans="1:34" x14ac:dyDescent="0.2">
      <c r="A795" s="347">
        <f t="shared" ca="1" si="354"/>
        <v>0.1</v>
      </c>
      <c r="B795" s="304">
        <f t="shared" ca="1" si="355"/>
        <v>46.800000000000324</v>
      </c>
      <c r="D795" s="306">
        <f t="shared" ca="1" si="356"/>
        <v>-1.2712418912533157</v>
      </c>
      <c r="E795" s="307">
        <f t="shared" ca="1" si="357"/>
        <v>-2.1103659048202168</v>
      </c>
      <c r="F795" s="304">
        <f t="shared" ca="1" si="358"/>
        <v>2.4636761553225619</v>
      </c>
      <c r="G795" s="306">
        <f t="shared" ca="1" si="359"/>
        <v>24.675842086538648</v>
      </c>
      <c r="H795" s="307">
        <f t="shared" ca="1" si="360"/>
        <v>-150.43717853221415</v>
      </c>
      <c r="I795" s="304">
        <f t="shared" ca="1" si="361"/>
        <v>152.44750528432095</v>
      </c>
      <c r="J795" s="306">
        <f t="shared" ca="1" si="362"/>
        <v>2263.2580951897253</v>
      </c>
      <c r="K795" s="307">
        <f t="shared" ca="1" si="363"/>
        <v>394.11364638091806</v>
      </c>
      <c r="L795" s="304">
        <f t="shared" ca="1" si="348"/>
        <v>2297.3164282931261</v>
      </c>
      <c r="M795" s="306">
        <f t="shared" ca="1" si="364"/>
        <v>-1.4082165306103271</v>
      </c>
      <c r="N795" s="304">
        <f t="shared" ca="1" si="365"/>
        <v>-80.684863844527044</v>
      </c>
      <c r="P795" s="310">
        <f t="shared" ca="1" si="366"/>
        <v>23</v>
      </c>
      <c r="Q795" s="304">
        <f t="shared" ca="1" si="367"/>
        <v>0</v>
      </c>
      <c r="R795" s="306">
        <f t="shared" ca="1" si="368"/>
        <v>0</v>
      </c>
      <c r="S795" s="307">
        <f t="shared" ca="1" si="369"/>
        <v>7.6519999999999806</v>
      </c>
      <c r="T795" s="304">
        <f t="shared" ca="1" si="349"/>
        <v>75.066119999999813</v>
      </c>
      <c r="U795" s="311">
        <f t="shared" ca="1" si="350"/>
        <v>0</v>
      </c>
      <c r="V795" s="306">
        <f t="shared" ca="1" si="351"/>
        <v>1.1776540623252534</v>
      </c>
      <c r="W795" s="304">
        <f t="shared" ca="1" si="352"/>
        <v>59.952562215845454</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1.875093411728189</v>
      </c>
      <c r="AH795" s="304">
        <f t="shared" ca="1" si="376"/>
        <v>-7.8038721892232648</v>
      </c>
    </row>
    <row r="796" spans="1:34" x14ac:dyDescent="0.2">
      <c r="A796" s="347">
        <f t="shared" ca="1" si="354"/>
        <v>0.1</v>
      </c>
      <c r="B796" s="304">
        <f t="shared" ca="1" si="355"/>
        <v>46.900000000000325</v>
      </c>
      <c r="D796" s="306">
        <f t="shared" ca="1" si="356"/>
        <v>-1.2681903599657471</v>
      </c>
      <c r="E796" s="307">
        <f t="shared" ca="1" si="357"/>
        <v>-2.0784308431736349</v>
      </c>
      <c r="F796" s="304">
        <f t="shared" ca="1" si="358"/>
        <v>2.4347857316333852</v>
      </c>
      <c r="G796" s="306">
        <f t="shared" ca="1" si="359"/>
        <v>24.549023050542072</v>
      </c>
      <c r="H796" s="307">
        <f t="shared" ca="1" si="360"/>
        <v>-150.64502161653152</v>
      </c>
      <c r="I796" s="304">
        <f t="shared" ca="1" si="361"/>
        <v>152.63216263481723</v>
      </c>
      <c r="J796" s="306">
        <f t="shared" ca="1" si="362"/>
        <v>2265.7193384465795</v>
      </c>
      <c r="K796" s="307">
        <f t="shared" ca="1" si="363"/>
        <v>379.0595363734808</v>
      </c>
      <c r="L796" s="304">
        <f t="shared" ca="1" si="348"/>
        <v>2297.2092313776043</v>
      </c>
      <c r="M796" s="306">
        <f t="shared" ca="1" si="364"/>
        <v>-1.4092568691527021</v>
      </c>
      <c r="N796" s="304">
        <f t="shared" ca="1" si="365"/>
        <v>-80.744470852269927</v>
      </c>
      <c r="P796" s="310">
        <f t="shared" ca="1" si="366"/>
        <v>23</v>
      </c>
      <c r="Q796" s="304">
        <f t="shared" ca="1" si="367"/>
        <v>0</v>
      </c>
      <c r="R796" s="306">
        <f t="shared" ca="1" si="368"/>
        <v>0</v>
      </c>
      <c r="S796" s="307">
        <f t="shared" ca="1" si="369"/>
        <v>7.6519999999999806</v>
      </c>
      <c r="T796" s="304">
        <f t="shared" ca="1" si="349"/>
        <v>75.066119999999813</v>
      </c>
      <c r="U796" s="311">
        <f t="shared" ca="1" si="350"/>
        <v>0</v>
      </c>
      <c r="V796" s="306">
        <f t="shared" ca="1" si="351"/>
        <v>1.1794289145209353</v>
      </c>
      <c r="W796" s="304">
        <f t="shared" ca="1" si="352"/>
        <v>60.188463464301151</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1.8457475328205764</v>
      </c>
      <c r="AH796" s="304">
        <f t="shared" ca="1" si="376"/>
        <v>-7.8348879006593837</v>
      </c>
    </row>
    <row r="797" spans="1:34" x14ac:dyDescent="0.2">
      <c r="A797" s="347">
        <f t="shared" ca="1" si="354"/>
        <v>0.1</v>
      </c>
      <c r="B797" s="304">
        <f t="shared" ca="1" si="355"/>
        <v>47.000000000000327</v>
      </c>
      <c r="D797" s="306">
        <f t="shared" ca="1" si="356"/>
        <v>-1.2651046471528169</v>
      </c>
      <c r="E797" s="307">
        <f t="shared" ca="1" si="357"/>
        <v>-2.0466883388745503</v>
      </c>
      <c r="F797" s="304">
        <f t="shared" ca="1" si="358"/>
        <v>2.4061219679668611</v>
      </c>
      <c r="G797" s="306">
        <f t="shared" ca="1" si="359"/>
        <v>24.422512585826791</v>
      </c>
      <c r="H797" s="307">
        <f t="shared" ca="1" si="360"/>
        <v>-150.84969045041899</v>
      </c>
      <c r="I797" s="304">
        <f t="shared" ca="1" si="361"/>
        <v>152.8139006438619</v>
      </c>
      <c r="J797" s="306">
        <f t="shared" ca="1" si="362"/>
        <v>2268.1679152283978</v>
      </c>
      <c r="K797" s="307">
        <f t="shared" ca="1" si="363"/>
        <v>363.98480077013329</v>
      </c>
      <c r="L797" s="304">
        <f t="shared" ca="1" si="348"/>
        <v>2297.1875471678864</v>
      </c>
      <c r="M797" s="306">
        <f t="shared" ca="1" si="364"/>
        <v>-1.4102893794201505</v>
      </c>
      <c r="N797" s="304">
        <f t="shared" ca="1" si="365"/>
        <v>-80.803629332898637</v>
      </c>
      <c r="P797" s="310">
        <f t="shared" ca="1" si="366"/>
        <v>23</v>
      </c>
      <c r="Q797" s="304">
        <f t="shared" ca="1" si="367"/>
        <v>0</v>
      </c>
      <c r="R797" s="306">
        <f t="shared" ca="1" si="368"/>
        <v>0</v>
      </c>
      <c r="S797" s="307">
        <f t="shared" ca="1" si="369"/>
        <v>7.6519999999999806</v>
      </c>
      <c r="T797" s="304">
        <f t="shared" ca="1" si="349"/>
        <v>75.066119999999813</v>
      </c>
      <c r="U797" s="311">
        <f t="shared" ca="1" si="350"/>
        <v>0</v>
      </c>
      <c r="V797" s="306">
        <f t="shared" ca="1" si="351"/>
        <v>1.1812088279572326</v>
      </c>
      <c r="W797" s="304">
        <f t="shared" ca="1" si="352"/>
        <v>60.422929477536599</v>
      </c>
      <c r="Y797" s="314" t="str">
        <f t="shared" ca="1" si="370"/>
        <v/>
      </c>
      <c r="Z797" s="315" t="str">
        <f t="shared" ca="1" si="371"/>
        <v/>
      </c>
      <c r="AA797" s="316" t="str">
        <f t="shared" ca="1" si="372"/>
        <v/>
      </c>
      <c r="AC797" s="310">
        <f t="shared" ca="1" si="373"/>
        <v>47.000000000000327</v>
      </c>
      <c r="AD797" s="323">
        <f t="shared" ca="1" si="374"/>
        <v>2268.1679152283978</v>
      </c>
      <c r="AE797" s="324" t="e">
        <f t="shared" ca="1" si="353"/>
        <v>#N/A</v>
      </c>
      <c r="AG797" s="306">
        <f t="shared" ca="1" si="375"/>
        <v>1.8165655332496051</v>
      </c>
      <c r="AH797" s="304">
        <f t="shared" ca="1" si="376"/>
        <v>-7.8657166053713148</v>
      </c>
    </row>
    <row r="798" spans="1:34" x14ac:dyDescent="0.2">
      <c r="A798" s="347">
        <f t="shared" ca="1" si="354"/>
        <v>0.1</v>
      </c>
      <c r="B798" s="304">
        <f t="shared" ca="1" si="355"/>
        <v>47.100000000000328</v>
      </c>
      <c r="D798" s="306">
        <f t="shared" ca="1" si="356"/>
        <v>-1.2619853013224045</v>
      </c>
      <c r="E798" s="307">
        <f t="shared" ca="1" si="357"/>
        <v>-2.0151389516760165</v>
      </c>
      <c r="F798" s="304">
        <f t="shared" ca="1" si="358"/>
        <v>2.3776862482917536</v>
      </c>
      <c r="G798" s="306">
        <f t="shared" ca="1" si="359"/>
        <v>24.296314055694552</v>
      </c>
      <c r="H798" s="307">
        <f t="shared" ca="1" si="360"/>
        <v>-151.0512043455866</v>
      </c>
      <c r="I798" s="304">
        <f t="shared" ca="1" si="361"/>
        <v>152.99273581103483</v>
      </c>
      <c r="J798" s="306">
        <f t="shared" ca="1" si="362"/>
        <v>2270.603856560474</v>
      </c>
      <c r="K798" s="307">
        <f t="shared" ca="1" si="363"/>
        <v>348.88975603033299</v>
      </c>
      <c r="L798" s="304">
        <f t="shared" ca="1" si="348"/>
        <v>2297.2518223499583</v>
      </c>
      <c r="M798" s="306">
        <f t="shared" ca="1" si="364"/>
        <v>-1.4113141478871003</v>
      </c>
      <c r="N798" s="304">
        <f t="shared" ca="1" si="365"/>
        <v>-80.862344241032957</v>
      </c>
      <c r="P798" s="310">
        <f t="shared" ca="1" si="366"/>
        <v>23</v>
      </c>
      <c r="Q798" s="304">
        <f t="shared" ca="1" si="367"/>
        <v>0</v>
      </c>
      <c r="R798" s="306">
        <f t="shared" ca="1" si="368"/>
        <v>0</v>
      </c>
      <c r="S798" s="307">
        <f t="shared" ca="1" si="369"/>
        <v>7.6519999999999806</v>
      </c>
      <c r="T798" s="304">
        <f t="shared" ca="1" si="349"/>
        <v>75.066119999999813</v>
      </c>
      <c r="U798" s="311">
        <f t="shared" ca="1" si="350"/>
        <v>0</v>
      </c>
      <c r="V798" s="306">
        <f t="shared" ca="1" si="351"/>
        <v>1.1829937818464515</v>
      </c>
      <c r="W798" s="304">
        <f t="shared" ca="1" si="352"/>
        <v>60.655956231001937</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1.7875483448776555</v>
      </c>
      <c r="AH798" s="304">
        <f t="shared" ca="1" si="376"/>
        <v>-7.8963577466723409</v>
      </c>
    </row>
    <row r="799" spans="1:34" x14ac:dyDescent="0.2">
      <c r="A799" s="347">
        <f t="shared" ca="1" si="354"/>
        <v>0.1</v>
      </c>
      <c r="B799" s="304">
        <f t="shared" ca="1" si="355"/>
        <v>47.20000000000033</v>
      </c>
      <c r="D799" s="306">
        <f t="shared" ca="1" si="356"/>
        <v>-1.2588328694317683</v>
      </c>
      <c r="E799" s="307">
        <f t="shared" ca="1" si="357"/>
        <v>-1.9837832100127848</v>
      </c>
      <c r="F799" s="304">
        <f t="shared" ca="1" si="358"/>
        <v>2.3494799461775471</v>
      </c>
      <c r="G799" s="306">
        <f t="shared" ca="1" si="359"/>
        <v>24.170430768751373</v>
      </c>
      <c r="H799" s="307">
        <f t="shared" ca="1" si="360"/>
        <v>-151.24958266658788</v>
      </c>
      <c r="I799" s="304">
        <f t="shared" ca="1" si="361"/>
        <v>153.16868472492675</v>
      </c>
      <c r="J799" s="306">
        <f t="shared" ca="1" si="362"/>
        <v>2273.0271938016963</v>
      </c>
      <c r="K799" s="307">
        <f t="shared" ca="1" si="363"/>
        <v>333.77471667972429</v>
      </c>
      <c r="L799" s="304">
        <f t="shared" ca="1" si="348"/>
        <v>2297.4024865609954</v>
      </c>
      <c r="M799" s="306">
        <f t="shared" ca="1" si="364"/>
        <v>-1.4123312596598041</v>
      </c>
      <c r="N799" s="304">
        <f t="shared" ca="1" si="365"/>
        <v>-80.920620452901957</v>
      </c>
      <c r="P799" s="310">
        <f t="shared" ca="1" si="366"/>
        <v>23</v>
      </c>
      <c r="Q799" s="304">
        <f t="shared" ca="1" si="367"/>
        <v>0</v>
      </c>
      <c r="R799" s="306">
        <f t="shared" ca="1" si="368"/>
        <v>0</v>
      </c>
      <c r="S799" s="307">
        <f t="shared" ca="1" si="369"/>
        <v>7.6519999999999806</v>
      </c>
      <c r="T799" s="304">
        <f t="shared" ca="1" si="349"/>
        <v>75.066119999999813</v>
      </c>
      <c r="U799" s="311">
        <f t="shared" ca="1" si="350"/>
        <v>0</v>
      </c>
      <c r="V799" s="306">
        <f t="shared" ca="1" si="351"/>
        <v>1.1847837554876357</v>
      </c>
      <c r="W799" s="304">
        <f t="shared" ca="1" si="352"/>
        <v>60.887539932978711</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1.758696861437735</v>
      </c>
      <c r="AH799" s="304">
        <f t="shared" ca="1" si="376"/>
        <v>-7.9268107986150147</v>
      </c>
    </row>
    <row r="800" spans="1:34" x14ac:dyDescent="0.2">
      <c r="A800" s="347">
        <f t="shared" ca="1" si="354"/>
        <v>0.1</v>
      </c>
      <c r="B800" s="304">
        <f t="shared" ca="1" si="355"/>
        <v>47.300000000000331</v>
      </c>
      <c r="D800" s="306">
        <f t="shared" ca="1" si="356"/>
        <v>-1.2556478968024258</v>
      </c>
      <c r="E800" s="307">
        <f t="shared" ca="1" si="357"/>
        <v>-1.952621611316995</v>
      </c>
      <c r="F800" s="304">
        <f t="shared" ca="1" si="358"/>
        <v>2.3215044255237882</v>
      </c>
      <c r="G800" s="306">
        <f t="shared" ca="1" si="359"/>
        <v>24.04486597907113</v>
      </c>
      <c r="H800" s="307">
        <f t="shared" ca="1" si="360"/>
        <v>-151.44484482771958</v>
      </c>
      <c r="I800" s="304">
        <f t="shared" ca="1" si="361"/>
        <v>153.34176405938322</v>
      </c>
      <c r="J800" s="306">
        <f t="shared" ca="1" si="362"/>
        <v>2275.4379586390874</v>
      </c>
      <c r="K800" s="307">
        <f t="shared" ca="1" si="363"/>
        <v>318.63999530500894</v>
      </c>
      <c r="L800" s="304">
        <f t="shared" ca="1" si="348"/>
        <v>2297.6399522604916</v>
      </c>
      <c r="M800" s="306">
        <f t="shared" ca="1" si="364"/>
        <v>-1.4133407985028377</v>
      </c>
      <c r="N800" s="304">
        <f t="shared" ca="1" si="365"/>
        <v>-80.978462767862297</v>
      </c>
      <c r="P800" s="310">
        <f t="shared" ca="1" si="366"/>
        <v>23</v>
      </c>
      <c r="Q800" s="304">
        <f t="shared" ca="1" si="367"/>
        <v>0</v>
      </c>
      <c r="R800" s="306">
        <f t="shared" ca="1" si="368"/>
        <v>0</v>
      </c>
      <c r="S800" s="307">
        <f t="shared" ca="1" si="369"/>
        <v>7.6519999999999806</v>
      </c>
      <c r="T800" s="304">
        <f t="shared" ca="1" si="349"/>
        <v>75.066119999999813</v>
      </c>
      <c r="U800" s="311">
        <f t="shared" ca="1" si="350"/>
        <v>0</v>
      </c>
      <c r="V800" s="306">
        <f t="shared" ca="1" si="351"/>
        <v>1.1865787282673614</v>
      </c>
      <c r="W800" s="304">
        <f t="shared" ca="1" si="352"/>
        <v>61.117677022172209</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1.7300119390183752</v>
      </c>
      <c r="AH800" s="304">
        <f t="shared" ca="1" si="376"/>
        <v>-7.9570752656794124</v>
      </c>
    </row>
    <row r="801" spans="1:34" x14ac:dyDescent="0.2">
      <c r="A801" s="347">
        <f t="shared" ca="1" si="354"/>
        <v>0.1</v>
      </c>
      <c r="B801" s="304">
        <f t="shared" ca="1" si="355"/>
        <v>47.400000000000333</v>
      </c>
      <c r="D801" s="306">
        <f t="shared" ca="1" si="356"/>
        <v>-1.2524309270368601</v>
      </c>
      <c r="E801" s="307">
        <f t="shared" ca="1" si="357"/>
        <v>-1.9216546223369066</v>
      </c>
      <c r="F801" s="304">
        <f t="shared" ca="1" si="358"/>
        <v>2.2937610412916181</v>
      </c>
      <c r="G801" s="306">
        <f t="shared" ca="1" si="359"/>
        <v>23.919622886367442</v>
      </c>
      <c r="H801" s="307">
        <f t="shared" ca="1" si="360"/>
        <v>-151.63701028995328</v>
      </c>
      <c r="I801" s="304">
        <f t="shared" ca="1" si="361"/>
        <v>153.51199056979695</v>
      </c>
      <c r="J801" s="306">
        <f t="shared" ca="1" si="362"/>
        <v>2277.8361830823592</v>
      </c>
      <c r="K801" s="307">
        <f t="shared" ca="1" si="363"/>
        <v>303.48590254912529</v>
      </c>
      <c r="L801" s="304">
        <f t="shared" ca="1" si="348"/>
        <v>2297.9646146112145</v>
      </c>
      <c r="M801" s="306">
        <f t="shared" ca="1" si="364"/>
        <v>-1.4143428468650088</v>
      </c>
      <c r="N801" s="304">
        <f t="shared" ca="1" si="365"/>
        <v>-81.035875909882705</v>
      </c>
      <c r="P801" s="310">
        <f t="shared" ca="1" si="366"/>
        <v>23</v>
      </c>
      <c r="Q801" s="304">
        <f t="shared" ca="1" si="367"/>
        <v>0</v>
      </c>
      <c r="R801" s="306">
        <f t="shared" ca="1" si="368"/>
        <v>0</v>
      </c>
      <c r="S801" s="307">
        <f t="shared" ca="1" si="369"/>
        <v>7.6519999999999806</v>
      </c>
      <c r="T801" s="304">
        <f t="shared" ca="1" si="349"/>
        <v>75.066119999999813</v>
      </c>
      <c r="U801" s="311">
        <f t="shared" ca="1" si="350"/>
        <v>0</v>
      </c>
      <c r="V801" s="306">
        <f t="shared" ca="1" si="351"/>
        <v>1.1883786796605207</v>
      </c>
      <c r="W801" s="304">
        <f t="shared" ca="1" si="352"/>
        <v>61.346364165283106</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1.7014943965467708</v>
      </c>
      <c r="AH801" s="304">
        <f t="shared" ca="1" si="376"/>
        <v>-7.9871506824584895</v>
      </c>
    </row>
    <row r="802" spans="1:34" x14ac:dyDescent="0.2">
      <c r="A802" s="347">
        <f t="shared" ca="1" si="354"/>
        <v>0.1</v>
      </c>
      <c r="B802" s="304">
        <f t="shared" ca="1" si="355"/>
        <v>47.500000000000334</v>
      </c>
      <c r="D802" s="306">
        <f t="shared" ca="1" si="356"/>
        <v>-1.2491825019370169</v>
      </c>
      <c r="E802" s="307">
        <f t="shared" ca="1" si="357"/>
        <v>-1.8908826794585138</v>
      </c>
      <c r="F802" s="304">
        <f t="shared" ca="1" si="358"/>
        <v>2.2662511402361907</v>
      </c>
      <c r="G802" s="306">
        <f t="shared" ca="1" si="359"/>
        <v>23.794704636173741</v>
      </c>
      <c r="H802" s="307">
        <f t="shared" ca="1" si="360"/>
        <v>-151.82609855789914</v>
      </c>
      <c r="I802" s="304">
        <f t="shared" ca="1" si="361"/>
        <v>153.67938108944756</v>
      </c>
      <c r="J802" s="306">
        <f t="shared" ca="1" si="362"/>
        <v>2280.2218994584864</v>
      </c>
      <c r="K802" s="307">
        <f t="shared" ca="1" si="363"/>
        <v>288.31274710673267</v>
      </c>
      <c r="L802" s="304">
        <f t="shared" ca="1" si="348"/>
        <v>2298.3768513701789</v>
      </c>
      <c r="M802" s="306">
        <f t="shared" ca="1" si="364"/>
        <v>-1.4153374859046879</v>
      </c>
      <c r="N802" s="304">
        <f t="shared" ca="1" si="365"/>
        <v>-81.092864528995264</v>
      </c>
      <c r="P802" s="310">
        <f t="shared" ca="1" si="366"/>
        <v>23</v>
      </c>
      <c r="Q802" s="304">
        <f t="shared" ca="1" si="367"/>
        <v>0</v>
      </c>
      <c r="R802" s="306">
        <f t="shared" ca="1" si="368"/>
        <v>0</v>
      </c>
      <c r="S802" s="307">
        <f t="shared" ca="1" si="369"/>
        <v>7.6519999999999806</v>
      </c>
      <c r="T802" s="304">
        <f t="shared" ca="1" si="349"/>
        <v>75.066119999999813</v>
      </c>
      <c r="U802" s="311">
        <f t="shared" ca="1" si="350"/>
        <v>0</v>
      </c>
      <c r="V802" s="306">
        <f t="shared" ca="1" si="351"/>
        <v>1.1901835892310848</v>
      </c>
      <c r="W802" s="304">
        <f t="shared" ca="1" si="352"/>
        <v>61.573598254558512</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1.6731450162701282</v>
      </c>
      <c r="AH802" s="304">
        <f t="shared" ca="1" si="376"/>
        <v>-8.0170366133407303</v>
      </c>
    </row>
    <row r="803" spans="1:34" x14ac:dyDescent="0.2">
      <c r="A803" s="347">
        <f t="shared" ca="1" si="354"/>
        <v>0.1</v>
      </c>
      <c r="B803" s="304">
        <f t="shared" ca="1" si="355"/>
        <v>47.600000000000335</v>
      </c>
      <c r="D803" s="306">
        <f t="shared" ca="1" si="356"/>
        <v>-1.2459031614245988</v>
      </c>
      <c r="E803" s="307">
        <f t="shared" ca="1" si="357"/>
        <v>-1.8603061890300099</v>
      </c>
      <c r="F803" s="304">
        <f t="shared" ca="1" si="358"/>
        <v>2.2389760616387058</v>
      </c>
      <c r="G803" s="306">
        <f t="shared" ca="1" si="359"/>
        <v>23.670114320031281</v>
      </c>
      <c r="H803" s="307">
        <f t="shared" ca="1" si="360"/>
        <v>-152.01212917680215</v>
      </c>
      <c r="I803" s="304">
        <f t="shared" ca="1" si="361"/>
        <v>153.84395252588948</v>
      </c>
      <c r="J803" s="306">
        <f t="shared" ca="1" si="362"/>
        <v>2282.5951404062967</v>
      </c>
      <c r="K803" s="307">
        <f t="shared" ca="1" si="363"/>
        <v>273.12083571999761</v>
      </c>
      <c r="L803" s="304">
        <f t="shared" ca="1" si="348"/>
        <v>2298.8770227897862</v>
      </c>
      <c r="M803" s="306">
        <f t="shared" ca="1" si="364"/>
        <v>-1.4163247955145761</v>
      </c>
      <c r="N803" s="304">
        <f t="shared" ca="1" si="365"/>
        <v>-81.149433202714562</v>
      </c>
      <c r="P803" s="310">
        <f t="shared" ca="1" si="366"/>
        <v>23</v>
      </c>
      <c r="Q803" s="304">
        <f t="shared" ca="1" si="367"/>
        <v>0</v>
      </c>
      <c r="R803" s="306">
        <f t="shared" ca="1" si="368"/>
        <v>0</v>
      </c>
      <c r="S803" s="307">
        <f t="shared" ca="1" si="369"/>
        <v>7.6519999999999806</v>
      </c>
      <c r="T803" s="304">
        <f t="shared" ca="1" si="349"/>
        <v>75.066119999999813</v>
      </c>
      <c r="U803" s="311">
        <f t="shared" ca="1" si="350"/>
        <v>0</v>
      </c>
      <c r="V803" s="306">
        <f t="shared" ca="1" si="351"/>
        <v>1.1919934366328544</v>
      </c>
      <c r="W803" s="304">
        <f t="shared" ca="1" si="352"/>
        <v>61.799376405324772</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1.6449645442353038</v>
      </c>
      <c r="AH803" s="304">
        <f t="shared" ca="1" si="376"/>
        <v>-8.0467326521901033</v>
      </c>
    </row>
    <row r="804" spans="1:34" x14ac:dyDescent="0.2">
      <c r="A804" s="347">
        <f t="shared" ca="1" si="354"/>
        <v>0.1</v>
      </c>
      <c r="B804" s="304">
        <f t="shared" ca="1" si="355"/>
        <v>47.700000000000337</v>
      </c>
      <c r="D804" s="306">
        <f t="shared" ca="1" si="356"/>
        <v>-1.2425934434631649</v>
      </c>
      <c r="E804" s="307">
        <f t="shared" ca="1" si="357"/>
        <v>-1.8299255276887729</v>
      </c>
      <c r="F804" s="304">
        <f t="shared" ca="1" si="358"/>
        <v>2.2119371380364043</v>
      </c>
      <c r="G804" s="306">
        <f t="shared" ca="1" si="359"/>
        <v>23.545854975684964</v>
      </c>
      <c r="H804" s="307">
        <f t="shared" ca="1" si="360"/>
        <v>-152.19512172957101</v>
      </c>
      <c r="I804" s="304">
        <f t="shared" ca="1" si="361"/>
        <v>154.00572185738727</v>
      </c>
      <c r="J804" s="306">
        <f t="shared" ca="1" si="362"/>
        <v>2284.9559388710823</v>
      </c>
      <c r="K804" s="307">
        <f t="shared" ca="1" si="363"/>
        <v>257.91047317467894</v>
      </c>
      <c r="L804" s="304">
        <f t="shared" ca="1" si="348"/>
        <v>2299.4654715292891</v>
      </c>
      <c r="M804" s="306">
        <f t="shared" ca="1" si="364"/>
        <v>-1.4173048543459268</v>
      </c>
      <c r="N804" s="304">
        <f t="shared" ca="1" si="365"/>
        <v>-81.205586437425481</v>
      </c>
      <c r="P804" s="310">
        <f t="shared" ca="1" si="366"/>
        <v>23</v>
      </c>
      <c r="Q804" s="304">
        <f t="shared" ca="1" si="367"/>
        <v>0</v>
      </c>
      <c r="R804" s="306">
        <f t="shared" ca="1" si="368"/>
        <v>0</v>
      </c>
      <c r="S804" s="307">
        <f t="shared" ca="1" si="369"/>
        <v>7.6519999999999806</v>
      </c>
      <c r="T804" s="304">
        <f t="shared" ca="1" si="349"/>
        <v>75.066119999999813</v>
      </c>
      <c r="U804" s="311">
        <f t="shared" ca="1" si="350"/>
        <v>0</v>
      </c>
      <c r="V804" s="306">
        <f t="shared" ca="1" si="351"/>
        <v>1.1938082016101963</v>
      </c>
      <c r="W804" s="304">
        <f t="shared" ca="1" si="352"/>
        <v>62.02369595350207</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1.6169536907666036</v>
      </c>
      <c r="AH804" s="304">
        <f t="shared" ca="1" si="376"/>
        <v>-8.0762384220236445</v>
      </c>
    </row>
    <row r="805" spans="1:34" x14ac:dyDescent="0.2">
      <c r="A805" s="347">
        <f t="shared" ca="1" si="354"/>
        <v>0.1</v>
      </c>
      <c r="B805" s="304">
        <f t="shared" ca="1" si="355"/>
        <v>47.800000000000338</v>
      </c>
      <c r="D805" s="306">
        <f t="shared" ca="1" si="356"/>
        <v>-1.2392538839819862</v>
      </c>
      <c r="E805" s="307">
        <f t="shared" ca="1" si="357"/>
        <v>-1.7997410426908758</v>
      </c>
      <c r="F805" s="304">
        <f t="shared" ca="1" si="358"/>
        <v>2.1851356959489907</v>
      </c>
      <c r="G805" s="306">
        <f t="shared" ca="1" si="359"/>
        <v>23.421929587286765</v>
      </c>
      <c r="H805" s="307">
        <f t="shared" ca="1" si="360"/>
        <v>-152.37509583384011</v>
      </c>
      <c r="I805" s="304">
        <f t="shared" ca="1" si="361"/>
        <v>154.16470612939841</v>
      </c>
      <c r="J805" s="306">
        <f t="shared" ca="1" si="362"/>
        <v>2287.304328099231</v>
      </c>
      <c r="K805" s="307">
        <f t="shared" ca="1" si="363"/>
        <v>242.68196229650837</v>
      </c>
      <c r="L805" s="304">
        <f t="shared" ca="1" si="348"/>
        <v>2300.1425225767116</v>
      </c>
      <c r="M805" s="306">
        <f t="shared" ca="1" si="364"/>
        <v>-1.4182777398322317</v>
      </c>
      <c r="N805" s="304">
        <f t="shared" ca="1" si="365"/>
        <v>-81.26132866974028</v>
      </c>
      <c r="P805" s="310">
        <f t="shared" ca="1" si="366"/>
        <v>23</v>
      </c>
      <c r="Q805" s="304">
        <f t="shared" ca="1" si="367"/>
        <v>0</v>
      </c>
      <c r="R805" s="306">
        <f t="shared" ca="1" si="368"/>
        <v>0</v>
      </c>
      <c r="S805" s="307">
        <f t="shared" ca="1" si="369"/>
        <v>7.6519999999999806</v>
      </c>
      <c r="T805" s="304">
        <f t="shared" ca="1" si="349"/>
        <v>75.066119999999813</v>
      </c>
      <c r="U805" s="311">
        <f t="shared" ca="1" si="350"/>
        <v>0</v>
      </c>
      <c r="V805" s="306">
        <f t="shared" ca="1" si="351"/>
        <v>1.1956278639987588</v>
      </c>
      <c r="W805" s="304">
        <f t="shared" ca="1" si="352"/>
        <v>62.246554453102519</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1.5891131309418274</v>
      </c>
      <c r="AH805" s="304">
        <f t="shared" ca="1" si="376"/>
        <v>-8.1055535746866472</v>
      </c>
    </row>
    <row r="806" spans="1:34" x14ac:dyDescent="0.2">
      <c r="A806" s="347">
        <f t="shared" ca="1" si="354"/>
        <v>0.1</v>
      </c>
      <c r="B806" s="304">
        <f t="shared" ca="1" si="355"/>
        <v>47.90000000000034</v>
      </c>
      <c r="D806" s="306">
        <f t="shared" ca="1" si="356"/>
        <v>-1.2358850168016851</v>
      </c>
      <c r="E806" s="307">
        <f t="shared" ca="1" si="357"/>
        <v>-1.7697530522429084</v>
      </c>
      <c r="F806" s="304">
        <f t="shared" ca="1" si="358"/>
        <v>2.1585730565996584</v>
      </c>
      <c r="G806" s="306">
        <f t="shared" ca="1" si="359"/>
        <v>23.298341085606598</v>
      </c>
      <c r="H806" s="307">
        <f t="shared" ca="1" si="360"/>
        <v>-152.5520711390644</v>
      </c>
      <c r="I806" s="304">
        <f t="shared" ca="1" si="361"/>
        <v>154.32092245110329</v>
      </c>
      <c r="J806" s="306">
        <f t="shared" ca="1" si="362"/>
        <v>2289.6403416328758</v>
      </c>
      <c r="K806" s="307">
        <f t="shared" ca="1" si="363"/>
        <v>227.43560394786314</v>
      </c>
      <c r="L806" s="304">
        <f t="shared" ca="1" si="348"/>
        <v>2300.908483181337</v>
      </c>
      <c r="M806" s="306">
        <f t="shared" ca="1" si="364"/>
        <v>-1.4192435282123865</v>
      </c>
      <c r="N806" s="304">
        <f t="shared" ca="1" si="365"/>
        <v>-81.316664267825928</v>
      </c>
      <c r="P806" s="310">
        <f t="shared" ca="1" si="366"/>
        <v>23</v>
      </c>
      <c r="Q806" s="304">
        <f t="shared" ca="1" si="367"/>
        <v>0</v>
      </c>
      <c r="R806" s="306">
        <f t="shared" ca="1" si="368"/>
        <v>0</v>
      </c>
      <c r="S806" s="307">
        <f t="shared" ca="1" si="369"/>
        <v>7.6519999999999806</v>
      </c>
      <c r="T806" s="304">
        <f t="shared" ca="1" si="349"/>
        <v>75.066119999999813</v>
      </c>
      <c r="U806" s="311">
        <f t="shared" ca="1" si="350"/>
        <v>0</v>
      </c>
      <c r="V806" s="306">
        <f t="shared" ca="1" si="351"/>
        <v>1.1974524037261793</v>
      </c>
      <c r="W806" s="304">
        <f t="shared" ca="1" si="352"/>
        <v>62.467949673712511</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1.5614435050664834</v>
      </c>
      <c r="AH806" s="304">
        <f t="shared" ca="1" si="376"/>
        <v>-8.1346777905257035</v>
      </c>
    </row>
    <row r="807" spans="1:34" x14ac:dyDescent="0.2">
      <c r="A807" s="347">
        <f t="shared" ca="1" si="354"/>
        <v>0.1</v>
      </c>
      <c r="B807" s="304">
        <f t="shared" ca="1" si="355"/>
        <v>48.000000000000341</v>
      </c>
      <c r="D807" s="306">
        <f t="shared" ca="1" si="356"/>
        <v>-1.2324873735616317</v>
      </c>
      <c r="E807" s="307">
        <f t="shared" ca="1" si="357"/>
        <v>-1.7399618458359623</v>
      </c>
      <c r="F807" s="304">
        <f t="shared" ca="1" si="358"/>
        <v>2.1322505366287841</v>
      </c>
      <c r="G807" s="306">
        <f t="shared" ca="1" si="359"/>
        <v>23.175092348250434</v>
      </c>
      <c r="H807" s="307">
        <f t="shared" ca="1" si="360"/>
        <v>-152.72606732364798</v>
      </c>
      <c r="I807" s="304">
        <f t="shared" ca="1" si="361"/>
        <v>154.47438799198201</v>
      </c>
      <c r="J807" s="306">
        <f t="shared" ca="1" si="362"/>
        <v>2291.9640133045687</v>
      </c>
      <c r="K807" s="307">
        <f t="shared" ca="1" si="363"/>
        <v>212.17169702472754</v>
      </c>
      <c r="L807" s="304">
        <f t="shared" ca="1" si="348"/>
        <v>2301.7636427968746</v>
      </c>
      <c r="M807" s="306">
        <f t="shared" ca="1" si="364"/>
        <v>-1.4202022945533492</v>
      </c>
      <c r="N807" s="304">
        <f t="shared" ca="1" si="365"/>
        <v>-81.371597532702296</v>
      </c>
      <c r="P807" s="310">
        <f t="shared" ca="1" si="366"/>
        <v>23</v>
      </c>
      <c r="Q807" s="304">
        <f t="shared" ca="1" si="367"/>
        <v>0</v>
      </c>
      <c r="R807" s="306">
        <f t="shared" ca="1" si="368"/>
        <v>0</v>
      </c>
      <c r="S807" s="307">
        <f t="shared" ca="1" si="369"/>
        <v>7.6519999999999806</v>
      </c>
      <c r="T807" s="304">
        <f t="shared" ca="1" si="349"/>
        <v>75.066119999999813</v>
      </c>
      <c r="U807" s="311">
        <f t="shared" ca="1" si="350"/>
        <v>0</v>
      </c>
      <c r="V807" s="306">
        <f t="shared" ca="1" si="351"/>
        <v>1.1992818008127695</v>
      </c>
      <c r="W807" s="304">
        <f t="shared" ca="1" si="352"/>
        <v>62.687879597960219</v>
      </c>
      <c r="Y807" s="314" t="str">
        <f t="shared" ca="1" si="370"/>
        <v/>
      </c>
      <c r="Z807" s="315" t="str">
        <f t="shared" ca="1" si="371"/>
        <v/>
      </c>
      <c r="AA807" s="316" t="str">
        <f t="shared" ca="1" si="372"/>
        <v/>
      </c>
      <c r="AC807" s="310">
        <f t="shared" ca="1" si="373"/>
        <v>48.000000000000341</v>
      </c>
      <c r="AD807" s="323">
        <f t="shared" ca="1" si="374"/>
        <v>2291.9640133045687</v>
      </c>
      <c r="AE807" s="324" t="e">
        <f t="shared" ca="1" si="353"/>
        <v>#N/A</v>
      </c>
      <c r="AG807" s="306">
        <f t="shared" ca="1" si="375"/>
        <v>1.5339454191461837</v>
      </c>
      <c r="AH807" s="304">
        <f t="shared" ca="1" si="376"/>
        <v>-8.1636107780596792</v>
      </c>
    </row>
    <row r="808" spans="1:34" x14ac:dyDescent="0.2">
      <c r="A808" s="347">
        <f t="shared" ca="1" si="354"/>
        <v>0.1</v>
      </c>
      <c r="B808" s="304">
        <f t="shared" ca="1" si="355"/>
        <v>48.100000000000342</v>
      </c>
      <c r="D808" s="306">
        <f t="shared" ca="1" si="356"/>
        <v>-1.2290614836490832</v>
      </c>
      <c r="E808" s="307">
        <f t="shared" ca="1" si="357"/>
        <v>-1.710367684581696</v>
      </c>
      <c r="F808" s="304">
        <f t="shared" ca="1" si="358"/>
        <v>2.1061694487982292</v>
      </c>
      <c r="G808" s="306">
        <f t="shared" ca="1" si="359"/>
        <v>23.052186199885526</v>
      </c>
      <c r="H808" s="307">
        <f t="shared" ca="1" si="360"/>
        <v>-152.89710409210616</v>
      </c>
      <c r="I808" s="304">
        <f t="shared" ca="1" si="361"/>
        <v>154.62511997843862</v>
      </c>
      <c r="J808" s="306">
        <f t="shared" ca="1" si="362"/>
        <v>2294.2753772319757</v>
      </c>
      <c r="K808" s="307">
        <f t="shared" ca="1" si="363"/>
        <v>196.89053845393983</v>
      </c>
      <c r="L808" s="304">
        <f t="shared" ca="1" si="348"/>
        <v>2302.7082730353854</v>
      </c>
      <c r="M808" s="306">
        <f t="shared" ca="1" si="364"/>
        <v>-1.4211541127723026</v>
      </c>
      <c r="N808" s="304">
        <f t="shared" ca="1" si="365"/>
        <v>-81.426132699511982</v>
      </c>
      <c r="P808" s="310">
        <f t="shared" ca="1" si="366"/>
        <v>23</v>
      </c>
      <c r="Q808" s="304">
        <f t="shared" ca="1" si="367"/>
        <v>0</v>
      </c>
      <c r="R808" s="306">
        <f t="shared" ca="1" si="368"/>
        <v>0</v>
      </c>
      <c r="S808" s="307">
        <f t="shared" ca="1" si="369"/>
        <v>7.6519999999999806</v>
      </c>
      <c r="T808" s="304">
        <f t="shared" ca="1" si="349"/>
        <v>75.066119999999813</v>
      </c>
      <c r="U808" s="311">
        <f t="shared" ca="1" si="350"/>
        <v>0</v>
      </c>
      <c r="V808" s="306">
        <f t="shared" ca="1" si="351"/>
        <v>1.2011160353721917</v>
      </c>
      <c r="W808" s="304">
        <f t="shared" ca="1" si="352"/>
        <v>62.906342418970041</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1.5066194453571882</v>
      </c>
      <c r="AH808" s="304">
        <f t="shared" ca="1" si="376"/>
        <v>-8.1923522736487691</v>
      </c>
    </row>
    <row r="809" spans="1:34" x14ac:dyDescent="0.2">
      <c r="A809" s="347">
        <f t="shared" ca="1" si="354"/>
        <v>0.1</v>
      </c>
      <c r="B809" s="304">
        <f t="shared" ca="1" si="355"/>
        <v>48.200000000000344</v>
      </c>
      <c r="D809" s="306">
        <f t="shared" ca="1" si="356"/>
        <v>-1.2256078741300691</v>
      </c>
      <c r="E809" s="307">
        <f t="shared" ca="1" si="357"/>
        <v>-1.6809708015502345</v>
      </c>
      <c r="F809" s="304">
        <f t="shared" ca="1" si="358"/>
        <v>2.0803311026839126</v>
      </c>
      <c r="G809" s="306">
        <f t="shared" ca="1" si="359"/>
        <v>22.929625412472518</v>
      </c>
      <c r="H809" s="307">
        <f t="shared" ca="1" si="360"/>
        <v>-153.0652011722612</v>
      </c>
      <c r="I809" s="304">
        <f t="shared" ca="1" si="361"/>
        <v>154.77313569047146</v>
      </c>
      <c r="J809" s="306">
        <f t="shared" ca="1" si="362"/>
        <v>2296.5744678125934</v>
      </c>
      <c r="K809" s="307">
        <f t="shared" ca="1" si="363"/>
        <v>181.59242319072146</v>
      </c>
      <c r="L809" s="304">
        <f t="shared" ca="1" si="348"/>
        <v>2303.7426276320398</v>
      </c>
      <c r="M809" s="306">
        <f t="shared" ca="1" si="364"/>
        <v>-1.4220990556583344</v>
      </c>
      <c r="N809" s="304">
        <f t="shared" ca="1" si="365"/>
        <v>-81.480273938762508</v>
      </c>
      <c r="P809" s="310">
        <f t="shared" ca="1" si="366"/>
        <v>23</v>
      </c>
      <c r="Q809" s="304">
        <f t="shared" ca="1" si="367"/>
        <v>0</v>
      </c>
      <c r="R809" s="306">
        <f t="shared" ca="1" si="368"/>
        <v>0</v>
      </c>
      <c r="S809" s="307">
        <f t="shared" ca="1" si="369"/>
        <v>7.6519999999999806</v>
      </c>
      <c r="T809" s="304">
        <f t="shared" ca="1" si="349"/>
        <v>75.066119999999813</v>
      </c>
      <c r="U809" s="311">
        <f t="shared" ca="1" si="350"/>
        <v>0</v>
      </c>
      <c r="V809" s="306">
        <f t="shared" ca="1" si="351"/>
        <v>1.2029550876121138</v>
      </c>
      <c r="W809" s="304">
        <f t="shared" ca="1" si="352"/>
        <v>63.12333653780383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1.4794661225150509</v>
      </c>
      <c r="AH809" s="304">
        <f t="shared" ca="1" si="376"/>
        <v>-8.2209020411618141</v>
      </c>
    </row>
    <row r="810" spans="1:34" x14ac:dyDescent="0.2">
      <c r="A810" s="347">
        <f t="shared" ca="1" si="354"/>
        <v>0.1</v>
      </c>
      <c r="B810" s="304">
        <f t="shared" ca="1" si="355"/>
        <v>48.300000000000345</v>
      </c>
      <c r="D810" s="306">
        <f t="shared" ca="1" si="356"/>
        <v>-1.2221270696820001</v>
      </c>
      <c r="E810" s="307">
        <f t="shared" ca="1" si="357"/>
        <v>-1.6517714021098815</v>
      </c>
      <c r="F810" s="304">
        <f t="shared" ca="1" si="358"/>
        <v>2.0547368053542909</v>
      </c>
      <c r="G810" s="306">
        <f t="shared" ca="1" si="359"/>
        <v>22.807412705504319</v>
      </c>
      <c r="H810" s="307">
        <f t="shared" ca="1" si="360"/>
        <v>-153.2303783124722</v>
      </c>
      <c r="I810" s="304">
        <f t="shared" ca="1" si="361"/>
        <v>154.91845245839033</v>
      </c>
      <c r="J810" s="306">
        <f t="shared" ca="1" si="362"/>
        <v>2298.8613197184923</v>
      </c>
      <c r="K810" s="307">
        <f t="shared" ca="1" si="363"/>
        <v>166.27764421648479</v>
      </c>
      <c r="L810" s="304">
        <f t="shared" ca="1" si="348"/>
        <v>2304.8669424207619</v>
      </c>
      <c r="M810" s="306">
        <f t="shared" ca="1" si="364"/>
        <v>-1.4230371948936467</v>
      </c>
      <c r="N810" s="304">
        <f t="shared" ca="1" si="365"/>
        <v>-81.534025357541537</v>
      </c>
      <c r="P810" s="310">
        <f t="shared" ca="1" si="366"/>
        <v>23</v>
      </c>
      <c r="Q810" s="304">
        <f t="shared" ca="1" si="367"/>
        <v>0</v>
      </c>
      <c r="R810" s="306">
        <f t="shared" ca="1" si="368"/>
        <v>0</v>
      </c>
      <c r="S810" s="307">
        <f t="shared" ca="1" si="369"/>
        <v>7.6519999999999806</v>
      </c>
      <c r="T810" s="304">
        <f t="shared" ca="1" si="349"/>
        <v>75.066119999999813</v>
      </c>
      <c r="U810" s="311">
        <f t="shared" ca="1" si="350"/>
        <v>0</v>
      </c>
      <c r="V810" s="306">
        <f t="shared" ca="1" si="351"/>
        <v>1.2047989378348554</v>
      </c>
      <c r="W810" s="304">
        <f t="shared" ca="1" si="352"/>
        <v>63.338860560890993</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1.4524859565413983</v>
      </c>
      <c r="AH810" s="304">
        <f t="shared" ca="1" si="376"/>
        <v>-8.2492598716419216</v>
      </c>
    </row>
    <row r="811" spans="1:34" x14ac:dyDescent="0.2">
      <c r="A811" s="347">
        <f t="shared" ca="1" si="354"/>
        <v>0.1</v>
      </c>
      <c r="B811" s="304">
        <f t="shared" ca="1" si="355"/>
        <v>48.400000000000347</v>
      </c>
      <c r="D811" s="306">
        <f t="shared" ca="1" si="356"/>
        <v>-1.2186195925279908</v>
      </c>
      <c r="E811" s="307">
        <f t="shared" ca="1" si="357"/>
        <v>-1.6227696642684251</v>
      </c>
      <c r="F811" s="304">
        <f t="shared" ca="1" si="358"/>
        <v>2.0293878620320323</v>
      </c>
      <c r="G811" s="306">
        <f t="shared" ca="1" si="359"/>
        <v>22.685550746251518</v>
      </c>
      <c r="H811" s="307">
        <f t="shared" ca="1" si="360"/>
        <v>-153.39265527889904</v>
      </c>
      <c r="I811" s="304">
        <f t="shared" ca="1" si="361"/>
        <v>155.06108765957984</v>
      </c>
      <c r="J811" s="306">
        <f t="shared" ca="1" si="362"/>
        <v>2301.1359678910799</v>
      </c>
      <c r="K811" s="307">
        <f t="shared" ca="1" si="363"/>
        <v>150.94649253691622</v>
      </c>
      <c r="L811" s="304">
        <f t="shared" ca="1" si="348"/>
        <v>2306.0814353207943</v>
      </c>
      <c r="M811" s="306">
        <f t="shared" ca="1" si="364"/>
        <v>-1.4239686010743051</v>
      </c>
      <c r="N811" s="304">
        <f t="shared" ca="1" si="365"/>
        <v>-81.587391000705665</v>
      </c>
      <c r="P811" s="310">
        <f t="shared" ca="1" si="366"/>
        <v>23</v>
      </c>
      <c r="Q811" s="304">
        <f t="shared" ca="1" si="367"/>
        <v>0</v>
      </c>
      <c r="R811" s="306">
        <f t="shared" ca="1" si="368"/>
        <v>0</v>
      </c>
      <c r="S811" s="307">
        <f t="shared" ca="1" si="369"/>
        <v>7.6519999999999806</v>
      </c>
      <c r="T811" s="304">
        <f t="shared" ca="1" si="349"/>
        <v>75.066119999999813</v>
      </c>
      <c r="U811" s="311">
        <f t="shared" ca="1" si="350"/>
        <v>0</v>
      </c>
      <c r="V811" s="306">
        <f t="shared" ca="1" si="351"/>
        <v>1.2066475664380125</v>
      </c>
      <c r="W811" s="304">
        <f t="shared" ca="1" si="352"/>
        <v>63.552913297447688</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1.4256794209287413</v>
      </c>
      <c r="AH811" s="304">
        <f t="shared" ca="1" si="376"/>
        <v>-8.2774255829706167</v>
      </c>
    </row>
    <row r="812" spans="1:34" x14ac:dyDescent="0.2">
      <c r="A812" s="347">
        <f t="shared" ca="1" si="354"/>
        <v>0.1</v>
      </c>
      <c r="B812" s="304">
        <f t="shared" ca="1" si="355"/>
        <v>48.500000000000348</v>
      </c>
      <c r="D812" s="306">
        <f t="shared" ca="1" si="356"/>
        <v>-1.2150859623728927</v>
      </c>
      <c r="E812" s="307">
        <f t="shared" ca="1" si="357"/>
        <v>-1.5939657390159621</v>
      </c>
      <c r="F812" s="304">
        <f t="shared" ca="1" si="358"/>
        <v>2.0042855767361001</v>
      </c>
      <c r="G812" s="306">
        <f t="shared" ca="1" si="359"/>
        <v>22.564042150014231</v>
      </c>
      <c r="H812" s="307">
        <f t="shared" ca="1" si="360"/>
        <v>-153.55205185280064</v>
      </c>
      <c r="I812" s="304">
        <f t="shared" ca="1" si="361"/>
        <v>155.20105871530902</v>
      </c>
      <c r="J812" s="306">
        <f t="shared" ca="1" si="362"/>
        <v>2303.398447535893</v>
      </c>
      <c r="K812" s="307">
        <f t="shared" ca="1" si="363"/>
        <v>135.59925718033125</v>
      </c>
      <c r="L812" s="304">
        <f t="shared" ca="1" si="348"/>
        <v>2307.3863063342083</v>
      </c>
      <c r="M812" s="306">
        <f t="shared" ca="1" si="364"/>
        <v>-1.4248933437305418</v>
      </c>
      <c r="N812" s="304">
        <f t="shared" ca="1" si="365"/>
        <v>-81.640374852043749</v>
      </c>
      <c r="P812" s="310">
        <f t="shared" ca="1" si="366"/>
        <v>23</v>
      </c>
      <c r="Q812" s="304">
        <f t="shared" ca="1" si="367"/>
        <v>0</v>
      </c>
      <c r="R812" s="306">
        <f t="shared" ca="1" si="368"/>
        <v>0</v>
      </c>
      <c r="S812" s="307">
        <f t="shared" ca="1" si="369"/>
        <v>7.6519999999999806</v>
      </c>
      <c r="T812" s="304">
        <f t="shared" ca="1" si="349"/>
        <v>75.066119999999813</v>
      </c>
      <c r="U812" s="311">
        <f t="shared" ca="1" si="350"/>
        <v>0</v>
      </c>
      <c r="V812" s="306">
        <f t="shared" ca="1" si="351"/>
        <v>1.2085009539150744</v>
      </c>
      <c r="W812" s="304">
        <f t="shared" ca="1" si="352"/>
        <v>63.765493756886848</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1.3990469572033888</v>
      </c>
      <c r="AH812" s="304">
        <f t="shared" ca="1" si="376"/>
        <v>-8.3053990195305598</v>
      </c>
    </row>
    <row r="813" spans="1:34" x14ac:dyDescent="0.2">
      <c r="A813" s="347">
        <f t="shared" ca="1" si="354"/>
        <v>0.1</v>
      </c>
      <c r="B813" s="304">
        <f t="shared" ca="1" si="355"/>
        <v>48.60000000000035</v>
      </c>
      <c r="D813" s="306">
        <f t="shared" ca="1" si="356"/>
        <v>-1.2115266963410185</v>
      </c>
      <c r="E813" s="307">
        <f t="shared" ca="1" si="357"/>
        <v>-1.5653597506690033</v>
      </c>
      <c r="F813" s="304">
        <f t="shared" ca="1" si="358"/>
        <v>1.9794312529010718</v>
      </c>
      <c r="G813" s="306">
        <f t="shared" ca="1" si="359"/>
        <v>22.442889480380128</v>
      </c>
      <c r="H813" s="307">
        <f t="shared" ca="1" si="360"/>
        <v>-153.70858782786755</v>
      </c>
      <c r="I813" s="304">
        <f t="shared" ca="1" si="361"/>
        <v>155.33838308758666</v>
      </c>
      <c r="J813" s="306">
        <f t="shared" ca="1" si="362"/>
        <v>2305.6487941174128</v>
      </c>
      <c r="K813" s="307">
        <f t="shared" ca="1" si="363"/>
        <v>120.23622519629784</v>
      </c>
      <c r="L813" s="304">
        <f t="shared" ca="1" si="348"/>
        <v>2308.7817375543609</v>
      </c>
      <c r="M813" s="306">
        <f t="shared" ca="1" si="364"/>
        <v>-1.4258114913466198</v>
      </c>
      <c r="N813" s="304">
        <f t="shared" ca="1" si="365"/>
        <v>-81.692980835415014</v>
      </c>
      <c r="P813" s="310">
        <f t="shared" ca="1" si="366"/>
        <v>23</v>
      </c>
      <c r="Q813" s="304">
        <f t="shared" ca="1" si="367"/>
        <v>0</v>
      </c>
      <c r="R813" s="306">
        <f t="shared" ca="1" si="368"/>
        <v>0</v>
      </c>
      <c r="S813" s="307">
        <f t="shared" ca="1" si="369"/>
        <v>7.6519999999999806</v>
      </c>
      <c r="T813" s="304">
        <f t="shared" ca="1" si="349"/>
        <v>75.066119999999813</v>
      </c>
      <c r="U813" s="311">
        <f t="shared" ca="1" si="350"/>
        <v>0</v>
      </c>
      <c r="V813" s="306">
        <f t="shared" ca="1" si="351"/>
        <v>1.2103590808560174</v>
      </c>
      <c r="W813" s="304">
        <f t="shared" ca="1" si="352"/>
        <v>63.976601146218975</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1.3725889753862539</v>
      </c>
      <c r="AH813" s="304">
        <f t="shared" ca="1" si="376"/>
        <v>-8.3331800518670942</v>
      </c>
    </row>
    <row r="814" spans="1:34" x14ac:dyDescent="0.2">
      <c r="A814" s="347">
        <f t="shared" ca="1" si="354"/>
        <v>0.1</v>
      </c>
      <c r="B814" s="304">
        <f t="shared" ca="1" si="355"/>
        <v>48.700000000000351</v>
      </c>
      <c r="D814" s="306">
        <f t="shared" ca="1" si="356"/>
        <v>-1.2079423089155383</v>
      </c>
      <c r="E814" s="307">
        <f t="shared" ca="1" si="357"/>
        <v>-1.5369517972159006</v>
      </c>
      <c r="F814" s="304">
        <f t="shared" ca="1" si="358"/>
        <v>1.9548261939705507</v>
      </c>
      <c r="G814" s="306">
        <f t="shared" ca="1" si="359"/>
        <v>22.322095249488573</v>
      </c>
      <c r="H814" s="307">
        <f t="shared" ca="1" si="360"/>
        <v>-153.86228300758913</v>
      </c>
      <c r="I814" s="304">
        <f t="shared" ca="1" si="361"/>
        <v>155.47307827606261</v>
      </c>
      <c r="J814" s="306">
        <f t="shared" ca="1" si="362"/>
        <v>2307.8870433539064</v>
      </c>
      <c r="K814" s="307">
        <f t="shared" ca="1" si="363"/>
        <v>104.85768165452501</v>
      </c>
      <c r="L814" s="304">
        <f t="shared" ca="1" si="348"/>
        <v>2310.2678931852897</v>
      </c>
      <c r="M814" s="306">
        <f t="shared" ca="1" si="364"/>
        <v>-1.4267231113802734</v>
      </c>
      <c r="N814" s="304">
        <f t="shared" ca="1" si="365"/>
        <v>-81.745212815862942</v>
      </c>
      <c r="P814" s="310">
        <f t="shared" ca="1" si="366"/>
        <v>23</v>
      </c>
      <c r="Q814" s="304">
        <f t="shared" ca="1" si="367"/>
        <v>0</v>
      </c>
      <c r="R814" s="306">
        <f t="shared" ca="1" si="368"/>
        <v>0</v>
      </c>
      <c r="S814" s="307">
        <f t="shared" ca="1" si="369"/>
        <v>7.6519999999999806</v>
      </c>
      <c r="T814" s="304">
        <f t="shared" ca="1" si="349"/>
        <v>75.066119999999813</v>
      </c>
      <c r="U814" s="311">
        <f t="shared" ca="1" si="350"/>
        <v>0</v>
      </c>
      <c r="V814" s="306">
        <f t="shared" ca="1" si="351"/>
        <v>1.2122219279478907</v>
      </c>
      <c r="W814" s="304">
        <f t="shared" ca="1" si="352"/>
        <v>64.186234867445663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1.3463058544517867</v>
      </c>
      <c r="AH814" s="304">
        <f t="shared" ca="1" si="376"/>
        <v>-8.3607685763485549</v>
      </c>
    </row>
    <row r="815" spans="1:34" x14ac:dyDescent="0.2">
      <c r="A815" s="347">
        <f t="shared" ca="1" si="354"/>
        <v>0.1</v>
      </c>
      <c r="B815" s="304">
        <f t="shared" ca="1" si="355"/>
        <v>48.800000000000352</v>
      </c>
      <c r="D815" s="306">
        <f t="shared" ca="1" si="356"/>
        <v>-1.2043333118795441</v>
      </c>
      <c r="E815" s="307">
        <f t="shared" ca="1" si="357"/>
        <v>-1.5087419506632997</v>
      </c>
      <c r="F815" s="304">
        <f t="shared" ca="1" si="358"/>
        <v>1.9304717039609904</v>
      </c>
      <c r="G815" s="306">
        <f t="shared" ca="1" si="359"/>
        <v>22.201661918300619</v>
      </c>
      <c r="H815" s="307">
        <f t="shared" ca="1" si="360"/>
        <v>-154.01315720265546</v>
      </c>
      <c r="I815" s="304">
        <f t="shared" ca="1" si="361"/>
        <v>155.60516181497445</v>
      </c>
      <c r="J815" s="306">
        <f t="shared" ca="1" si="362"/>
        <v>2310.1132312122959</v>
      </c>
      <c r="K815" s="307">
        <f t="shared" ca="1" si="363"/>
        <v>89.463909644012773</v>
      </c>
      <c r="L815" s="304">
        <f t="shared" ca="1" si="348"/>
        <v>2311.8449195720082</v>
      </c>
      <c r="M815" s="306">
        <f t="shared" ca="1" si="364"/>
        <v>-1.4276282702817293</v>
      </c>
      <c r="N815" s="304">
        <f t="shared" ca="1" si="365"/>
        <v>-81.797074600705059</v>
      </c>
      <c r="P815" s="310">
        <f t="shared" ca="1" si="366"/>
        <v>23</v>
      </c>
      <c r="Q815" s="304">
        <f t="shared" ca="1" si="367"/>
        <v>0</v>
      </c>
      <c r="R815" s="306">
        <f t="shared" ca="1" si="368"/>
        <v>0</v>
      </c>
      <c r="S815" s="307">
        <f t="shared" ca="1" si="369"/>
        <v>7.6519999999999806</v>
      </c>
      <c r="T815" s="304">
        <f t="shared" ca="1" si="349"/>
        <v>75.066119999999813</v>
      </c>
      <c r="U815" s="311">
        <f t="shared" ca="1" si="350"/>
        <v>0</v>
      </c>
      <c r="V815" s="306">
        <f t="shared" ca="1" si="351"/>
        <v>1.2140894759753842</v>
      </c>
      <c r="W815" s="304">
        <f t="shared" ca="1" si="352"/>
        <v>64.394394514946399</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1.3201979427847572</v>
      </c>
      <c r="AH815" s="304">
        <f t="shared" ca="1" si="376"/>
        <v>-8.3881645148256432</v>
      </c>
    </row>
    <row r="816" spans="1:34" x14ac:dyDescent="0.2">
      <c r="A816" s="347">
        <f t="shared" ca="1" si="354"/>
        <v>0.1</v>
      </c>
      <c r="B816" s="304">
        <f t="shared" ca="1" si="355"/>
        <v>48.900000000000354</v>
      </c>
      <c r="D816" s="306">
        <f t="shared" ca="1" si="356"/>
        <v>-1.2007002142587908</v>
      </c>
      <c r="E816" s="307">
        <f t="shared" ca="1" si="357"/>
        <v>-1.4807302573835557</v>
      </c>
      <c r="F816" s="304">
        <f t="shared" ca="1" si="358"/>
        <v>1.906369087992217</v>
      </c>
      <c r="G816" s="306">
        <f t="shared" ca="1" si="359"/>
        <v>22.081591896874741</v>
      </c>
      <c r="H816" s="307">
        <f t="shared" ca="1" si="360"/>
        <v>-154.16123022839383</v>
      </c>
      <c r="I816" s="304">
        <f t="shared" ca="1" si="361"/>
        <v>155.73465127013952</v>
      </c>
      <c r="J816" s="306">
        <f t="shared" ca="1" si="362"/>
        <v>2312.3273939030546</v>
      </c>
      <c r="K816" s="307">
        <f t="shared" ca="1" si="363"/>
        <v>74.055190272460308</v>
      </c>
      <c r="L816" s="304">
        <f t="shared" ca="1" si="348"/>
        <v>2313.5129452416691</v>
      </c>
      <c r="M816" s="306">
        <f t="shared" ca="1" si="364"/>
        <v>-1.4285270335123266</v>
      </c>
      <c r="N816" s="304">
        <f t="shared" ca="1" si="365"/>
        <v>-81.84856994059983</v>
      </c>
      <c r="P816" s="310">
        <f t="shared" ca="1" si="366"/>
        <v>23</v>
      </c>
      <c r="Q816" s="304">
        <f t="shared" ca="1" si="367"/>
        <v>0</v>
      </c>
      <c r="R816" s="306">
        <f t="shared" ca="1" si="368"/>
        <v>0</v>
      </c>
      <c r="S816" s="307">
        <f t="shared" ca="1" si="369"/>
        <v>7.6519999999999806</v>
      </c>
      <c r="T816" s="304">
        <f t="shared" ca="1" si="349"/>
        <v>75.066119999999813</v>
      </c>
      <c r="U816" s="311">
        <f t="shared" ca="1" si="350"/>
        <v>0</v>
      </c>
      <c r="V816" s="306">
        <f t="shared" ca="1" si="351"/>
        <v>1.2159617058213803</v>
      </c>
      <c r="W816" s="304">
        <f t="shared" ca="1" si="352"/>
        <v>64.601079872859046</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1.2942655586349332</v>
      </c>
      <c r="AH816" s="304">
        <f t="shared" ca="1" si="376"/>
        <v>-8.4153678142899331</v>
      </c>
    </row>
    <row r="817" spans="1:34" x14ac:dyDescent="0.2">
      <c r="A817" s="347">
        <f t="shared" ca="1" si="354"/>
        <v>0.1</v>
      </c>
      <c r="B817" s="304">
        <f t="shared" ca="1" si="355"/>
        <v>49.000000000000355</v>
      </c>
      <c r="D817" s="306">
        <f t="shared" ca="1" si="356"/>
        <v>-1.1970435222660343</v>
      </c>
      <c r="E817" s="307">
        <f t="shared" ca="1" si="357"/>
        <v>-1.4529167384630579</v>
      </c>
      <c r="F817" s="304">
        <f t="shared" ca="1" si="358"/>
        <v>1.8825196527806034</v>
      </c>
      <c r="G817" s="306">
        <f t="shared" ca="1" si="359"/>
        <v>21.961887544648139</v>
      </c>
      <c r="H817" s="307">
        <f t="shared" ca="1" si="360"/>
        <v>-154.30652190224015</v>
      </c>
      <c r="I817" s="304">
        <f t="shared" ca="1" si="361"/>
        <v>155.86156423599209</v>
      </c>
      <c r="J817" s="306">
        <f t="shared" ca="1" si="362"/>
        <v>2314.5295678751309</v>
      </c>
      <c r="K817" s="307">
        <f t="shared" ca="1" si="363"/>
        <v>58.63180266592861</v>
      </c>
      <c r="L817" s="304">
        <f t="shared" ca="1" si="348"/>
        <v>2315.2720809555185</v>
      </c>
      <c r="M817" s="306">
        <f t="shared" ca="1" si="364"/>
        <v>-1.4294194655627361</v>
      </c>
      <c r="N817" s="304">
        <f t="shared" ca="1" si="365"/>
        <v>-81.899702530590503</v>
      </c>
      <c r="P817" s="310">
        <f t="shared" ca="1" si="366"/>
        <v>23</v>
      </c>
      <c r="Q817" s="304">
        <f t="shared" ca="1" si="367"/>
        <v>0</v>
      </c>
      <c r="R817" s="306">
        <f t="shared" ca="1" si="368"/>
        <v>0</v>
      </c>
      <c r="S817" s="307">
        <f t="shared" ca="1" si="369"/>
        <v>7.6519999999999806</v>
      </c>
      <c r="T817" s="304">
        <f t="shared" ca="1" si="349"/>
        <v>75.066119999999813</v>
      </c>
      <c r="U817" s="311">
        <f t="shared" ca="1" si="350"/>
        <v>0</v>
      </c>
      <c r="V817" s="306">
        <f t="shared" ca="1" si="351"/>
        <v>1.2178385984674973</v>
      </c>
      <c r="W817" s="304">
        <f t="shared" ca="1" si="352"/>
        <v>64.806290912456149</v>
      </c>
      <c r="Y817" s="314" t="str">
        <f t="shared" ca="1" si="370"/>
        <v/>
      </c>
      <c r="Z817" s="315" t="str">
        <f t="shared" ca="1" si="371"/>
        <v/>
      </c>
      <c r="AA817" s="316" t="str">
        <f t="shared" ca="1" si="372"/>
        <v/>
      </c>
      <c r="AC817" s="310">
        <f t="shared" ca="1" si="373"/>
        <v>49.000000000000355</v>
      </c>
      <c r="AD817" s="323">
        <f t="shared" ca="1" si="374"/>
        <v>2314.5295678751309</v>
      </c>
      <c r="AE817" s="324" t="e">
        <f t="shared" ca="1" si="353"/>
        <v>#N/A</v>
      </c>
      <c r="AG817" s="306">
        <f t="shared" ca="1" si="375"/>
        <v>1.2685089905697371</v>
      </c>
      <c r="AH817" s="304">
        <f t="shared" ca="1" si="376"/>
        <v>-8.4423784465315226</v>
      </c>
    </row>
    <row r="818" spans="1:34" x14ac:dyDescent="0.2">
      <c r="A818" s="347">
        <f t="shared" ca="1" si="354"/>
        <v>0.1</v>
      </c>
      <c r="B818" s="304">
        <f t="shared" ca="1" si="355"/>
        <v>49.100000000000357</v>
      </c>
      <c r="D818" s="306">
        <f t="shared" ca="1" si="356"/>
        <v>-1.1933637392470475</v>
      </c>
      <c r="E818" s="307">
        <f t="shared" ca="1" si="357"/>
        <v>-1.4253013900511675</v>
      </c>
      <c r="F818" s="304">
        <f t="shared" ca="1" si="358"/>
        <v>1.858924707090496</v>
      </c>
      <c r="G818" s="306">
        <f t="shared" ca="1" si="359"/>
        <v>21.842551170723436</v>
      </c>
      <c r="H818" s="307">
        <f t="shared" ca="1" si="360"/>
        <v>-154.44905204124527</v>
      </c>
      <c r="I818" s="304">
        <f t="shared" ca="1" si="361"/>
        <v>155.98591833266539</v>
      </c>
      <c r="J818" s="306">
        <f t="shared" ca="1" si="362"/>
        <v>2316.7197898108993</v>
      </c>
      <c r="K818" s="307">
        <f t="shared" ca="1" si="363"/>
        <v>43.194023968754337</v>
      </c>
      <c r="L818" s="304">
        <f t="shared" ca="1" si="348"/>
        <v>2317.1224197715733</v>
      </c>
      <c r="M818" s="306">
        <f t="shared" ca="1" si="364"/>
        <v>-1.4303056299707979</v>
      </c>
      <c r="N818" s="304">
        <f t="shared" ca="1" si="365"/>
        <v>-81.950476011127151</v>
      </c>
      <c r="P818" s="310">
        <f t="shared" ca="1" si="366"/>
        <v>23</v>
      </c>
      <c r="Q818" s="304">
        <f t="shared" ca="1" si="367"/>
        <v>0</v>
      </c>
      <c r="R818" s="306">
        <f t="shared" ca="1" si="368"/>
        <v>0</v>
      </c>
      <c r="S818" s="307">
        <f t="shared" ca="1" si="369"/>
        <v>7.6519999999999806</v>
      </c>
      <c r="T818" s="304">
        <f t="shared" ca="1" si="349"/>
        <v>75.066119999999813</v>
      </c>
      <c r="U818" s="311">
        <f t="shared" ca="1" si="350"/>
        <v>0</v>
      </c>
      <c r="V818" s="306">
        <f t="shared" ca="1" si="351"/>
        <v>1.2197201349946074</v>
      </c>
      <c r="W818" s="304">
        <f t="shared" ca="1" si="352"/>
        <v>65.010027789516315</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1.2429284979245949</v>
      </c>
      <c r="AH818" s="304">
        <f t="shared" ca="1" si="376"/>
        <v>-8.4691964077961721</v>
      </c>
    </row>
    <row r="819" spans="1:34" x14ac:dyDescent="0.2">
      <c r="A819" s="347">
        <f t="shared" ca="1" si="354"/>
        <v>0.1</v>
      </c>
      <c r="B819" s="304">
        <f t="shared" ca="1" si="355"/>
        <v>49.200000000000358</v>
      </c>
      <c r="D819" s="306">
        <f t="shared" ca="1" si="356"/>
        <v>-1.1896613656282036</v>
      </c>
      <c r="E819" s="307">
        <f t="shared" ca="1" si="357"/>
        <v>-1.3978841837098663</v>
      </c>
      <c r="F819" s="304">
        <f t="shared" ca="1" si="358"/>
        <v>1.8355855621393848</v>
      </c>
      <c r="G819" s="306">
        <f t="shared" ca="1" si="359"/>
        <v>21.723585034160614</v>
      </c>
      <c r="H819" s="307">
        <f t="shared" ca="1" si="360"/>
        <v>-154.58884045961625</v>
      </c>
      <c r="I819" s="304">
        <f t="shared" ca="1" si="361"/>
        <v>156.10773120311848</v>
      </c>
      <c r="J819" s="306">
        <f t="shared" ca="1" si="362"/>
        <v>2318.8980966211434</v>
      </c>
      <c r="K819" s="307">
        <f t="shared" ca="1" si="363"/>
        <v>27.742129343711262</v>
      </c>
      <c r="L819" s="304">
        <f t="shared" ca="1" si="348"/>
        <v>2319.0640371179243</v>
      </c>
      <c r="M819" s="306">
        <f t="shared" ca="1" si="364"/>
        <v>-1.4311855893389795</v>
      </c>
      <c r="N819" s="304">
        <f t="shared" ca="1" si="365"/>
        <v>-82.000893969066951</v>
      </c>
      <c r="P819" s="310">
        <f t="shared" ca="1" si="366"/>
        <v>23</v>
      </c>
      <c r="Q819" s="304">
        <f t="shared" ca="1" si="367"/>
        <v>0</v>
      </c>
      <c r="R819" s="306">
        <f t="shared" ca="1" si="368"/>
        <v>0</v>
      </c>
      <c r="S819" s="307">
        <f t="shared" ca="1" si="369"/>
        <v>7.6519999999999806</v>
      </c>
      <c r="T819" s="304">
        <f t="shared" ca="1" si="349"/>
        <v>75.066119999999813</v>
      </c>
      <c r="U819" s="311">
        <f t="shared" ca="1" si="350"/>
        <v>0</v>
      </c>
      <c r="V819" s="306">
        <f t="shared" ca="1" si="351"/>
        <v>1.2216062965833523</v>
      </c>
      <c r="W819" s="304">
        <f t="shared" ca="1" si="352"/>
        <v>65.21229084169336</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1.2175243112512497</v>
      </c>
      <c r="AH819" s="304">
        <f t="shared" ca="1" si="376"/>
        <v>-8.4958217184417766</v>
      </c>
    </row>
    <row r="820" spans="1:34" x14ac:dyDescent="0.2">
      <c r="A820" s="347">
        <f t="shared" ca="1" si="354"/>
        <v>0.1</v>
      </c>
      <c r="B820" s="304">
        <f t="shared" ca="1" si="355"/>
        <v>49.30000000000036</v>
      </c>
      <c r="D820" s="306">
        <f t="shared" ca="1" si="356"/>
        <v>-1.1859368988656847</v>
      </c>
      <c r="E820" s="307">
        <f t="shared" ca="1" si="357"/>
        <v>-1.3706650667637756</v>
      </c>
      <c r="F820" s="304">
        <f t="shared" ca="1" si="358"/>
        <v>1.812503531951787</v>
      </c>
      <c r="G820" s="306">
        <f t="shared" ca="1" si="359"/>
        <v>21.604991344274044</v>
      </c>
      <c r="H820" s="307">
        <f t="shared" ca="1" si="360"/>
        <v>-154.72590696629263</v>
      </c>
      <c r="I820" s="304">
        <f t="shared" ca="1" si="361"/>
        <v>156.22702051030737</v>
      </c>
      <c r="J820" s="306">
        <f t="shared" ca="1" si="362"/>
        <v>2321.0645254400652</v>
      </c>
      <c r="K820" s="307">
        <f t="shared" ca="1" si="363"/>
        <v>12.276391972415817</v>
      </c>
      <c r="L820" s="304">
        <f t="shared" ca="1" si="348"/>
        <v>2321.0969908765501</v>
      </c>
      <c r="M820" s="306">
        <f t="shared" ca="1" si="364"/>
        <v>-1.4320594053514659</v>
      </c>
      <c r="N820" s="304">
        <f t="shared" ca="1" si="365"/>
        <v>-82.050959938653378</v>
      </c>
      <c r="P820" s="310">
        <f t="shared" ca="1" si="366"/>
        <v>23</v>
      </c>
      <c r="Q820" s="304">
        <f t="shared" ca="1" si="367"/>
        <v>0</v>
      </c>
      <c r="R820" s="306">
        <f t="shared" ca="1" si="368"/>
        <v>0</v>
      </c>
      <c r="S820" s="307">
        <f t="shared" ca="1" si="369"/>
        <v>7.6519999999999806</v>
      </c>
      <c r="T820" s="304">
        <f t="shared" ca="1" si="349"/>
        <v>75.066119999999813</v>
      </c>
      <c r="U820" s="311">
        <f t="shared" ca="1" si="350"/>
        <v>0</v>
      </c>
      <c r="V820" s="306">
        <f t="shared" ca="1" si="351"/>
        <v>1.2234970645146355</v>
      </c>
      <c r="W820" s="304">
        <f t="shared" ca="1" si="352"/>
        <v>65.413080585882483</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1.1922966327636892</v>
      </c>
      <c r="AH820" s="304">
        <f t="shared" ca="1" si="376"/>
        <v>-8.5222544225945533</v>
      </c>
    </row>
    <row r="821" spans="1:34" x14ac:dyDescent="0.2">
      <c r="A821" s="347">
        <f t="shared" ca="1" si="354"/>
        <v>0.1</v>
      </c>
      <c r="B821" s="304">
        <f t="shared" ca="1" si="355"/>
        <v>49.400000000000361</v>
      </c>
      <c r="D821" s="306">
        <f t="shared" ca="1" si="356"/>
        <v>-1.1821908333962747</v>
      </c>
      <c r="E821" s="307">
        <f t="shared" ca="1" si="357"/>
        <v>-1.34364396265061</v>
      </c>
      <c r="F821" s="304">
        <f t="shared" ca="1" si="358"/>
        <v>1.7896799336567455</v>
      </c>
      <c r="G821" s="306">
        <f t="shared" ca="1" si="359"/>
        <v>21.486772260934416</v>
      </c>
      <c r="H821" s="307">
        <f t="shared" ca="1" si="360"/>
        <v>-154.86027136255768</v>
      </c>
      <c r="I821" s="304">
        <f t="shared" ca="1" si="361"/>
        <v>156.34380393440048</v>
      </c>
      <c r="J821" s="306">
        <f t="shared" ca="1" si="362"/>
        <v>2323.2191136203255</v>
      </c>
      <c r="K821" s="307">
        <f t="shared" ca="1" si="363"/>
        <v>-3.2029169440267005</v>
      </c>
      <c r="L821" s="304">
        <f t="shared" ca="1" si="348"/>
        <v>2323.2213214775215</v>
      </c>
      <c r="M821" s="306">
        <f t="shared" ca="1" si="364"/>
        <v>-1.4329271387908922</v>
      </c>
      <c r="N821" s="304">
        <f t="shared" ca="1" si="365"/>
        <v>-82.100677402474872</v>
      </c>
      <c r="P821" s="310">
        <f t="shared" ca="1" si="366"/>
        <v>23</v>
      </c>
      <c r="Q821" s="304">
        <f t="shared" ca="1" si="367"/>
        <v>0</v>
      </c>
      <c r="R821" s="306">
        <f t="shared" ca="1" si="368"/>
        <v>0</v>
      </c>
      <c r="S821" s="307">
        <f t="shared" ca="1" si="369"/>
        <v>7.6519999999999806</v>
      </c>
      <c r="T821" s="304">
        <f t="shared" ca="1" si="349"/>
        <v>75.066119999999813</v>
      </c>
      <c r="U821" s="311">
        <f t="shared" ca="1" si="350"/>
        <v>0</v>
      </c>
      <c r="V821" s="306">
        <f t="shared" ca="1" si="351"/>
        <v>1.2253924201701043</v>
      </c>
      <c r="W821" s="304">
        <f t="shared" ca="1" si="352"/>
        <v>65.612397715585232</v>
      </c>
      <c r="Y821" s="314" t="str">
        <f t="shared" ca="1" si="370"/>
        <v>Impact balistique</v>
      </c>
      <c r="Z821" s="315" t="str">
        <f t="shared" ca="1" si="371"/>
        <v/>
      </c>
      <c r="AA821" s="316" t="str">
        <f t="shared" ca="1" si="372"/>
        <v/>
      </c>
      <c r="AC821" s="310" t="e">
        <f t="shared" ca="1" si="373"/>
        <v>#N/A</v>
      </c>
      <c r="AD821" s="323" t="e">
        <f t="shared" ca="1" si="374"/>
        <v>#N/A</v>
      </c>
      <c r="AE821" s="324" t="e">
        <f t="shared" ca="1" si="353"/>
        <v>#N/A</v>
      </c>
      <c r="AG821" s="306">
        <f t="shared" ca="1" si="375"/>
        <v>1.1672456367818995</v>
      </c>
      <c r="AH821" s="304">
        <f t="shared" ca="1" si="376"/>
        <v>-8.5484945878048411</v>
      </c>
    </row>
    <row r="822" spans="1:34" x14ac:dyDescent="0.2">
      <c r="A822" s="347">
        <f t="shared" ca="1" si="354"/>
        <v>1E-4</v>
      </c>
      <c r="B822" s="304">
        <f t="shared" ca="1" si="355"/>
        <v>49.400100000000364</v>
      </c>
      <c r="D822" s="306">
        <f t="shared" ca="1" si="356"/>
        <v>-1.1784236605897074</v>
      </c>
      <c r="E822" s="307">
        <f t="shared" ca="1" si="357"/>
        <v>-1.3168207712718445</v>
      </c>
      <c r="F822" s="304">
        <f t="shared" ca="1" si="358"/>
        <v>1.7671160877233338</v>
      </c>
      <c r="G822" s="306">
        <f t="shared" ca="1" si="359"/>
        <v>21.486654418568357</v>
      </c>
      <c r="H822" s="307">
        <f t="shared" ca="1" si="360"/>
        <v>-154.86040304463481</v>
      </c>
      <c r="I822" s="304">
        <f t="shared" ca="1" si="361"/>
        <v>156.34391817160562</v>
      </c>
      <c r="J822" s="306">
        <f t="shared" ca="1" si="362"/>
        <v>2323.2191136203255</v>
      </c>
      <c r="K822" s="307">
        <f t="shared" ca="1" si="363"/>
        <v>-3.21840297774706</v>
      </c>
      <c r="L822" s="304">
        <f t="shared" ca="1" si="348"/>
        <v>2323.2213428790074</v>
      </c>
      <c r="M822" s="306">
        <f t="shared" ca="1" si="364"/>
        <v>-1.4329280011308736</v>
      </c>
      <c r="N822" s="304">
        <f t="shared" ca="1" si="365"/>
        <v>-82.100726810916314</v>
      </c>
      <c r="P822" s="310">
        <f t="shared" ca="1" si="366"/>
        <v>23</v>
      </c>
      <c r="Q822" s="304">
        <f t="shared" ca="1" si="367"/>
        <v>0</v>
      </c>
      <c r="R822" s="306">
        <f t="shared" ca="1" si="368"/>
        <v>0</v>
      </c>
      <c r="S822" s="307">
        <f t="shared" ca="1" si="369"/>
        <v>7.6519999999999806</v>
      </c>
      <c r="T822" s="304">
        <f t="shared" ca="1" si="349"/>
        <v>75.066119999999813</v>
      </c>
      <c r="U822" s="311">
        <f t="shared" ca="1" si="350"/>
        <v>0</v>
      </c>
      <c r="V822" s="306">
        <f t="shared" ca="1" si="351"/>
        <v>1.2253943178184559</v>
      </c>
      <c r="W822" s="304">
        <f t="shared" ca="1" si="352"/>
        <v>65.612595206692106</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1.1423714701732699</v>
      </c>
      <c r="AH822" s="304">
        <f t="shared" ca="1" si="376"/>
        <v>-8.574542304702744</v>
      </c>
    </row>
    <row r="823" spans="1:34" x14ac:dyDescent="0.2">
      <c r="A823" s="347">
        <f t="shared" ca="1" si="354"/>
        <v>1E-4</v>
      </c>
      <c r="B823" s="304">
        <f t="shared" ca="1" si="355"/>
        <v>49.400200000000368</v>
      </c>
      <c r="D823" s="306">
        <f t="shared" ca="1" si="356"/>
        <v>-1.178419883574727</v>
      </c>
      <c r="E823" s="307">
        <f t="shared" ca="1" si="357"/>
        <v>-1.316794190886732</v>
      </c>
      <c r="F823" s="304">
        <f t="shared" ca="1" si="358"/>
        <v>1.767093761846642</v>
      </c>
      <c r="G823" s="306">
        <f t="shared" ca="1" si="359"/>
        <v>21.486536576580001</v>
      </c>
      <c r="H823" s="307">
        <f t="shared" ca="1" si="360"/>
        <v>-154.86053472405391</v>
      </c>
      <c r="I823" s="304">
        <f t="shared" ca="1" si="361"/>
        <v>156.34403240634614</v>
      </c>
      <c r="J823" s="306">
        <f t="shared" ca="1" si="362"/>
        <v>2323.2191136203255</v>
      </c>
      <c r="K823" s="307">
        <f t="shared" ca="1" si="363"/>
        <v>-3.2338890246354945</v>
      </c>
      <c r="L823" s="304">
        <f t="shared" ca="1" si="348"/>
        <v>2323.2213643837376</v>
      </c>
      <c r="M823" s="306">
        <f t="shared" ca="1" si="364"/>
        <v>-1.4329288634648651</v>
      </c>
      <c r="N823" s="304">
        <f t="shared" ca="1" si="365"/>
        <v>-82.100776219014563</v>
      </c>
      <c r="P823" s="310">
        <f t="shared" ca="1" si="366"/>
        <v>23</v>
      </c>
      <c r="Q823" s="304">
        <f t="shared" ca="1" si="367"/>
        <v>0</v>
      </c>
      <c r="R823" s="306">
        <f t="shared" ca="1" si="368"/>
        <v>0</v>
      </c>
      <c r="S823" s="307">
        <f t="shared" ca="1" si="369"/>
        <v>7.6519999999999806</v>
      </c>
      <c r="T823" s="304">
        <f t="shared" ca="1" si="349"/>
        <v>75.066119999999813</v>
      </c>
      <c r="U823" s="311">
        <f t="shared" ca="1" si="350"/>
        <v>0</v>
      </c>
      <c r="V823" s="306">
        <f t="shared" ca="1" si="351"/>
        <v>1.2253962154713611</v>
      </c>
      <c r="W823" s="304">
        <f t="shared" ca="1" si="352"/>
        <v>65.612792696341188</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1.1423468237068253</v>
      </c>
      <c r="AH823" s="304">
        <f t="shared" ca="1" si="376"/>
        <v>-8.5745681137862348</v>
      </c>
    </row>
    <row r="824" spans="1:34" x14ac:dyDescent="0.2">
      <c r="A824" s="347">
        <f t="shared" ca="1" si="354"/>
        <v>1E-4</v>
      </c>
      <c r="B824" s="304">
        <f t="shared" ca="1" si="355"/>
        <v>49.400300000000371</v>
      </c>
      <c r="D824" s="306">
        <f t="shared" ca="1" si="356"/>
        <v>-1.178416106539472</v>
      </c>
      <c r="E824" s="307">
        <f t="shared" ca="1" si="357"/>
        <v>-1.3167676106975819</v>
      </c>
      <c r="F824" s="304">
        <f t="shared" ca="1" si="358"/>
        <v>1.7670714362282773</v>
      </c>
      <c r="G824" s="306">
        <f t="shared" ca="1" si="359"/>
        <v>21.486418734969348</v>
      </c>
      <c r="H824" s="307">
        <f t="shared" ca="1" si="360"/>
        <v>-154.86066640081498</v>
      </c>
      <c r="I824" s="304">
        <f t="shared" ca="1" si="361"/>
        <v>156.34414663862202</v>
      </c>
      <c r="J824" s="306">
        <f t="shared" ca="1" si="362"/>
        <v>2323.2191136203255</v>
      </c>
      <c r="K824" s="307">
        <f t="shared" ca="1" si="363"/>
        <v>-3.2493750846917382</v>
      </c>
      <c r="L824" s="304">
        <f t="shared" ca="1" si="348"/>
        <v>2323.2213859917119</v>
      </c>
      <c r="M824" s="306">
        <f t="shared" ca="1" si="364"/>
        <v>-1.4329297257928673</v>
      </c>
      <c r="N824" s="304">
        <f t="shared" ca="1" si="365"/>
        <v>-82.100825626769634</v>
      </c>
      <c r="P824" s="310">
        <f t="shared" ca="1" si="366"/>
        <v>23</v>
      </c>
      <c r="Q824" s="304">
        <f t="shared" ca="1" si="367"/>
        <v>0</v>
      </c>
      <c r="R824" s="306">
        <f t="shared" ca="1" si="368"/>
        <v>0</v>
      </c>
      <c r="S824" s="307">
        <f t="shared" ca="1" si="369"/>
        <v>7.6519999999999806</v>
      </c>
      <c r="T824" s="304">
        <f t="shared" ca="1" si="349"/>
        <v>75.066119999999813</v>
      </c>
      <c r="U824" s="311">
        <f t="shared" ca="1" si="350"/>
        <v>0</v>
      </c>
      <c r="V824" s="306">
        <f t="shared" ca="1" si="351"/>
        <v>1.225398113128819</v>
      </c>
      <c r="W824" s="304">
        <f t="shared" ca="1" si="352"/>
        <v>65.612990184532379</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1.1423221774155898</v>
      </c>
      <c r="AH824" s="304">
        <f t="shared" ca="1" si="376"/>
        <v>-8.5745939226792149</v>
      </c>
    </row>
    <row r="825" spans="1:34" x14ac:dyDescent="0.2">
      <c r="A825" s="347">
        <f t="shared" ca="1" si="354"/>
        <v>1E-4</v>
      </c>
      <c r="B825" s="304">
        <f t="shared" ca="1" si="355"/>
        <v>49.400400000000374</v>
      </c>
      <c r="D825" s="306">
        <f t="shared" ca="1" si="356"/>
        <v>-1.178412329483937</v>
      </c>
      <c r="E825" s="307">
        <f t="shared" ca="1" si="357"/>
        <v>-1.316741030704403</v>
      </c>
      <c r="F825" s="304">
        <f t="shared" ca="1" si="358"/>
        <v>1.7670491108682442</v>
      </c>
      <c r="G825" s="306">
        <f t="shared" ca="1" si="359"/>
        <v>21.486300893736399</v>
      </c>
      <c r="H825" s="307">
        <f t="shared" ca="1" si="360"/>
        <v>-154.86079807491805</v>
      </c>
      <c r="I825" s="304">
        <f t="shared" ca="1" si="361"/>
        <v>156.34426086843328</v>
      </c>
      <c r="J825" s="306">
        <f t="shared" ca="1" si="362"/>
        <v>2323.2191136203255</v>
      </c>
      <c r="K825" s="307">
        <f t="shared" ca="1" si="363"/>
        <v>-3.2648611579155249</v>
      </c>
      <c r="L825" s="304">
        <f t="shared" ca="1" si="348"/>
        <v>2323.2214077029316</v>
      </c>
      <c r="M825" s="306">
        <f t="shared" ca="1" si="364"/>
        <v>-1.4329305881148797</v>
      </c>
      <c r="N825" s="304">
        <f t="shared" ca="1" si="365"/>
        <v>-82.100875034181527</v>
      </c>
      <c r="P825" s="310">
        <f t="shared" ca="1" si="366"/>
        <v>23</v>
      </c>
      <c r="Q825" s="304">
        <f t="shared" ca="1" si="367"/>
        <v>0</v>
      </c>
      <c r="R825" s="306">
        <f t="shared" ca="1" si="368"/>
        <v>0</v>
      </c>
      <c r="S825" s="307">
        <f t="shared" ca="1" si="369"/>
        <v>7.6519999999999806</v>
      </c>
      <c r="T825" s="304">
        <f t="shared" ca="1" si="349"/>
        <v>75.066119999999813</v>
      </c>
      <c r="U825" s="311">
        <f t="shared" ca="1" si="350"/>
        <v>0</v>
      </c>
      <c r="V825" s="306">
        <f t="shared" ca="1" si="351"/>
        <v>1.2254000107908296</v>
      </c>
      <c r="W825" s="304">
        <f t="shared" ca="1" si="352"/>
        <v>65.613187671265678</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1.1422975312995778</v>
      </c>
      <c r="AH825" s="304">
        <f t="shared" ca="1" si="376"/>
        <v>-8.5746197313816701</v>
      </c>
    </row>
    <row r="826" spans="1:34" x14ac:dyDescent="0.2">
      <c r="A826" s="347">
        <f t="shared" ca="1" si="354"/>
        <v>1E-4</v>
      </c>
      <c r="B826" s="304">
        <f t="shared" ca="1" si="355"/>
        <v>49.400500000000378</v>
      </c>
      <c r="D826" s="306">
        <f t="shared" ca="1" si="356"/>
        <v>-1.1784085524081256</v>
      </c>
      <c r="E826" s="307">
        <f t="shared" ca="1" si="357"/>
        <v>-1.3167144509071971</v>
      </c>
      <c r="F826" s="304">
        <f t="shared" ca="1" si="358"/>
        <v>1.7670267857665474</v>
      </c>
      <c r="G826" s="306">
        <f t="shared" ca="1" si="359"/>
        <v>21.486183052881159</v>
      </c>
      <c r="H826" s="307">
        <f t="shared" ca="1" si="360"/>
        <v>-154.86092974636315</v>
      </c>
      <c r="I826" s="304">
        <f t="shared" ca="1" si="361"/>
        <v>156.34437509577998</v>
      </c>
      <c r="J826" s="306">
        <f t="shared" ca="1" si="362"/>
        <v>2323.2191136203255</v>
      </c>
      <c r="K826" s="307">
        <f t="shared" ca="1" si="363"/>
        <v>-3.2803472443065891</v>
      </c>
      <c r="L826" s="304">
        <f t="shared" ca="1" si="348"/>
        <v>2323.2214295173962</v>
      </c>
      <c r="M826" s="306">
        <f t="shared" ca="1" si="364"/>
        <v>-1.432931450430903</v>
      </c>
      <c r="N826" s="304">
        <f t="shared" ca="1" si="365"/>
        <v>-82.100924441250271</v>
      </c>
      <c r="P826" s="310">
        <f t="shared" ca="1" si="366"/>
        <v>23</v>
      </c>
      <c r="Q826" s="304">
        <f t="shared" ca="1" si="367"/>
        <v>0</v>
      </c>
      <c r="R826" s="306">
        <f t="shared" ca="1" si="368"/>
        <v>0</v>
      </c>
      <c r="S826" s="307">
        <f t="shared" ca="1" si="369"/>
        <v>7.6519999999999806</v>
      </c>
      <c r="T826" s="304">
        <f t="shared" ca="1" si="349"/>
        <v>75.066119999999813</v>
      </c>
      <c r="U826" s="311">
        <f t="shared" ca="1" si="350"/>
        <v>0</v>
      </c>
      <c r="V826" s="306">
        <f t="shared" ca="1" si="351"/>
        <v>1.2254019084573931</v>
      </c>
      <c r="W826" s="304">
        <f t="shared" ca="1" si="352"/>
        <v>65.613385156541185</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1.1422728853587909</v>
      </c>
      <c r="AH826" s="304">
        <f t="shared" ca="1" si="376"/>
        <v>-8.5746455398936021</v>
      </c>
    </row>
    <row r="827" spans="1:34" x14ac:dyDescent="0.2">
      <c r="A827" s="347">
        <f t="shared" ca="1" si="354"/>
        <v>1E-4</v>
      </c>
      <c r="B827" s="304">
        <f t="shared" ca="1" si="355"/>
        <v>49.400600000000381</v>
      </c>
      <c r="D827" s="306">
        <f t="shared" ca="1" si="356"/>
        <v>-1.1784047753120357</v>
      </c>
      <c r="E827" s="307">
        <f t="shared" ca="1" si="357"/>
        <v>-1.3166878713059535</v>
      </c>
      <c r="F827" s="304">
        <f t="shared" ca="1" si="358"/>
        <v>1.7670044609231783</v>
      </c>
      <c r="G827" s="306">
        <f t="shared" ca="1" si="359"/>
        <v>21.486065212403627</v>
      </c>
      <c r="H827" s="307">
        <f t="shared" ca="1" si="360"/>
        <v>-154.86106141515029</v>
      </c>
      <c r="I827" s="304">
        <f t="shared" ca="1" si="361"/>
        <v>156.34448932066206</v>
      </c>
      <c r="J827" s="306">
        <f t="shared" ca="1" si="362"/>
        <v>2323.2191136203255</v>
      </c>
      <c r="K827" s="307">
        <f t="shared" ca="1" si="363"/>
        <v>-3.2958333438646648</v>
      </c>
      <c r="L827" s="304">
        <f t="shared" ca="1" si="348"/>
        <v>2323.2214514351062</v>
      </c>
      <c r="M827" s="306">
        <f t="shared" ca="1" si="364"/>
        <v>-1.4329323127409368</v>
      </c>
      <c r="N827" s="304">
        <f t="shared" ca="1" si="365"/>
        <v>-82.100973847975837</v>
      </c>
      <c r="P827" s="310">
        <f t="shared" ca="1" si="366"/>
        <v>23</v>
      </c>
      <c r="Q827" s="304">
        <f t="shared" ca="1" si="367"/>
        <v>0</v>
      </c>
      <c r="R827" s="306">
        <f t="shared" ca="1" si="368"/>
        <v>0</v>
      </c>
      <c r="S827" s="307">
        <f t="shared" ca="1" si="369"/>
        <v>7.6519999999999806</v>
      </c>
      <c r="T827" s="304">
        <f t="shared" ca="1" si="349"/>
        <v>75.066119999999813</v>
      </c>
      <c r="U827" s="311">
        <f t="shared" ca="1" si="350"/>
        <v>0</v>
      </c>
      <c r="V827" s="306">
        <f t="shared" ca="1" si="351"/>
        <v>1.2254038061285089</v>
      </c>
      <c r="W827" s="304">
        <f t="shared" ca="1" si="352"/>
        <v>65.613582640358757</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1.142248239593215</v>
      </c>
      <c r="AH827" s="304">
        <f t="shared" ca="1" si="376"/>
        <v>-8.5746713482150216</v>
      </c>
    </row>
    <row r="828" spans="1:34" x14ac:dyDescent="0.2">
      <c r="A828" s="347">
        <f t="shared" ca="1" si="354"/>
        <v>1E-4</v>
      </c>
      <c r="B828" s="304">
        <f t="shared" ca="1" si="355"/>
        <v>49.400700000000384</v>
      </c>
      <c r="D828" s="306">
        <f t="shared" ca="1" si="356"/>
        <v>-1.1784009981956687</v>
      </c>
      <c r="E828" s="307">
        <f t="shared" ca="1" si="357"/>
        <v>-1.3166612919006848</v>
      </c>
      <c r="F828" s="304">
        <f t="shared" ca="1" si="358"/>
        <v>1.766982136338149</v>
      </c>
      <c r="G828" s="306">
        <f t="shared" ca="1" si="359"/>
        <v>21.485947372303809</v>
      </c>
      <c r="H828" s="307">
        <f t="shared" ca="1" si="360"/>
        <v>-154.86119308127948</v>
      </c>
      <c r="I828" s="304">
        <f t="shared" ca="1" si="361"/>
        <v>156.34460354307959</v>
      </c>
      <c r="J828" s="306">
        <f t="shared" ca="1" si="362"/>
        <v>2323.2191136203255</v>
      </c>
      <c r="K828" s="307">
        <f t="shared" ca="1" si="363"/>
        <v>-3.3113194565894863</v>
      </c>
      <c r="L828" s="304">
        <f t="shared" ca="1" si="348"/>
        <v>2323.2214734560616</v>
      </c>
      <c r="M828" s="306">
        <f t="shared" ca="1" si="364"/>
        <v>-1.4329331750449812</v>
      </c>
      <c r="N828" s="304">
        <f t="shared" ca="1" si="365"/>
        <v>-82.101023254358239</v>
      </c>
      <c r="P828" s="310">
        <f t="shared" ca="1" si="366"/>
        <v>23</v>
      </c>
      <c r="Q828" s="304">
        <f t="shared" ca="1" si="367"/>
        <v>0</v>
      </c>
      <c r="R828" s="306">
        <f t="shared" ca="1" si="368"/>
        <v>0</v>
      </c>
      <c r="S828" s="307">
        <f t="shared" ca="1" si="369"/>
        <v>7.6519999999999806</v>
      </c>
      <c r="T828" s="304">
        <f t="shared" ca="1" si="349"/>
        <v>75.066119999999813</v>
      </c>
      <c r="U828" s="311">
        <f t="shared" ca="1" si="350"/>
        <v>0</v>
      </c>
      <c r="V828" s="306">
        <f t="shared" ca="1" si="351"/>
        <v>1.2254057038041772</v>
      </c>
      <c r="W828" s="304">
        <f t="shared" ca="1" si="352"/>
        <v>65.613780122718453</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1.1422235940028678</v>
      </c>
      <c r="AH828" s="304">
        <f t="shared" ca="1" si="376"/>
        <v>-8.5746971563459127</v>
      </c>
    </row>
    <row r="829" spans="1:34" x14ac:dyDescent="0.2">
      <c r="A829" s="347">
        <f t="shared" ca="1" si="354"/>
        <v>1E-4</v>
      </c>
      <c r="B829" s="304">
        <f t="shared" ca="1" si="355"/>
        <v>49.400800000000388</v>
      </c>
      <c r="D829" s="306">
        <f t="shared" ca="1" si="356"/>
        <v>-1.1783972210590257</v>
      </c>
      <c r="E829" s="307">
        <f t="shared" ca="1" si="357"/>
        <v>-1.3166347126913909</v>
      </c>
      <c r="F829" s="304">
        <f t="shared" ca="1" si="358"/>
        <v>1.7669598120114605</v>
      </c>
      <c r="G829" s="306">
        <f t="shared" ca="1" si="359"/>
        <v>21.485829532581704</v>
      </c>
      <c r="H829" s="307">
        <f t="shared" ca="1" si="360"/>
        <v>-154.86132474475076</v>
      </c>
      <c r="I829" s="304">
        <f t="shared" ca="1" si="361"/>
        <v>156.34471776303258</v>
      </c>
      <c r="J829" s="306">
        <f t="shared" ca="1" si="362"/>
        <v>2323.2191136203255</v>
      </c>
      <c r="K829" s="307">
        <f t="shared" ca="1" si="363"/>
        <v>-3.3268055824807878</v>
      </c>
      <c r="L829" s="304">
        <f t="shared" ca="1" si="348"/>
        <v>2323.2214955802629</v>
      </c>
      <c r="M829" s="306">
        <f t="shared" ca="1" si="364"/>
        <v>-1.4329340373430366</v>
      </c>
      <c r="N829" s="304">
        <f t="shared" ca="1" si="365"/>
        <v>-82.101072660397492</v>
      </c>
      <c r="P829" s="310">
        <f t="shared" ca="1" si="366"/>
        <v>23</v>
      </c>
      <c r="Q829" s="304">
        <f t="shared" ca="1" si="367"/>
        <v>0</v>
      </c>
      <c r="R829" s="306">
        <f t="shared" ca="1" si="368"/>
        <v>0</v>
      </c>
      <c r="S829" s="307">
        <f t="shared" ca="1" si="369"/>
        <v>7.6519999999999806</v>
      </c>
      <c r="T829" s="304">
        <f t="shared" ca="1" si="349"/>
        <v>75.066119999999813</v>
      </c>
      <c r="U829" s="311">
        <f t="shared" ca="1" si="350"/>
        <v>0</v>
      </c>
      <c r="V829" s="306">
        <f t="shared" ca="1" si="351"/>
        <v>1.2254076014843986</v>
      </c>
      <c r="W829" s="304">
        <f t="shared" ca="1" si="352"/>
        <v>65.613977603620313</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1.1421989485877422</v>
      </c>
      <c r="AH829" s="304">
        <f t="shared" ca="1" si="376"/>
        <v>-8.5747229642862806</v>
      </c>
    </row>
    <row r="830" spans="1:34" x14ac:dyDescent="0.2">
      <c r="A830" s="347">
        <f t="shared" ca="1" si="354"/>
        <v>1E-4</v>
      </c>
      <c r="B830" s="304">
        <f t="shared" ca="1" si="355"/>
        <v>49.400900000000391</v>
      </c>
      <c r="D830" s="306">
        <f t="shared" ca="1" si="356"/>
        <v>-1.1783934439021053</v>
      </c>
      <c r="E830" s="307">
        <f t="shared" ca="1" si="357"/>
        <v>-1.3166081336780593</v>
      </c>
      <c r="F830" s="304">
        <f t="shared" ca="1" si="358"/>
        <v>1.7669374879431041</v>
      </c>
      <c r="G830" s="306">
        <f t="shared" ca="1" si="359"/>
        <v>21.485711693237313</v>
      </c>
      <c r="H830" s="307">
        <f t="shared" ca="1" si="360"/>
        <v>-154.86145640556413</v>
      </c>
      <c r="I830" s="304">
        <f t="shared" ca="1" si="361"/>
        <v>156.34483198052104</v>
      </c>
      <c r="J830" s="306">
        <f t="shared" ca="1" si="362"/>
        <v>2323.2191136203255</v>
      </c>
      <c r="K830" s="307">
        <f t="shared" ca="1" si="363"/>
        <v>-3.3422917215383037</v>
      </c>
      <c r="L830" s="304">
        <f t="shared" ca="1" si="348"/>
        <v>2323.2215178077104</v>
      </c>
      <c r="M830" s="306">
        <f t="shared" ca="1" si="364"/>
        <v>-1.4329348996351026</v>
      </c>
      <c r="N830" s="304">
        <f t="shared" ca="1" si="365"/>
        <v>-82.101122066093581</v>
      </c>
      <c r="P830" s="310">
        <f t="shared" ca="1" si="366"/>
        <v>23</v>
      </c>
      <c r="Q830" s="304">
        <f t="shared" ca="1" si="367"/>
        <v>0</v>
      </c>
      <c r="R830" s="306">
        <f t="shared" ca="1" si="368"/>
        <v>0</v>
      </c>
      <c r="S830" s="307">
        <f t="shared" ca="1" si="369"/>
        <v>7.6519999999999806</v>
      </c>
      <c r="T830" s="304">
        <f t="shared" ca="1" si="349"/>
        <v>75.066119999999813</v>
      </c>
      <c r="U830" s="311">
        <f t="shared" ca="1" si="350"/>
        <v>0</v>
      </c>
      <c r="V830" s="306">
        <f t="shared" ca="1" si="351"/>
        <v>1.2254094991691726</v>
      </c>
      <c r="W830" s="304">
        <f t="shared" ca="1" si="352"/>
        <v>65.61417508306431</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1.1421743033478364</v>
      </c>
      <c r="AH830" s="304">
        <f t="shared" ca="1" si="376"/>
        <v>-8.5747487720361324</v>
      </c>
    </row>
    <row r="831" spans="1:34" x14ac:dyDescent="0.2">
      <c r="A831" s="347">
        <f t="shared" ca="1" si="354"/>
        <v>1E-4</v>
      </c>
      <c r="B831" s="304">
        <f t="shared" ca="1" si="355"/>
        <v>49.401000000000394</v>
      </c>
      <c r="D831" s="306">
        <f t="shared" ca="1" si="356"/>
        <v>-1.1783896667249114</v>
      </c>
      <c r="E831" s="307">
        <f t="shared" ca="1" si="357"/>
        <v>-1.3165815548606989</v>
      </c>
      <c r="F831" s="304">
        <f t="shared" ca="1" si="358"/>
        <v>1.7669151641330898</v>
      </c>
      <c r="G831" s="306">
        <f t="shared" ca="1" si="359"/>
        <v>21.48559385427064</v>
      </c>
      <c r="H831" s="307">
        <f t="shared" ca="1" si="360"/>
        <v>-154.86158806371961</v>
      </c>
      <c r="I831" s="304">
        <f t="shared" ca="1" si="361"/>
        <v>156.34494619554496</v>
      </c>
      <c r="J831" s="306">
        <f t="shared" ca="1" si="362"/>
        <v>2323.2191136203255</v>
      </c>
      <c r="K831" s="307">
        <f t="shared" ca="1" si="363"/>
        <v>-3.3577778737617678</v>
      </c>
      <c r="L831" s="304">
        <f t="shared" ca="1" si="348"/>
        <v>2323.2215401384046</v>
      </c>
      <c r="M831" s="306">
        <f t="shared" ca="1" si="364"/>
        <v>-1.4329357619211796</v>
      </c>
      <c r="N831" s="304">
        <f t="shared" ca="1" si="365"/>
        <v>-82.101171471446534</v>
      </c>
      <c r="P831" s="310">
        <f t="shared" ca="1" si="366"/>
        <v>23</v>
      </c>
      <c r="Q831" s="304">
        <f t="shared" ca="1" si="367"/>
        <v>0</v>
      </c>
      <c r="R831" s="306">
        <f t="shared" ca="1" si="368"/>
        <v>0</v>
      </c>
      <c r="S831" s="307">
        <f t="shared" ca="1" si="369"/>
        <v>7.6519999999999806</v>
      </c>
      <c r="T831" s="304">
        <f t="shared" ca="1" si="349"/>
        <v>75.066119999999813</v>
      </c>
      <c r="U831" s="311">
        <f t="shared" ca="1" si="350"/>
        <v>0</v>
      </c>
      <c r="V831" s="306">
        <f t="shared" ca="1" si="351"/>
        <v>1.2254113968584994</v>
      </c>
      <c r="W831" s="304">
        <f t="shared" ca="1" si="352"/>
        <v>65.61437256105043</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1.1421496582831487</v>
      </c>
      <c r="AH831" s="304">
        <f t="shared" ca="1" si="376"/>
        <v>-8.5747745795954629</v>
      </c>
    </row>
    <row r="832" spans="1:34" x14ac:dyDescent="0.2">
      <c r="A832" s="347">
        <f t="shared" ca="1" si="354"/>
        <v>1E-4</v>
      </c>
      <c r="B832" s="304">
        <f t="shared" ca="1" si="355"/>
        <v>49.401100000000397</v>
      </c>
      <c r="D832" s="306">
        <f t="shared" ca="1" si="356"/>
        <v>-1.1783858895274408</v>
      </c>
      <c r="E832" s="307">
        <f t="shared" ca="1" si="357"/>
        <v>-1.3165549762393116</v>
      </c>
      <c r="F832" s="304">
        <f t="shared" ca="1" si="358"/>
        <v>1.7668928405814182</v>
      </c>
      <c r="G832" s="306">
        <f t="shared" ca="1" si="359"/>
        <v>21.485476015681687</v>
      </c>
      <c r="H832" s="307">
        <f t="shared" ca="1" si="360"/>
        <v>-154.86171971921723</v>
      </c>
      <c r="I832" s="304">
        <f t="shared" ca="1" si="361"/>
        <v>156.34506040810444</v>
      </c>
      <c r="J832" s="306">
        <f t="shared" ca="1" si="362"/>
        <v>2323.2191136203255</v>
      </c>
      <c r="K832" s="307">
        <f t="shared" ca="1" si="363"/>
        <v>-3.3732640391509148</v>
      </c>
      <c r="L832" s="304">
        <f t="shared" ca="1" si="348"/>
        <v>2323.2215625723452</v>
      </c>
      <c r="M832" s="306">
        <f t="shared" ca="1" si="364"/>
        <v>-1.4329366242012676</v>
      </c>
      <c r="N832" s="304">
        <f t="shared" ca="1" si="365"/>
        <v>-82.101220876456324</v>
      </c>
      <c r="P832" s="310">
        <f t="shared" ca="1" si="366"/>
        <v>23</v>
      </c>
      <c r="Q832" s="304">
        <f t="shared" ca="1" si="367"/>
        <v>0</v>
      </c>
      <c r="R832" s="306">
        <f t="shared" ca="1" si="368"/>
        <v>0</v>
      </c>
      <c r="S832" s="307">
        <f t="shared" ca="1" si="369"/>
        <v>7.6519999999999806</v>
      </c>
      <c r="T832" s="304">
        <f t="shared" ca="1" si="349"/>
        <v>75.066119999999813</v>
      </c>
      <c r="U832" s="311">
        <f t="shared" ca="1" si="350"/>
        <v>0</v>
      </c>
      <c r="V832" s="306">
        <f t="shared" ca="1" si="351"/>
        <v>1.2254132945523786</v>
      </c>
      <c r="W832" s="304">
        <f t="shared" ca="1" si="352"/>
        <v>65.614570037578716</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1.142125013393688</v>
      </c>
      <c r="AH832" s="304">
        <f t="shared" ca="1" si="376"/>
        <v>-8.5748003869642702</v>
      </c>
    </row>
    <row r="833" spans="1:34" x14ac:dyDescent="0.2">
      <c r="A833" s="347">
        <f t="shared" ca="1" si="354"/>
        <v>1E-4</v>
      </c>
      <c r="B833" s="304">
        <f t="shared" ca="1" si="355"/>
        <v>49.401200000000401</v>
      </c>
      <c r="D833" s="306">
        <f t="shared" ca="1" si="356"/>
        <v>-1.1783821123096958</v>
      </c>
      <c r="E833" s="307">
        <f t="shared" ca="1" si="357"/>
        <v>-1.3165283978138866</v>
      </c>
      <c r="F833" s="304">
        <f t="shared" ca="1" si="358"/>
        <v>1.7668705172880834</v>
      </c>
      <c r="G833" s="306">
        <f t="shared" ca="1" si="359"/>
        <v>21.485358177470456</v>
      </c>
      <c r="H833" s="307">
        <f t="shared" ca="1" si="360"/>
        <v>-154.861851372057</v>
      </c>
      <c r="I833" s="304">
        <f t="shared" ca="1" si="361"/>
        <v>156.34517461819942</v>
      </c>
      <c r="J833" s="306">
        <f t="shared" ca="1" si="362"/>
        <v>2323.2191136203255</v>
      </c>
      <c r="K833" s="307">
        <f t="shared" ca="1" si="363"/>
        <v>-3.3887502177054785</v>
      </c>
      <c r="L833" s="304">
        <f t="shared" ca="1" si="348"/>
        <v>2323.2215851095325</v>
      </c>
      <c r="M833" s="306">
        <f t="shared" ca="1" si="364"/>
        <v>-1.4329374864753666</v>
      </c>
      <c r="N833" s="304">
        <f t="shared" ca="1" si="365"/>
        <v>-82.101270281122979</v>
      </c>
      <c r="P833" s="310">
        <f t="shared" ca="1" si="366"/>
        <v>23</v>
      </c>
      <c r="Q833" s="304">
        <f t="shared" ca="1" si="367"/>
        <v>0</v>
      </c>
      <c r="R833" s="306">
        <f t="shared" ca="1" si="368"/>
        <v>0</v>
      </c>
      <c r="S833" s="307">
        <f t="shared" ca="1" si="369"/>
        <v>7.6519999999999806</v>
      </c>
      <c r="T833" s="304">
        <f t="shared" ca="1" si="349"/>
        <v>75.066119999999813</v>
      </c>
      <c r="U833" s="311">
        <f t="shared" ca="1" si="350"/>
        <v>0</v>
      </c>
      <c r="V833" s="306">
        <f t="shared" ca="1" si="351"/>
        <v>1.2254151922508105</v>
      </c>
      <c r="W833" s="304">
        <f t="shared" ca="1" si="352"/>
        <v>65.614767512649138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1.1421003686794435</v>
      </c>
      <c r="AH833" s="304">
        <f t="shared" ca="1" si="376"/>
        <v>-8.5748261941425614</v>
      </c>
    </row>
    <row r="834" spans="1:34" x14ac:dyDescent="0.2">
      <c r="A834" s="347">
        <f t="shared" ca="1" si="354"/>
        <v>1E-4</v>
      </c>
      <c r="B834" s="304">
        <f t="shared" ca="1" si="355"/>
        <v>49.401300000000404</v>
      </c>
      <c r="D834" s="306">
        <f t="shared" ca="1" si="356"/>
        <v>-1.1783783350716763</v>
      </c>
      <c r="E834" s="307">
        <f t="shared" ca="1" si="357"/>
        <v>-1.3165018195844311</v>
      </c>
      <c r="F834" s="304">
        <f t="shared" ca="1" si="358"/>
        <v>1.7668481942530925</v>
      </c>
      <c r="G834" s="306">
        <f t="shared" ca="1" si="359"/>
        <v>21.485240339636949</v>
      </c>
      <c r="H834" s="307">
        <f t="shared" ca="1" si="360"/>
        <v>-154.86198302223897</v>
      </c>
      <c r="I834" s="304">
        <f t="shared" ca="1" si="361"/>
        <v>156.34528882582998</v>
      </c>
      <c r="J834" s="306">
        <f t="shared" ca="1" si="362"/>
        <v>2323.2191136203255</v>
      </c>
      <c r="K834" s="307">
        <f t="shared" ca="1" si="363"/>
        <v>-3.4042364094251933</v>
      </c>
      <c r="L834" s="304">
        <f t="shared" ca="1" si="348"/>
        <v>2323.221607749967</v>
      </c>
      <c r="M834" s="306">
        <f t="shared" ca="1" si="364"/>
        <v>-1.4329383487434764</v>
      </c>
      <c r="N834" s="304">
        <f t="shared" ca="1" si="365"/>
        <v>-82.101319685446484</v>
      </c>
      <c r="P834" s="310">
        <f t="shared" ca="1" si="366"/>
        <v>23</v>
      </c>
      <c r="Q834" s="304">
        <f t="shared" ca="1" si="367"/>
        <v>0</v>
      </c>
      <c r="R834" s="306">
        <f t="shared" ca="1" si="368"/>
        <v>0</v>
      </c>
      <c r="S834" s="307">
        <f t="shared" ca="1" si="369"/>
        <v>7.6519999999999806</v>
      </c>
      <c r="T834" s="304">
        <f t="shared" ca="1" si="349"/>
        <v>75.066119999999813</v>
      </c>
      <c r="U834" s="311">
        <f t="shared" ca="1" si="350"/>
        <v>0</v>
      </c>
      <c r="V834" s="306">
        <f t="shared" ca="1" si="351"/>
        <v>1.2254170899537948</v>
      </c>
      <c r="W834" s="304">
        <f t="shared" ca="1" si="352"/>
        <v>65.614964986261711</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1.1420757241404207</v>
      </c>
      <c r="AH834" s="304">
        <f t="shared" ca="1" si="376"/>
        <v>-8.5748520011303331</v>
      </c>
    </row>
    <row r="835" spans="1:34" x14ac:dyDescent="0.2">
      <c r="A835" s="347">
        <f t="shared" ca="1" si="354"/>
        <v>1E-4</v>
      </c>
      <c r="B835" s="304">
        <f t="shared" ca="1" si="355"/>
        <v>49.401400000000407</v>
      </c>
      <c r="D835" s="306">
        <f t="shared" ca="1" si="356"/>
        <v>-1.1783745578133855</v>
      </c>
      <c r="E835" s="307">
        <f t="shared" ca="1" si="357"/>
        <v>-1.3164752415509451</v>
      </c>
      <c r="F835" s="304">
        <f t="shared" ca="1" si="358"/>
        <v>1.7668258714764484</v>
      </c>
      <c r="G835" s="306">
        <f t="shared" ca="1" si="359"/>
        <v>21.485122502181166</v>
      </c>
      <c r="H835" s="307">
        <f t="shared" ca="1" si="360"/>
        <v>-154.86211466976312</v>
      </c>
      <c r="I835" s="304">
        <f t="shared" ca="1" si="361"/>
        <v>156.34540303099607</v>
      </c>
      <c r="J835" s="306">
        <f t="shared" ca="1" si="362"/>
        <v>2323.2191136203255</v>
      </c>
      <c r="K835" s="307">
        <f t="shared" ca="1" si="363"/>
        <v>-3.4197226143097934</v>
      </c>
      <c r="L835" s="304">
        <f t="shared" ca="1" si="348"/>
        <v>2323.2216304936492</v>
      </c>
      <c r="M835" s="306">
        <f t="shared" ca="1" si="364"/>
        <v>-1.4329392110055974</v>
      </c>
      <c r="N835" s="304">
        <f t="shared" ca="1" si="365"/>
        <v>-82.101369089426854</v>
      </c>
      <c r="P835" s="310">
        <f t="shared" ca="1" si="366"/>
        <v>23</v>
      </c>
      <c r="Q835" s="304">
        <f t="shared" ca="1" si="367"/>
        <v>0</v>
      </c>
      <c r="R835" s="306">
        <f t="shared" ca="1" si="368"/>
        <v>0</v>
      </c>
      <c r="S835" s="307">
        <f t="shared" ca="1" si="369"/>
        <v>7.6519999999999806</v>
      </c>
      <c r="T835" s="304">
        <f t="shared" ca="1" si="349"/>
        <v>75.066119999999813</v>
      </c>
      <c r="U835" s="311">
        <f t="shared" ca="1" si="350"/>
        <v>0</v>
      </c>
      <c r="V835" s="306">
        <f t="shared" ca="1" si="351"/>
        <v>1.2254189876613322</v>
      </c>
      <c r="W835" s="304">
        <f t="shared" ca="1" si="352"/>
        <v>65.615162458416421</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1.1420510797766177</v>
      </c>
      <c r="AH835" s="304">
        <f t="shared" ca="1" si="376"/>
        <v>-8.5748778079275851</v>
      </c>
    </row>
    <row r="836" spans="1:34" x14ac:dyDescent="0.2">
      <c r="A836" s="347">
        <f t="shared" ca="1" si="354"/>
        <v>1E-4</v>
      </c>
      <c r="B836" s="304">
        <f t="shared" ca="1" si="355"/>
        <v>49.401500000000411</v>
      </c>
      <c r="D836" s="306">
        <f t="shared" ca="1" si="356"/>
        <v>-1.1783707805348207</v>
      </c>
      <c r="E836" s="307">
        <f t="shared" ca="1" si="357"/>
        <v>-1.3164486637134285</v>
      </c>
      <c r="F836" s="304">
        <f t="shared" ca="1" si="358"/>
        <v>1.7668035489581499</v>
      </c>
      <c r="G836" s="306">
        <f t="shared" ca="1" si="359"/>
        <v>21.485004665103112</v>
      </c>
      <c r="H836" s="307">
        <f t="shared" ca="1" si="360"/>
        <v>-154.86224631462949</v>
      </c>
      <c r="I836" s="304">
        <f t="shared" ca="1" si="361"/>
        <v>156.34551723369773</v>
      </c>
      <c r="J836" s="306">
        <f t="shared" ca="1" si="362"/>
        <v>2323.2191136203255</v>
      </c>
      <c r="K836" s="307">
        <f t="shared" ca="1" si="363"/>
        <v>-3.4352088323590131</v>
      </c>
      <c r="L836" s="304">
        <f t="shared" ref="L836:L899" ca="1" si="377">SQRT(pos_x^2+pos_z^2)</f>
        <v>2323.2216533405785</v>
      </c>
      <c r="M836" s="306">
        <f t="shared" ca="1" si="364"/>
        <v>-1.4329400732617297</v>
      </c>
      <c r="N836" s="304">
        <f t="shared" ca="1" si="365"/>
        <v>-82.101418493064088</v>
      </c>
      <c r="P836" s="310">
        <f t="shared" ca="1" si="366"/>
        <v>23</v>
      </c>
      <c r="Q836" s="304">
        <f t="shared" ca="1" si="367"/>
        <v>0</v>
      </c>
      <c r="R836" s="306">
        <f t="shared" ca="1" si="368"/>
        <v>0</v>
      </c>
      <c r="S836" s="307">
        <f t="shared" ca="1" si="369"/>
        <v>7.6519999999999806</v>
      </c>
      <c r="T836" s="304">
        <f t="shared" ref="T836:T899" ca="1" si="378">m*g</f>
        <v>75.066119999999813</v>
      </c>
      <c r="U836" s="311">
        <f t="shared" ref="U836:U899" ca="1" si="379">IF(pos_xz&lt;L_rampe,Poids*COS(Beta),0)</f>
        <v>0</v>
      </c>
      <c r="V836" s="306">
        <f t="shared" ref="V836:V899" ca="1" si="380">Rho_moyen*(20000-Alt_rampe-pos_z)/(20000+Alt_rampe+pos_z)</f>
        <v>1.2254208853734214</v>
      </c>
      <c r="W836" s="304">
        <f t="shared" ref="W836:W899" ca="1" si="381">1/2*Rho*Sref*Cx*vit_xz^2</f>
        <v>65.615359929113268</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1.1420264355880381</v>
      </c>
      <c r="AH836" s="304">
        <f t="shared" ca="1" si="376"/>
        <v>-8.5749036145343158</v>
      </c>
    </row>
    <row r="837" spans="1:34" x14ac:dyDescent="0.2">
      <c r="A837" s="347">
        <f t="shared" ref="A837:A900" ca="1" si="383">IF(B836+0.01&lt;=T_ini+ROUNDUP(Temps_fin_propu,0), 0.01, IF(K836&gt;0, 0.1, 0.0001))</f>
        <v>1E-4</v>
      </c>
      <c r="B837" s="304">
        <f t="shared" ref="B837:B900" ca="1" si="384">B836+pas</f>
        <v>49.401600000000414</v>
      </c>
      <c r="D837" s="306">
        <f t="shared" ref="D837:D900" ca="1" si="385">IF(AND(L836&lt;L_rampe,Poussee&lt;Poids*SIN(M836)),0,(-W836+Poussee)/m*COS(M836)-U836/m*SIN(M836))</f>
        <v>-1.1783670032359823</v>
      </c>
      <c r="E837" s="307">
        <f t="shared" ref="E837:E900" ca="1" si="386">IF(AND(L836&lt;L_rampe,Poussee&lt;Poids*SIN(M836)),0,(-W836+Poussee)/m*SIN(M836)+U836/m*COS(M836)-Poids/m)</f>
        <v>-1.3164220860718778</v>
      </c>
      <c r="F837" s="304">
        <f t="shared" ref="F837:F900" ca="1" si="387">SQRT(acc_x^2+acc_z^2)</f>
        <v>1.7667812266981964</v>
      </c>
      <c r="G837" s="306">
        <f t="shared" ref="G837:G900" ca="1" si="388">G836+acc_x*pas</f>
        <v>21.484886828402789</v>
      </c>
      <c r="H837" s="307">
        <f t="shared" ref="H837:H900" ca="1" si="389">H836+acc_z*pas</f>
        <v>-154.86237795683809</v>
      </c>
      <c r="I837" s="304">
        <f t="shared" ref="I837:I900" ca="1" si="390">SQRT(vit_x^2+vit_z^2)</f>
        <v>156.34563143393501</v>
      </c>
      <c r="J837" s="306">
        <f t="shared" ref="J837:J900" ca="1" si="391">J836+0.5*(vit_x+G836)*pas*(K836&gt;=0)</f>
        <v>2323.2191136203255</v>
      </c>
      <c r="K837" s="307">
        <f t="shared" ref="K837:K900" ca="1" si="392">K836+0.5*(vit_z+H836)*pas</f>
        <v>-3.4506950635725864</v>
      </c>
      <c r="L837" s="304">
        <f t="shared" ca="1" si="377"/>
        <v>2323.2216762907565</v>
      </c>
      <c r="M837" s="306">
        <f t="shared" ref="M837:M900" ca="1" si="393">IF(AND(L836&gt;L_rampe,G837&gt;0),ATAN2(G837,H837),$M$4)</f>
        <v>-1.4329409355118732</v>
      </c>
      <c r="N837" s="304">
        <f t="shared" ref="N837:N900" ca="1" si="394">DEGREES(Beta)</f>
        <v>-82.101467896358201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7.6519999999999806</v>
      </c>
      <c r="T837" s="304">
        <f t="shared" ca="1" si="378"/>
        <v>75.066119999999813</v>
      </c>
      <c r="U837" s="311">
        <f t="shared" ca="1" si="379"/>
        <v>0</v>
      </c>
      <c r="V837" s="306">
        <f t="shared" ca="1" si="380"/>
        <v>1.2254227830900639</v>
      </c>
      <c r="W837" s="304">
        <f t="shared" ca="1" si="381"/>
        <v>65.615557398352266</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1.1420017915746818</v>
      </c>
      <c r="AH837" s="304">
        <f t="shared" ref="AH837:AH900" ca="1" si="405">IF(AND(L836&lt;L_rampe,Poussee&lt;Poids*SIN(M836)), g*SIN(M836), (-W836+Poussee)/m)</f>
        <v>-8.5749294209505269</v>
      </c>
    </row>
    <row r="838" spans="1:34" x14ac:dyDescent="0.2">
      <c r="A838" s="347">
        <f t="shared" ca="1" si="383"/>
        <v>1E-4</v>
      </c>
      <c r="B838" s="304">
        <f t="shared" ca="1" si="384"/>
        <v>49.401700000000417</v>
      </c>
      <c r="D838" s="306">
        <f t="shared" ca="1" si="385"/>
        <v>-1.1783632259168721</v>
      </c>
      <c r="E838" s="307">
        <f t="shared" ca="1" si="386"/>
        <v>-1.3163955086262966</v>
      </c>
      <c r="F838" s="304">
        <f t="shared" ca="1" si="387"/>
        <v>1.7667589046965926</v>
      </c>
      <c r="G838" s="306">
        <f t="shared" ca="1" si="388"/>
        <v>21.484768992080198</v>
      </c>
      <c r="H838" s="307">
        <f t="shared" ca="1" si="389"/>
        <v>-154.86250959638895</v>
      </c>
      <c r="I838" s="304">
        <f t="shared" ca="1" si="390"/>
        <v>156.3457456317079</v>
      </c>
      <c r="J838" s="306">
        <f t="shared" ca="1" si="391"/>
        <v>2323.2191136203255</v>
      </c>
      <c r="K838" s="307">
        <f t="shared" ca="1" si="392"/>
        <v>-3.4661813079502477</v>
      </c>
      <c r="L838" s="304">
        <f t="shared" ca="1" si="377"/>
        <v>2323.2216993441821</v>
      </c>
      <c r="M838" s="306">
        <f t="shared" ca="1" si="393"/>
        <v>-1.4329417977560279</v>
      </c>
      <c r="N838" s="304">
        <f t="shared" ca="1" si="394"/>
        <v>-82.10151729930918</v>
      </c>
      <c r="P838" s="310">
        <f t="shared" ca="1" si="395"/>
        <v>23</v>
      </c>
      <c r="Q838" s="304">
        <f t="shared" ca="1" si="396"/>
        <v>0</v>
      </c>
      <c r="R838" s="306">
        <f t="shared" ca="1" si="397"/>
        <v>0</v>
      </c>
      <c r="S838" s="307">
        <f t="shared" ca="1" si="398"/>
        <v>7.6519999999999806</v>
      </c>
      <c r="T838" s="304">
        <f t="shared" ca="1" si="378"/>
        <v>75.066119999999813</v>
      </c>
      <c r="U838" s="311">
        <f t="shared" ca="1" si="379"/>
        <v>0</v>
      </c>
      <c r="V838" s="306">
        <f t="shared" ca="1" si="380"/>
        <v>1.2254246808112588</v>
      </c>
      <c r="W838" s="304">
        <f t="shared" ca="1" si="381"/>
        <v>65.615754866133415</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1.1419771477365437</v>
      </c>
      <c r="AH838" s="304">
        <f t="shared" ca="1" si="405"/>
        <v>-8.5749552271762202</v>
      </c>
    </row>
    <row r="839" spans="1:34" x14ac:dyDescent="0.2">
      <c r="A839" s="347">
        <f t="shared" ca="1" si="383"/>
        <v>1E-4</v>
      </c>
      <c r="B839" s="304">
        <f t="shared" ca="1" si="384"/>
        <v>49.401800000000421</v>
      </c>
      <c r="D839" s="306">
        <f t="shared" ca="1" si="385"/>
        <v>-1.1783594485774906</v>
      </c>
      <c r="E839" s="307">
        <f t="shared" ca="1" si="386"/>
        <v>-1.3163689313766813</v>
      </c>
      <c r="F839" s="304">
        <f t="shared" ca="1" si="387"/>
        <v>1.766736582953337</v>
      </c>
      <c r="G839" s="306">
        <f t="shared" ca="1" si="388"/>
        <v>21.484651156135339</v>
      </c>
      <c r="H839" s="307">
        <f t="shared" ca="1" si="389"/>
        <v>-154.86264123328209</v>
      </c>
      <c r="I839" s="304">
        <f t="shared" ca="1" si="390"/>
        <v>156.34585982701643</v>
      </c>
      <c r="J839" s="306">
        <f t="shared" ca="1" si="391"/>
        <v>2323.2191136203255</v>
      </c>
      <c r="K839" s="307">
        <f t="shared" ca="1" si="392"/>
        <v>-3.4816675654917311</v>
      </c>
      <c r="L839" s="304">
        <f t="shared" ca="1" si="377"/>
        <v>2323.2217225008567</v>
      </c>
      <c r="M839" s="306">
        <f t="shared" ca="1" si="393"/>
        <v>-1.4329426599941939</v>
      </c>
      <c r="N839" s="304">
        <f t="shared" ca="1" si="394"/>
        <v>-82.101566701917022</v>
      </c>
      <c r="P839" s="310">
        <f t="shared" ca="1" si="395"/>
        <v>23</v>
      </c>
      <c r="Q839" s="304">
        <f t="shared" ca="1" si="396"/>
        <v>0</v>
      </c>
      <c r="R839" s="306">
        <f t="shared" ca="1" si="397"/>
        <v>0</v>
      </c>
      <c r="S839" s="307">
        <f t="shared" ca="1" si="398"/>
        <v>7.6519999999999806</v>
      </c>
      <c r="T839" s="304">
        <f t="shared" ca="1" si="378"/>
        <v>75.066119999999813</v>
      </c>
      <c r="U839" s="311">
        <f t="shared" ca="1" si="379"/>
        <v>0</v>
      </c>
      <c r="V839" s="306">
        <f t="shared" ca="1" si="380"/>
        <v>1.2254265785370055</v>
      </c>
      <c r="W839" s="304">
        <f t="shared" ca="1" si="381"/>
        <v>65.6159523324567</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1.1419525040736289</v>
      </c>
      <c r="AH839" s="304">
        <f t="shared" ca="1" si="405"/>
        <v>-8.5749810332113938</v>
      </c>
    </row>
    <row r="840" spans="1:34" x14ac:dyDescent="0.2">
      <c r="A840" s="347">
        <f t="shared" ca="1" si="383"/>
        <v>1E-4</v>
      </c>
      <c r="B840" s="304">
        <f t="shared" ca="1" si="384"/>
        <v>49.401900000000424</v>
      </c>
      <c r="D840" s="306">
        <f t="shared" ca="1" si="385"/>
        <v>-1.1783556712178385</v>
      </c>
      <c r="E840" s="307">
        <f t="shared" ca="1" si="386"/>
        <v>-1.316342354323039</v>
      </c>
      <c r="F840" s="304">
        <f t="shared" ca="1" si="387"/>
        <v>1.7667142614684368</v>
      </c>
      <c r="G840" s="306">
        <f t="shared" ca="1" si="388"/>
        <v>21.484533320568218</v>
      </c>
      <c r="H840" s="307">
        <f t="shared" ca="1" si="389"/>
        <v>-154.86277286751752</v>
      </c>
      <c r="I840" s="304">
        <f t="shared" ca="1" si="390"/>
        <v>156.34597401986062</v>
      </c>
      <c r="J840" s="306">
        <f t="shared" ca="1" si="391"/>
        <v>2323.2191136203255</v>
      </c>
      <c r="K840" s="307">
        <f t="shared" ca="1" si="392"/>
        <v>-3.4971538361967709</v>
      </c>
      <c r="L840" s="304">
        <f t="shared" ca="1" si="377"/>
        <v>2323.2217457607794</v>
      </c>
      <c r="M840" s="306">
        <f t="shared" ca="1" si="393"/>
        <v>-1.4329435222263716</v>
      </c>
      <c r="N840" s="304">
        <f t="shared" ca="1" si="394"/>
        <v>-82.101616104181758</v>
      </c>
      <c r="P840" s="310">
        <f t="shared" ca="1" si="395"/>
        <v>23</v>
      </c>
      <c r="Q840" s="304">
        <f t="shared" ca="1" si="396"/>
        <v>0</v>
      </c>
      <c r="R840" s="306">
        <f t="shared" ca="1" si="397"/>
        <v>0</v>
      </c>
      <c r="S840" s="307">
        <f t="shared" ca="1" si="398"/>
        <v>7.6519999999999806</v>
      </c>
      <c r="T840" s="304">
        <f t="shared" ca="1" si="378"/>
        <v>75.066119999999813</v>
      </c>
      <c r="U840" s="311">
        <f t="shared" ca="1" si="379"/>
        <v>0</v>
      </c>
      <c r="V840" s="306">
        <f t="shared" ca="1" si="380"/>
        <v>1.2254284762673053</v>
      </c>
      <c r="W840" s="304">
        <f t="shared" ca="1" si="381"/>
        <v>65.61614979732218</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1.1419278605859358</v>
      </c>
      <c r="AH840" s="304">
        <f t="shared" ca="1" si="405"/>
        <v>-8.5750068390560461</v>
      </c>
    </row>
    <row r="841" spans="1:34" x14ac:dyDescent="0.2">
      <c r="A841" s="347">
        <f t="shared" ca="1" si="383"/>
        <v>1E-4</v>
      </c>
      <c r="B841" s="304">
        <f t="shared" ca="1" si="384"/>
        <v>49.402000000000427</v>
      </c>
      <c r="D841" s="306">
        <f t="shared" ca="1" si="385"/>
        <v>-1.1783518938379145</v>
      </c>
      <c r="E841" s="307">
        <f t="shared" ca="1" si="386"/>
        <v>-1.3163157774653556</v>
      </c>
      <c r="F841" s="304">
        <f t="shared" ca="1" si="387"/>
        <v>1.7666919402418815</v>
      </c>
      <c r="G841" s="306">
        <f t="shared" ca="1" si="388"/>
        <v>21.484415485378836</v>
      </c>
      <c r="H841" s="307">
        <f t="shared" ca="1" si="389"/>
        <v>-154.86290449909527</v>
      </c>
      <c r="I841" s="304">
        <f t="shared" ca="1" si="390"/>
        <v>156.34608821024045</v>
      </c>
      <c r="J841" s="306">
        <f t="shared" ca="1" si="391"/>
        <v>2323.2191136203255</v>
      </c>
      <c r="K841" s="307">
        <f t="shared" ca="1" si="392"/>
        <v>-3.5126401200651016</v>
      </c>
      <c r="L841" s="304">
        <f t="shared" ca="1" si="377"/>
        <v>2323.2217691239516</v>
      </c>
      <c r="M841" s="306">
        <f t="shared" ca="1" si="393"/>
        <v>-1.4329443844525604</v>
      </c>
      <c r="N841" s="304">
        <f t="shared" ca="1" si="394"/>
        <v>-82.101665506103373</v>
      </c>
      <c r="P841" s="310">
        <f t="shared" ca="1" si="395"/>
        <v>23</v>
      </c>
      <c r="Q841" s="304">
        <f t="shared" ca="1" si="396"/>
        <v>0</v>
      </c>
      <c r="R841" s="306">
        <f t="shared" ca="1" si="397"/>
        <v>0</v>
      </c>
      <c r="S841" s="307">
        <f t="shared" ca="1" si="398"/>
        <v>7.6519999999999806</v>
      </c>
      <c r="T841" s="304">
        <f t="shared" ca="1" si="378"/>
        <v>75.066119999999813</v>
      </c>
      <c r="U841" s="311">
        <f t="shared" ca="1" si="379"/>
        <v>0</v>
      </c>
      <c r="V841" s="306">
        <f t="shared" ca="1" si="380"/>
        <v>1.2254303740021575</v>
      </c>
      <c r="W841" s="304">
        <f t="shared" ca="1" si="381"/>
        <v>65.616347260729739</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1.1419032172734607</v>
      </c>
      <c r="AH841" s="304">
        <f t="shared" ca="1" si="405"/>
        <v>-8.5750326447101859</v>
      </c>
    </row>
    <row r="842" spans="1:34" x14ac:dyDescent="0.2">
      <c r="A842" s="347">
        <f t="shared" ca="1" si="383"/>
        <v>1E-4</v>
      </c>
      <c r="B842" s="304">
        <f t="shared" ca="1" si="384"/>
        <v>49.402100000000431</v>
      </c>
      <c r="D842" s="306">
        <f t="shared" ca="1" si="385"/>
        <v>-1.178348116437721</v>
      </c>
      <c r="E842" s="307">
        <f t="shared" ca="1" si="386"/>
        <v>-1.3162892008036469</v>
      </c>
      <c r="F842" s="304">
        <f t="shared" ca="1" si="387"/>
        <v>1.7666696192736855</v>
      </c>
      <c r="G842" s="306">
        <f t="shared" ca="1" si="388"/>
        <v>21.484297650567193</v>
      </c>
      <c r="H842" s="307">
        <f t="shared" ca="1" si="389"/>
        <v>-154.86303612801535</v>
      </c>
      <c r="I842" s="304">
        <f t="shared" ca="1" si="390"/>
        <v>156.34620239815598</v>
      </c>
      <c r="J842" s="306">
        <f t="shared" ca="1" si="391"/>
        <v>2323.2191136203255</v>
      </c>
      <c r="K842" s="307">
        <f t="shared" ca="1" si="392"/>
        <v>-3.5281264170964572</v>
      </c>
      <c r="L842" s="304">
        <f t="shared" ca="1" si="377"/>
        <v>2323.2217925903728</v>
      </c>
      <c r="M842" s="306">
        <f t="shared" ca="1" si="393"/>
        <v>-1.432945246672761</v>
      </c>
      <c r="N842" s="304">
        <f t="shared" ca="1" si="394"/>
        <v>-82.101714907681881</v>
      </c>
      <c r="P842" s="310">
        <f t="shared" ca="1" si="395"/>
        <v>23</v>
      </c>
      <c r="Q842" s="304">
        <f t="shared" ca="1" si="396"/>
        <v>0</v>
      </c>
      <c r="R842" s="306">
        <f t="shared" ca="1" si="397"/>
        <v>0</v>
      </c>
      <c r="S842" s="307">
        <f t="shared" ca="1" si="398"/>
        <v>7.6519999999999806</v>
      </c>
      <c r="T842" s="304">
        <f t="shared" ca="1" si="378"/>
        <v>75.066119999999813</v>
      </c>
      <c r="U842" s="311">
        <f t="shared" ca="1" si="379"/>
        <v>0</v>
      </c>
      <c r="V842" s="306">
        <f t="shared" ca="1" si="380"/>
        <v>1.2254322717415618</v>
      </c>
      <c r="W842" s="304">
        <f t="shared" ca="1" si="381"/>
        <v>65.616544722679478</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1.1418785741362143</v>
      </c>
      <c r="AH842" s="304">
        <f t="shared" ca="1" si="405"/>
        <v>-8.575058450173799</v>
      </c>
    </row>
    <row r="843" spans="1:34" x14ac:dyDescent="0.2">
      <c r="A843" s="347">
        <f t="shared" ca="1" si="383"/>
        <v>1E-4</v>
      </c>
      <c r="B843" s="304">
        <f t="shared" ca="1" si="384"/>
        <v>49.402200000000434</v>
      </c>
      <c r="D843" s="306">
        <f t="shared" ca="1" si="385"/>
        <v>-1.1783443390172568</v>
      </c>
      <c r="E843" s="307">
        <f t="shared" ca="1" si="386"/>
        <v>-1.3162626243379041</v>
      </c>
      <c r="F843" s="304">
        <f t="shared" ca="1" si="387"/>
        <v>1.7666472985638424</v>
      </c>
      <c r="G843" s="306">
        <f t="shared" ca="1" si="388"/>
        <v>21.484179816133292</v>
      </c>
      <c r="H843" s="307">
        <f t="shared" ca="1" si="389"/>
        <v>-154.86316775427778</v>
      </c>
      <c r="I843" s="304">
        <f t="shared" ca="1" si="390"/>
        <v>156.34631658360721</v>
      </c>
      <c r="J843" s="306">
        <f t="shared" ca="1" si="391"/>
        <v>2323.2191136203255</v>
      </c>
      <c r="K843" s="307">
        <f t="shared" ca="1" si="392"/>
        <v>-3.5436127272905718</v>
      </c>
      <c r="L843" s="304">
        <f t="shared" ca="1" si="377"/>
        <v>2323.2218161600435</v>
      </c>
      <c r="M843" s="306">
        <f t="shared" ca="1" si="393"/>
        <v>-1.432946108886973</v>
      </c>
      <c r="N843" s="304">
        <f t="shared" ca="1" si="394"/>
        <v>-82.101764308917268</v>
      </c>
      <c r="P843" s="310">
        <f t="shared" ca="1" si="395"/>
        <v>23</v>
      </c>
      <c r="Q843" s="304">
        <f t="shared" ca="1" si="396"/>
        <v>0</v>
      </c>
      <c r="R843" s="306">
        <f t="shared" ca="1" si="397"/>
        <v>0</v>
      </c>
      <c r="S843" s="307">
        <f t="shared" ca="1" si="398"/>
        <v>7.6519999999999806</v>
      </c>
      <c r="T843" s="304">
        <f t="shared" ca="1" si="378"/>
        <v>75.066119999999813</v>
      </c>
      <c r="U843" s="311">
        <f t="shared" ca="1" si="379"/>
        <v>0</v>
      </c>
      <c r="V843" s="306">
        <f t="shared" ca="1" si="380"/>
        <v>1.2254341694855191</v>
      </c>
      <c r="W843" s="304">
        <f t="shared" ca="1" si="381"/>
        <v>65.616742183171397</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1.1418539311741878</v>
      </c>
      <c r="AH843" s="304">
        <f t="shared" ca="1" si="405"/>
        <v>-8.575084255446896</v>
      </c>
    </row>
    <row r="844" spans="1:34" x14ac:dyDescent="0.2">
      <c r="A844" s="347">
        <f t="shared" ca="1" si="383"/>
        <v>1E-4</v>
      </c>
      <c r="B844" s="304">
        <f t="shared" ca="1" si="384"/>
        <v>49.402300000000437</v>
      </c>
      <c r="D844" s="306">
        <f t="shared" ca="1" si="385"/>
        <v>-1.178340561576525</v>
      </c>
      <c r="E844" s="307">
        <f t="shared" ca="1" si="386"/>
        <v>-1.3162360480681254</v>
      </c>
      <c r="F844" s="304">
        <f t="shared" ca="1" si="387"/>
        <v>1.7666249781123544</v>
      </c>
      <c r="G844" s="306">
        <f t="shared" ca="1" si="388"/>
        <v>21.484061982077133</v>
      </c>
      <c r="H844" s="307">
        <f t="shared" ca="1" si="389"/>
        <v>-154.86329937788258</v>
      </c>
      <c r="I844" s="304">
        <f t="shared" ca="1" si="390"/>
        <v>156.34643076659415</v>
      </c>
      <c r="J844" s="306">
        <f t="shared" ca="1" si="391"/>
        <v>2323.2191136203255</v>
      </c>
      <c r="K844" s="307">
        <f t="shared" ca="1" si="392"/>
        <v>-3.5590990506471796</v>
      </c>
      <c r="L844" s="304">
        <f t="shared" ca="1" si="377"/>
        <v>2323.2218398329642</v>
      </c>
      <c r="M844" s="306">
        <f t="shared" ca="1" si="393"/>
        <v>-1.4329469710951968</v>
      </c>
      <c r="N844" s="304">
        <f t="shared" ca="1" si="394"/>
        <v>-82.101813709809548</v>
      </c>
      <c r="P844" s="310">
        <f t="shared" ca="1" si="395"/>
        <v>23</v>
      </c>
      <c r="Q844" s="304">
        <f t="shared" ca="1" si="396"/>
        <v>0</v>
      </c>
      <c r="R844" s="306">
        <f t="shared" ca="1" si="397"/>
        <v>0</v>
      </c>
      <c r="S844" s="307">
        <f t="shared" ca="1" si="398"/>
        <v>7.6519999999999806</v>
      </c>
      <c r="T844" s="304">
        <f t="shared" ca="1" si="378"/>
        <v>75.066119999999813</v>
      </c>
      <c r="U844" s="311">
        <f t="shared" ca="1" si="379"/>
        <v>0</v>
      </c>
      <c r="V844" s="306">
        <f t="shared" ca="1" si="380"/>
        <v>1.2254360672340281</v>
      </c>
      <c r="W844" s="304">
        <f t="shared" ca="1" si="381"/>
        <v>65.616939642205423</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1.1418292883873811</v>
      </c>
      <c r="AH844" s="304">
        <f t="shared" ca="1" si="405"/>
        <v>-8.575110060529477</v>
      </c>
    </row>
    <row r="845" spans="1:34" x14ac:dyDescent="0.2">
      <c r="A845" s="347">
        <f t="shared" ca="1" si="383"/>
        <v>1E-4</v>
      </c>
      <c r="B845" s="304">
        <f t="shared" ca="1" si="384"/>
        <v>49.402400000000441</v>
      </c>
      <c r="D845" s="306">
        <f t="shared" ca="1" si="385"/>
        <v>-1.1783367841155232</v>
      </c>
      <c r="E845" s="307">
        <f t="shared" ca="1" si="386"/>
        <v>-1.3162094719943198</v>
      </c>
      <c r="F845" s="304">
        <f t="shared" ca="1" si="387"/>
        <v>1.7666026579192275</v>
      </c>
      <c r="G845" s="306">
        <f t="shared" ca="1" si="388"/>
        <v>21.48394414839872</v>
      </c>
      <c r="H845" s="307">
        <f t="shared" ca="1" si="389"/>
        <v>-154.86343099882978</v>
      </c>
      <c r="I845" s="304">
        <f t="shared" ca="1" si="390"/>
        <v>156.34654494711685</v>
      </c>
      <c r="J845" s="306">
        <f t="shared" ca="1" si="391"/>
        <v>2323.2191136203255</v>
      </c>
      <c r="K845" s="307">
        <f t="shared" ca="1" si="392"/>
        <v>-3.5745853871660151</v>
      </c>
      <c r="L845" s="304">
        <f t="shared" ca="1" si="377"/>
        <v>2323.2218636091347</v>
      </c>
      <c r="M845" s="306">
        <f t="shared" ca="1" si="393"/>
        <v>-1.4329478332974321</v>
      </c>
      <c r="N845" s="304">
        <f t="shared" ca="1" si="394"/>
        <v>-82.101863110358721</v>
      </c>
      <c r="P845" s="310">
        <f t="shared" ca="1" si="395"/>
        <v>23</v>
      </c>
      <c r="Q845" s="304">
        <f t="shared" ca="1" si="396"/>
        <v>0</v>
      </c>
      <c r="R845" s="306">
        <f t="shared" ca="1" si="397"/>
        <v>0</v>
      </c>
      <c r="S845" s="307">
        <f t="shared" ca="1" si="398"/>
        <v>7.6519999999999806</v>
      </c>
      <c r="T845" s="304">
        <f t="shared" ca="1" si="378"/>
        <v>75.066119999999813</v>
      </c>
      <c r="U845" s="311">
        <f t="shared" ca="1" si="379"/>
        <v>0</v>
      </c>
      <c r="V845" s="306">
        <f t="shared" ca="1" si="380"/>
        <v>1.2254379649870901</v>
      </c>
      <c r="W845" s="304">
        <f t="shared" ca="1" si="381"/>
        <v>65.617137099781644</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1.1418046457757995</v>
      </c>
      <c r="AH845" s="304">
        <f t="shared" ca="1" si="405"/>
        <v>-8.5751358654215348</v>
      </c>
    </row>
    <row r="846" spans="1:34" x14ac:dyDescent="0.2">
      <c r="A846" s="347">
        <f t="shared" ca="1" si="383"/>
        <v>1E-4</v>
      </c>
      <c r="B846" s="304">
        <f t="shared" ca="1" si="384"/>
        <v>49.402500000000444</v>
      </c>
      <c r="D846" s="306">
        <f t="shared" ca="1" si="385"/>
        <v>-1.1783330066342543</v>
      </c>
      <c r="E846" s="307">
        <f t="shared" ca="1" si="386"/>
        <v>-1.3161828961164748</v>
      </c>
      <c r="F846" s="304">
        <f t="shared" ca="1" si="387"/>
        <v>1.7665803379844554</v>
      </c>
      <c r="G846" s="306">
        <f t="shared" ca="1" si="388"/>
        <v>21.483826315098057</v>
      </c>
      <c r="H846" s="307">
        <f t="shared" ca="1" si="389"/>
        <v>-154.86356261711938</v>
      </c>
      <c r="I846" s="304">
        <f t="shared" ca="1" si="390"/>
        <v>156.34665912517528</v>
      </c>
      <c r="J846" s="306">
        <f t="shared" ca="1" si="391"/>
        <v>2323.2191136203255</v>
      </c>
      <c r="K846" s="307">
        <f t="shared" ca="1" si="392"/>
        <v>-3.5900717368468125</v>
      </c>
      <c r="L846" s="304">
        <f t="shared" ca="1" si="377"/>
        <v>2323.2218874885552</v>
      </c>
      <c r="M846" s="306">
        <f t="shared" ca="1" si="393"/>
        <v>-1.4329486954936792</v>
      </c>
      <c r="N846" s="304">
        <f t="shared" ca="1" si="394"/>
        <v>-82.101912510564787</v>
      </c>
      <c r="P846" s="310">
        <f t="shared" ca="1" si="395"/>
        <v>23</v>
      </c>
      <c r="Q846" s="304">
        <f t="shared" ca="1" si="396"/>
        <v>0</v>
      </c>
      <c r="R846" s="306">
        <f t="shared" ca="1" si="397"/>
        <v>0</v>
      </c>
      <c r="S846" s="307">
        <f t="shared" ca="1" si="398"/>
        <v>7.6519999999999806</v>
      </c>
      <c r="T846" s="304">
        <f t="shared" ca="1" si="378"/>
        <v>75.066119999999813</v>
      </c>
      <c r="U846" s="311">
        <f t="shared" ca="1" si="379"/>
        <v>0</v>
      </c>
      <c r="V846" s="306">
        <f t="shared" ca="1" si="380"/>
        <v>1.2254398627447041</v>
      </c>
      <c r="W846" s="304">
        <f t="shared" ca="1" si="381"/>
        <v>65.617334555899959</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1.1417800033394361</v>
      </c>
      <c r="AH846" s="304">
        <f t="shared" ca="1" si="405"/>
        <v>-8.5751616701230802</v>
      </c>
    </row>
    <row r="847" spans="1:34" x14ac:dyDescent="0.2">
      <c r="A847" s="347">
        <f t="shared" ca="1" si="383"/>
        <v>1E-4</v>
      </c>
      <c r="B847" s="304">
        <f t="shared" ca="1" si="384"/>
        <v>49.402600000000447</v>
      </c>
      <c r="D847" s="306">
        <f t="shared" ca="1" si="385"/>
        <v>-1.178329229132717</v>
      </c>
      <c r="E847" s="307">
        <f t="shared" ca="1" si="386"/>
        <v>-1.3161563204346045</v>
      </c>
      <c r="F847" s="304">
        <f t="shared" ca="1" si="387"/>
        <v>1.7665580183080487</v>
      </c>
      <c r="G847" s="306">
        <f t="shared" ca="1" si="388"/>
        <v>21.483708482175143</v>
      </c>
      <c r="H847" s="307">
        <f t="shared" ca="1" si="389"/>
        <v>-154.86369423275144</v>
      </c>
      <c r="I847" s="304">
        <f t="shared" ca="1" si="390"/>
        <v>156.34677330076951</v>
      </c>
      <c r="J847" s="306">
        <f t="shared" ca="1" si="391"/>
        <v>2323.2191136203255</v>
      </c>
      <c r="K847" s="307">
        <f t="shared" ca="1" si="392"/>
        <v>-3.605558099689306</v>
      </c>
      <c r="L847" s="304">
        <f t="shared" ca="1" si="377"/>
        <v>2323.2219114712266</v>
      </c>
      <c r="M847" s="306">
        <f t="shared" ca="1" si="393"/>
        <v>-1.4329495576839384</v>
      </c>
      <c r="N847" s="304">
        <f t="shared" ca="1" si="394"/>
        <v>-82.101961910427775</v>
      </c>
      <c r="P847" s="310">
        <f t="shared" ca="1" si="395"/>
        <v>23</v>
      </c>
      <c r="Q847" s="304">
        <f t="shared" ca="1" si="396"/>
        <v>0</v>
      </c>
      <c r="R847" s="306">
        <f t="shared" ca="1" si="397"/>
        <v>0</v>
      </c>
      <c r="S847" s="307">
        <f t="shared" ca="1" si="398"/>
        <v>7.6519999999999806</v>
      </c>
      <c r="T847" s="304">
        <f t="shared" ca="1" si="378"/>
        <v>75.066119999999813</v>
      </c>
      <c r="U847" s="311">
        <f t="shared" ca="1" si="379"/>
        <v>0</v>
      </c>
      <c r="V847" s="306">
        <f t="shared" ca="1" si="380"/>
        <v>1.2254417605068708</v>
      </c>
      <c r="W847" s="304">
        <f t="shared" ca="1" si="381"/>
        <v>65.61753201056051</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1.1417553610783049</v>
      </c>
      <c r="AH847" s="304">
        <f t="shared" ca="1" si="405"/>
        <v>-8.5751874746340988</v>
      </c>
    </row>
    <row r="848" spans="1:34" x14ac:dyDescent="0.2">
      <c r="A848" s="347">
        <f t="shared" ca="1" si="383"/>
        <v>1E-4</v>
      </c>
      <c r="B848" s="304">
        <f t="shared" ca="1" si="384"/>
        <v>49.402700000000451</v>
      </c>
      <c r="D848" s="306">
        <f t="shared" ca="1" si="385"/>
        <v>-1.1783254516109112</v>
      </c>
      <c r="E848" s="307">
        <f t="shared" ca="1" si="386"/>
        <v>-1.3161297449486895</v>
      </c>
      <c r="F848" s="304">
        <f t="shared" ca="1" si="387"/>
        <v>1.7665356988899943</v>
      </c>
      <c r="G848" s="306">
        <f t="shared" ca="1" si="388"/>
        <v>21.483590649629981</v>
      </c>
      <c r="H848" s="307">
        <f t="shared" ca="1" si="389"/>
        <v>-154.86382584572593</v>
      </c>
      <c r="I848" s="304">
        <f t="shared" ca="1" si="390"/>
        <v>156.34688747389953</v>
      </c>
      <c r="J848" s="306">
        <f t="shared" ca="1" si="391"/>
        <v>2323.2191136203255</v>
      </c>
      <c r="K848" s="307">
        <f t="shared" ca="1" si="392"/>
        <v>-3.6210444756932296</v>
      </c>
      <c r="L848" s="304">
        <f t="shared" ca="1" si="377"/>
        <v>2323.2219355571492</v>
      </c>
      <c r="M848" s="306">
        <f t="shared" ca="1" si="393"/>
        <v>-1.4329504198682093</v>
      </c>
      <c r="N848" s="304">
        <f t="shared" ca="1" si="394"/>
        <v>-82.102011309947656</v>
      </c>
      <c r="P848" s="310">
        <f t="shared" ca="1" si="395"/>
        <v>23</v>
      </c>
      <c r="Q848" s="304">
        <f t="shared" ca="1" si="396"/>
        <v>0</v>
      </c>
      <c r="R848" s="306">
        <f t="shared" ca="1" si="397"/>
        <v>0</v>
      </c>
      <c r="S848" s="307">
        <f t="shared" ca="1" si="398"/>
        <v>7.6519999999999806</v>
      </c>
      <c r="T848" s="304">
        <f t="shared" ca="1" si="378"/>
        <v>75.066119999999813</v>
      </c>
      <c r="U848" s="311">
        <f t="shared" ca="1" si="379"/>
        <v>0</v>
      </c>
      <c r="V848" s="306">
        <f t="shared" ca="1" si="380"/>
        <v>1.2254436582735897</v>
      </c>
      <c r="W848" s="304">
        <f t="shared" ca="1" si="381"/>
        <v>65.617729463763183</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1.1417307189923847</v>
      </c>
      <c r="AH848" s="304">
        <f t="shared" ca="1" si="405"/>
        <v>-8.5752132789546103</v>
      </c>
    </row>
    <row r="849" spans="1:34" x14ac:dyDescent="0.2">
      <c r="A849" s="347">
        <f t="shared" ca="1" si="383"/>
        <v>1E-4</v>
      </c>
      <c r="B849" s="304">
        <f t="shared" ca="1" si="384"/>
        <v>49.402800000000454</v>
      </c>
      <c r="D849" s="306">
        <f t="shared" ca="1" si="385"/>
        <v>-1.1783216740688396</v>
      </c>
      <c r="E849" s="307">
        <f t="shared" ca="1" si="386"/>
        <v>-1.3161031696587475</v>
      </c>
      <c r="F849" s="304">
        <f t="shared" ca="1" si="387"/>
        <v>1.7665133797303079</v>
      </c>
      <c r="G849" s="306">
        <f t="shared" ca="1" si="388"/>
        <v>21.483472817462573</v>
      </c>
      <c r="H849" s="307">
        <f t="shared" ca="1" si="389"/>
        <v>-154.8639574560429</v>
      </c>
      <c r="I849" s="304">
        <f t="shared" ca="1" si="390"/>
        <v>156.34700164456535</v>
      </c>
      <c r="J849" s="306">
        <f t="shared" ca="1" si="391"/>
        <v>2323.2191136203255</v>
      </c>
      <c r="K849" s="307">
        <f t="shared" ca="1" si="392"/>
        <v>-3.6365308648583179</v>
      </c>
      <c r="L849" s="304">
        <f t="shared" ca="1" si="377"/>
        <v>2323.2219597463222</v>
      </c>
      <c r="M849" s="306">
        <f t="shared" ca="1" si="393"/>
        <v>-1.432951282046492</v>
      </c>
      <c r="N849" s="304">
        <f t="shared" ca="1" si="394"/>
        <v>-82.102060709124444</v>
      </c>
      <c r="P849" s="310">
        <f t="shared" ca="1" si="395"/>
        <v>23</v>
      </c>
      <c r="Q849" s="304">
        <f t="shared" ca="1" si="396"/>
        <v>0</v>
      </c>
      <c r="R849" s="306">
        <f t="shared" ca="1" si="397"/>
        <v>0</v>
      </c>
      <c r="S849" s="307">
        <f t="shared" ca="1" si="398"/>
        <v>7.6519999999999806</v>
      </c>
      <c r="T849" s="304">
        <f t="shared" ca="1" si="378"/>
        <v>75.066119999999813</v>
      </c>
      <c r="U849" s="311">
        <f t="shared" ca="1" si="379"/>
        <v>0</v>
      </c>
      <c r="V849" s="306">
        <f t="shared" ca="1" si="380"/>
        <v>1.2254455560448609</v>
      </c>
      <c r="W849" s="304">
        <f t="shared" ca="1" si="381"/>
        <v>65.617926915508022</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1.1417060770816914</v>
      </c>
      <c r="AH849" s="304">
        <f t="shared" ca="1" si="405"/>
        <v>-8.5752390830845986</v>
      </c>
    </row>
    <row r="850" spans="1:34" x14ac:dyDescent="0.2">
      <c r="A850" s="347">
        <f t="shared" ca="1" si="383"/>
        <v>1E-4</v>
      </c>
      <c r="B850" s="304">
        <f t="shared" ca="1" si="384"/>
        <v>49.402900000000457</v>
      </c>
      <c r="D850" s="306">
        <f t="shared" ca="1" si="385"/>
        <v>-1.1783178965065022</v>
      </c>
      <c r="E850" s="307">
        <f t="shared" ca="1" si="386"/>
        <v>-1.3160765945647697</v>
      </c>
      <c r="F850" s="304">
        <f t="shared" ca="1" si="387"/>
        <v>1.7664910608289839</v>
      </c>
      <c r="G850" s="306">
        <f t="shared" ca="1" si="388"/>
        <v>21.483354985672921</v>
      </c>
      <c r="H850" s="307">
        <f t="shared" ca="1" si="389"/>
        <v>-154.86408906370235</v>
      </c>
      <c r="I850" s="304">
        <f t="shared" ca="1" si="390"/>
        <v>156.34711581276699</v>
      </c>
      <c r="J850" s="306">
        <f t="shared" ca="1" si="391"/>
        <v>2323.2191136203255</v>
      </c>
      <c r="K850" s="307">
        <f t="shared" ca="1" si="392"/>
        <v>-3.6520172671843052</v>
      </c>
      <c r="L850" s="304">
        <f t="shared" ca="1" si="377"/>
        <v>2323.2219840387465</v>
      </c>
      <c r="M850" s="306">
        <f t="shared" ca="1" si="393"/>
        <v>-1.4329521442187869</v>
      </c>
      <c r="N850" s="304">
        <f t="shared" ca="1" si="394"/>
        <v>-82.102110107958154</v>
      </c>
      <c r="P850" s="310">
        <f t="shared" ca="1" si="395"/>
        <v>23</v>
      </c>
      <c r="Q850" s="304">
        <f t="shared" ca="1" si="396"/>
        <v>0</v>
      </c>
      <c r="R850" s="306">
        <f t="shared" ca="1" si="397"/>
        <v>0</v>
      </c>
      <c r="S850" s="307">
        <f t="shared" ca="1" si="398"/>
        <v>7.6519999999999806</v>
      </c>
      <c r="T850" s="304">
        <f t="shared" ca="1" si="378"/>
        <v>75.066119999999813</v>
      </c>
      <c r="U850" s="311">
        <f t="shared" ca="1" si="379"/>
        <v>0</v>
      </c>
      <c r="V850" s="306">
        <f t="shared" ca="1" si="380"/>
        <v>1.2254474538206841</v>
      </c>
      <c r="W850" s="304">
        <f t="shared" ca="1" si="381"/>
        <v>65.618124365794984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1.1416814353462179</v>
      </c>
      <c r="AH850" s="304">
        <f t="shared" ca="1" si="405"/>
        <v>-8.5752648870240709</v>
      </c>
    </row>
    <row r="851" spans="1:34" x14ac:dyDescent="0.2">
      <c r="A851" s="347">
        <f t="shared" ca="1" si="383"/>
        <v>1E-4</v>
      </c>
      <c r="B851" s="304">
        <f t="shared" ca="1" si="384"/>
        <v>49.403000000000461</v>
      </c>
      <c r="D851" s="306">
        <f t="shared" ca="1" si="385"/>
        <v>-1.178314118923897</v>
      </c>
      <c r="E851" s="307">
        <f t="shared" ca="1" si="386"/>
        <v>-1.316050019666763</v>
      </c>
      <c r="F851" s="304">
        <f t="shared" ca="1" si="387"/>
        <v>1.7664687421860277</v>
      </c>
      <c r="G851" s="306">
        <f t="shared" ca="1" si="388"/>
        <v>21.48323715426103</v>
      </c>
      <c r="H851" s="307">
        <f t="shared" ca="1" si="389"/>
        <v>-154.86422066870432</v>
      </c>
      <c r="I851" s="304">
        <f t="shared" ca="1" si="390"/>
        <v>156.34722997850446</v>
      </c>
      <c r="J851" s="306">
        <f t="shared" ca="1" si="391"/>
        <v>2323.2191136203255</v>
      </c>
      <c r="K851" s="307">
        <f t="shared" ca="1" si="392"/>
        <v>-3.6675036826709255</v>
      </c>
      <c r="L851" s="304">
        <f t="shared" ca="1" si="377"/>
        <v>2323.2220084344226</v>
      </c>
      <c r="M851" s="306">
        <f t="shared" ca="1" si="393"/>
        <v>-1.4329530063850937</v>
      </c>
      <c r="N851" s="304">
        <f t="shared" ca="1" si="394"/>
        <v>-82.102159506448771</v>
      </c>
      <c r="P851" s="310">
        <f t="shared" ca="1" si="395"/>
        <v>23</v>
      </c>
      <c r="Q851" s="304">
        <f t="shared" ca="1" si="396"/>
        <v>0</v>
      </c>
      <c r="R851" s="306">
        <f t="shared" ca="1" si="397"/>
        <v>0</v>
      </c>
      <c r="S851" s="307">
        <f t="shared" ca="1" si="398"/>
        <v>7.6519999999999806</v>
      </c>
      <c r="T851" s="304">
        <f t="shared" ca="1" si="378"/>
        <v>75.066119999999813</v>
      </c>
      <c r="U851" s="311">
        <f t="shared" ca="1" si="379"/>
        <v>0</v>
      </c>
      <c r="V851" s="306">
        <f t="shared" ca="1" si="380"/>
        <v>1.2254493516010598</v>
      </c>
      <c r="W851" s="304">
        <f t="shared" ca="1" si="381"/>
        <v>65.618321814624124</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1.1416567937859767</v>
      </c>
      <c r="AH851" s="304">
        <f t="shared" ca="1" si="405"/>
        <v>-8.57529069077302</v>
      </c>
    </row>
    <row r="852" spans="1:34" x14ac:dyDescent="0.2">
      <c r="A852" s="347">
        <f t="shared" ca="1" si="383"/>
        <v>1E-4</v>
      </c>
      <c r="B852" s="304">
        <f t="shared" ca="1" si="384"/>
        <v>49.403100000000464</v>
      </c>
      <c r="D852" s="306">
        <f t="shared" ca="1" si="385"/>
        <v>-1.1783103413210281</v>
      </c>
      <c r="E852" s="307">
        <f t="shared" ca="1" si="386"/>
        <v>-1.3160234449647188</v>
      </c>
      <c r="F852" s="304">
        <f t="shared" ca="1" si="387"/>
        <v>1.7664464238014363</v>
      </c>
      <c r="G852" s="306">
        <f t="shared" ca="1" si="388"/>
        <v>21.483119323226898</v>
      </c>
      <c r="H852" s="307">
        <f t="shared" ca="1" si="389"/>
        <v>-154.86435227104883</v>
      </c>
      <c r="I852" s="304">
        <f t="shared" ca="1" si="390"/>
        <v>156.34734414177785</v>
      </c>
      <c r="J852" s="306">
        <f t="shared" ca="1" si="391"/>
        <v>2323.2191136203255</v>
      </c>
      <c r="K852" s="307">
        <f t="shared" ca="1" si="392"/>
        <v>-3.6829901113179133</v>
      </c>
      <c r="L852" s="304">
        <f t="shared" ca="1" si="377"/>
        <v>2323.2220329333504</v>
      </c>
      <c r="M852" s="306">
        <f t="shared" ca="1" si="393"/>
        <v>-1.4329538685454126</v>
      </c>
      <c r="N852" s="304">
        <f t="shared" ca="1" si="394"/>
        <v>-82.10220890459631</v>
      </c>
      <c r="P852" s="310">
        <f t="shared" ca="1" si="395"/>
        <v>23</v>
      </c>
      <c r="Q852" s="304">
        <f t="shared" ca="1" si="396"/>
        <v>0</v>
      </c>
      <c r="R852" s="306">
        <f t="shared" ca="1" si="397"/>
        <v>0</v>
      </c>
      <c r="S852" s="307">
        <f t="shared" ca="1" si="398"/>
        <v>7.6519999999999806</v>
      </c>
      <c r="T852" s="304">
        <f t="shared" ca="1" si="378"/>
        <v>75.066119999999813</v>
      </c>
      <c r="U852" s="311">
        <f t="shared" ca="1" si="379"/>
        <v>0</v>
      </c>
      <c r="V852" s="306">
        <f t="shared" ca="1" si="380"/>
        <v>1.2254512493859882</v>
      </c>
      <c r="W852" s="304">
        <f t="shared" ca="1" si="381"/>
        <v>65.618519261995473</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1.1416321524009518</v>
      </c>
      <c r="AH852" s="304">
        <f t="shared" ca="1" si="405"/>
        <v>-8.5753164943314548</v>
      </c>
    </row>
    <row r="853" spans="1:34" x14ac:dyDescent="0.2">
      <c r="A853" s="347">
        <f t="shared" ca="1" si="383"/>
        <v>1E-4</v>
      </c>
      <c r="B853" s="304">
        <f t="shared" ca="1" si="384"/>
        <v>49.403200000000467</v>
      </c>
      <c r="D853" s="306">
        <f t="shared" ca="1" si="385"/>
        <v>-1.1783065636978951</v>
      </c>
      <c r="E853" s="307">
        <f t="shared" ca="1" si="386"/>
        <v>-1.3159968704586351</v>
      </c>
      <c r="F853" s="304">
        <f t="shared" ca="1" si="387"/>
        <v>1.7664241056752092</v>
      </c>
      <c r="G853" s="306">
        <f t="shared" ca="1" si="388"/>
        <v>21.48300149257053</v>
      </c>
      <c r="H853" s="307">
        <f t="shared" ca="1" si="389"/>
        <v>-154.86448387073588</v>
      </c>
      <c r="I853" s="304">
        <f t="shared" ca="1" si="390"/>
        <v>156.34745830258706</v>
      </c>
      <c r="J853" s="306">
        <f t="shared" ca="1" si="391"/>
        <v>2323.2191136203255</v>
      </c>
      <c r="K853" s="307">
        <f t="shared" ca="1" si="392"/>
        <v>-3.6984765531250026</v>
      </c>
      <c r="L853" s="304">
        <f t="shared" ca="1" si="377"/>
        <v>2323.2220575355309</v>
      </c>
      <c r="M853" s="306">
        <f t="shared" ca="1" si="393"/>
        <v>-1.4329547306997439</v>
      </c>
      <c r="N853" s="304">
        <f t="shared" ca="1" si="394"/>
        <v>-82.102258302400784</v>
      </c>
      <c r="P853" s="310">
        <f t="shared" ca="1" si="395"/>
        <v>23</v>
      </c>
      <c r="Q853" s="304">
        <f t="shared" ca="1" si="396"/>
        <v>0</v>
      </c>
      <c r="R853" s="306">
        <f t="shared" ca="1" si="397"/>
        <v>0</v>
      </c>
      <c r="S853" s="307">
        <f t="shared" ca="1" si="398"/>
        <v>7.6519999999999806</v>
      </c>
      <c r="T853" s="304">
        <f t="shared" ca="1" si="378"/>
        <v>75.066119999999813</v>
      </c>
      <c r="U853" s="311">
        <f t="shared" ca="1" si="379"/>
        <v>0</v>
      </c>
      <c r="V853" s="306">
        <f t="shared" ca="1" si="380"/>
        <v>1.2254531471754677</v>
      </c>
      <c r="W853" s="304">
        <f t="shared" ca="1" si="381"/>
        <v>65.618716707908902</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1.1416075111911468</v>
      </c>
      <c r="AH853" s="304">
        <f t="shared" ca="1" si="405"/>
        <v>-8.5753422976993772</v>
      </c>
    </row>
    <row r="854" spans="1:34" x14ac:dyDescent="0.2">
      <c r="A854" s="347">
        <f t="shared" ca="1" si="383"/>
        <v>1E-4</v>
      </c>
      <c r="B854" s="304">
        <f t="shared" ca="1" si="384"/>
        <v>49.403300000000471</v>
      </c>
      <c r="D854" s="306">
        <f t="shared" ca="1" si="385"/>
        <v>-1.1783027860544946</v>
      </c>
      <c r="E854" s="307">
        <f t="shared" ca="1" si="386"/>
        <v>-1.315970296148528</v>
      </c>
      <c r="F854" s="304">
        <f t="shared" ca="1" si="387"/>
        <v>1.7664017878073575</v>
      </c>
      <c r="G854" s="306">
        <f t="shared" ca="1" si="388"/>
        <v>21.482883662291925</v>
      </c>
      <c r="H854" s="307">
        <f t="shared" ca="1" si="389"/>
        <v>-154.8646154677655</v>
      </c>
      <c r="I854" s="304">
        <f t="shared" ca="1" si="390"/>
        <v>156.34757246093218</v>
      </c>
      <c r="J854" s="306">
        <f t="shared" ca="1" si="391"/>
        <v>2323.2191136203255</v>
      </c>
      <c r="K854" s="307">
        <f t="shared" ca="1" si="392"/>
        <v>-3.7139630080919277</v>
      </c>
      <c r="L854" s="304">
        <f t="shared" ca="1" si="377"/>
        <v>2323.2220822409631</v>
      </c>
      <c r="M854" s="306">
        <f t="shared" ca="1" si="393"/>
        <v>-1.432955592848087</v>
      </c>
      <c r="N854" s="304">
        <f t="shared" ca="1" si="394"/>
        <v>-82.102307699862166</v>
      </c>
      <c r="P854" s="310">
        <f t="shared" ca="1" si="395"/>
        <v>23</v>
      </c>
      <c r="Q854" s="304">
        <f t="shared" ca="1" si="396"/>
        <v>0</v>
      </c>
      <c r="R854" s="306">
        <f t="shared" ca="1" si="397"/>
        <v>0</v>
      </c>
      <c r="S854" s="307">
        <f t="shared" ca="1" si="398"/>
        <v>7.6519999999999806</v>
      </c>
      <c r="T854" s="304">
        <f t="shared" ca="1" si="378"/>
        <v>75.066119999999813</v>
      </c>
      <c r="U854" s="311">
        <f t="shared" ca="1" si="379"/>
        <v>0</v>
      </c>
      <c r="V854" s="306">
        <f t="shared" ca="1" si="380"/>
        <v>1.2254550449695005</v>
      </c>
      <c r="W854" s="304">
        <f t="shared" ca="1" si="381"/>
        <v>65.618914152364567</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1.1415828701565722</v>
      </c>
      <c r="AH854" s="304">
        <f t="shared" ca="1" si="405"/>
        <v>-8.5753681008767728</v>
      </c>
    </row>
    <row r="855" spans="1:34" x14ac:dyDescent="0.2">
      <c r="A855" s="347">
        <f t="shared" ca="1" si="383"/>
        <v>1E-4</v>
      </c>
      <c r="B855" s="304">
        <f t="shared" ca="1" si="384"/>
        <v>49.403400000000474</v>
      </c>
      <c r="D855" s="306">
        <f t="shared" ca="1" si="385"/>
        <v>-1.1782990083908347</v>
      </c>
      <c r="E855" s="307">
        <f t="shared" ca="1" si="386"/>
        <v>-1.3159437220343779</v>
      </c>
      <c r="F855" s="304">
        <f t="shared" ca="1" si="387"/>
        <v>1.7663794701978723</v>
      </c>
      <c r="G855" s="306">
        <f t="shared" ca="1" si="388"/>
        <v>21.482765832391088</v>
      </c>
      <c r="H855" s="307">
        <f t="shared" ca="1" si="389"/>
        <v>-154.8647470621377</v>
      </c>
      <c r="I855" s="304">
        <f t="shared" ca="1" si="390"/>
        <v>156.34768661681323</v>
      </c>
      <c r="J855" s="306">
        <f t="shared" ca="1" si="391"/>
        <v>2323.2191136203255</v>
      </c>
      <c r="K855" s="307">
        <f t="shared" ca="1" si="392"/>
        <v>-3.7294494762184227</v>
      </c>
      <c r="L855" s="304">
        <f t="shared" ca="1" si="377"/>
        <v>2323.222107049648</v>
      </c>
      <c r="M855" s="306">
        <f t="shared" ca="1" si="393"/>
        <v>-1.4329564549904428</v>
      </c>
      <c r="N855" s="304">
        <f t="shared" ca="1" si="394"/>
        <v>-82.102357096980484</v>
      </c>
      <c r="P855" s="310">
        <f t="shared" ca="1" si="395"/>
        <v>23</v>
      </c>
      <c r="Q855" s="304">
        <f t="shared" ca="1" si="396"/>
        <v>0</v>
      </c>
      <c r="R855" s="306">
        <f t="shared" ca="1" si="397"/>
        <v>0</v>
      </c>
      <c r="S855" s="307">
        <f t="shared" ca="1" si="398"/>
        <v>7.6519999999999806</v>
      </c>
      <c r="T855" s="304">
        <f t="shared" ca="1" si="378"/>
        <v>75.066119999999813</v>
      </c>
      <c r="U855" s="311">
        <f t="shared" ca="1" si="379"/>
        <v>0</v>
      </c>
      <c r="V855" s="306">
        <f t="shared" ca="1" si="380"/>
        <v>1.225456942768085</v>
      </c>
      <c r="W855" s="304">
        <f t="shared" ca="1" si="381"/>
        <v>65.619111595362341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1.141558229297214</v>
      </c>
      <c r="AH855" s="304">
        <f t="shared" ca="1" si="405"/>
        <v>-8.5753939038636613</v>
      </c>
    </row>
    <row r="856" spans="1:34" x14ac:dyDescent="0.2">
      <c r="A856" s="347">
        <f t="shared" ca="1" si="383"/>
        <v>1E-4</v>
      </c>
      <c r="B856" s="304">
        <f t="shared" ca="1" si="384"/>
        <v>49.403500000000477</v>
      </c>
      <c r="D856" s="306">
        <f t="shared" ca="1" si="385"/>
        <v>-1.1782952307069074</v>
      </c>
      <c r="E856" s="307">
        <f t="shared" ca="1" si="386"/>
        <v>-1.3159171481161973</v>
      </c>
      <c r="F856" s="304">
        <f t="shared" ca="1" si="387"/>
        <v>1.7663571528467594</v>
      </c>
      <c r="G856" s="306">
        <f t="shared" ca="1" si="388"/>
        <v>21.482648002868018</v>
      </c>
      <c r="H856" s="307">
        <f t="shared" ca="1" si="389"/>
        <v>-154.86487865385251</v>
      </c>
      <c r="I856" s="304">
        <f t="shared" ca="1" si="390"/>
        <v>156.34780077023021</v>
      </c>
      <c r="J856" s="306">
        <f t="shared" ca="1" si="391"/>
        <v>2323.2191136203255</v>
      </c>
      <c r="K856" s="307">
        <f t="shared" ca="1" si="392"/>
        <v>-3.744935957504222</v>
      </c>
      <c r="L856" s="304">
        <f t="shared" ca="1" si="377"/>
        <v>2323.222131961586</v>
      </c>
      <c r="M856" s="306">
        <f t="shared" ca="1" si="393"/>
        <v>-1.4329573171268108</v>
      </c>
      <c r="N856" s="304">
        <f t="shared" ca="1" si="394"/>
        <v>-82.102406493755737</v>
      </c>
      <c r="P856" s="310">
        <f t="shared" ca="1" si="395"/>
        <v>23</v>
      </c>
      <c r="Q856" s="304">
        <f t="shared" ca="1" si="396"/>
        <v>0</v>
      </c>
      <c r="R856" s="306">
        <f t="shared" ca="1" si="397"/>
        <v>0</v>
      </c>
      <c r="S856" s="307">
        <f t="shared" ca="1" si="398"/>
        <v>7.6519999999999806</v>
      </c>
      <c r="T856" s="304">
        <f t="shared" ca="1" si="378"/>
        <v>75.066119999999813</v>
      </c>
      <c r="U856" s="311">
        <f t="shared" ca="1" si="379"/>
        <v>0</v>
      </c>
      <c r="V856" s="306">
        <f t="shared" ca="1" si="380"/>
        <v>1.2254588405712219</v>
      </c>
      <c r="W856" s="304">
        <f t="shared" ca="1" si="381"/>
        <v>65.619309036902322</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1.1415335886130862</v>
      </c>
      <c r="AH856" s="304">
        <f t="shared" ca="1" si="405"/>
        <v>-8.5754197066600248</v>
      </c>
    </row>
    <row r="857" spans="1:34" x14ac:dyDescent="0.2">
      <c r="A857" s="347">
        <f t="shared" ca="1" si="383"/>
        <v>1E-4</v>
      </c>
      <c r="B857" s="304">
        <f t="shared" ca="1" si="384"/>
        <v>49.40360000000048</v>
      </c>
      <c r="D857" s="306">
        <f t="shared" ca="1" si="385"/>
        <v>-1.178291453002718</v>
      </c>
      <c r="E857" s="307">
        <f t="shared" ca="1" si="386"/>
        <v>-1.3158905743939808</v>
      </c>
      <c r="F857" s="304">
        <f t="shared" ca="1" si="387"/>
        <v>1.766334835754019</v>
      </c>
      <c r="G857" s="306">
        <f t="shared" ca="1" si="388"/>
        <v>21.482530173722719</v>
      </c>
      <c r="H857" s="307">
        <f t="shared" ca="1" si="389"/>
        <v>-154.86501024290996</v>
      </c>
      <c r="I857" s="304">
        <f t="shared" ca="1" si="390"/>
        <v>156.34791492118313</v>
      </c>
      <c r="J857" s="306">
        <f t="shared" ca="1" si="391"/>
        <v>2323.2191136203255</v>
      </c>
      <c r="K857" s="307">
        <f t="shared" ca="1" si="392"/>
        <v>-3.7604224519490601</v>
      </c>
      <c r="L857" s="304">
        <f t="shared" ca="1" si="377"/>
        <v>2323.2221569767767</v>
      </c>
      <c r="M857" s="306">
        <f t="shared" ca="1" si="393"/>
        <v>-1.4329581792571913</v>
      </c>
      <c r="N857" s="304">
        <f t="shared" ca="1" si="394"/>
        <v>-82.102455890187926</v>
      </c>
      <c r="P857" s="310">
        <f t="shared" ca="1" si="395"/>
        <v>23</v>
      </c>
      <c r="Q857" s="304">
        <f t="shared" ca="1" si="396"/>
        <v>0</v>
      </c>
      <c r="R857" s="306">
        <f t="shared" ca="1" si="397"/>
        <v>0</v>
      </c>
      <c r="S857" s="307">
        <f t="shared" ca="1" si="398"/>
        <v>7.6519999999999806</v>
      </c>
      <c r="T857" s="304">
        <f t="shared" ca="1" si="378"/>
        <v>75.066119999999813</v>
      </c>
      <c r="U857" s="311">
        <f t="shared" ca="1" si="379"/>
        <v>0</v>
      </c>
      <c r="V857" s="306">
        <f t="shared" ca="1" si="380"/>
        <v>1.2254607383789111</v>
      </c>
      <c r="W857" s="304">
        <f t="shared" ca="1" si="381"/>
        <v>65.619506476984455</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1.1415089481041782</v>
      </c>
      <c r="AH857" s="304">
        <f t="shared" ca="1" si="405"/>
        <v>-8.5754455092658759</v>
      </c>
    </row>
    <row r="858" spans="1:34" x14ac:dyDescent="0.2">
      <c r="A858" s="347">
        <f t="shared" ca="1" si="383"/>
        <v>1E-4</v>
      </c>
      <c r="B858" s="304">
        <f t="shared" ca="1" si="384"/>
        <v>49.403700000000484</v>
      </c>
      <c r="D858" s="306">
        <f t="shared" ca="1" si="385"/>
        <v>-1.1782876752782667</v>
      </c>
      <c r="E858" s="307">
        <f t="shared" ca="1" si="386"/>
        <v>-1.3158640008677285</v>
      </c>
      <c r="F858" s="304">
        <f t="shared" ca="1" si="387"/>
        <v>1.7663125189196522</v>
      </c>
      <c r="G858" s="306">
        <f t="shared" ca="1" si="388"/>
        <v>21.48241234495519</v>
      </c>
      <c r="H858" s="307">
        <f t="shared" ca="1" si="389"/>
        <v>-154.86514182931003</v>
      </c>
      <c r="I858" s="304">
        <f t="shared" ca="1" si="390"/>
        <v>156.34802906967198</v>
      </c>
      <c r="J858" s="306">
        <f t="shared" ca="1" si="391"/>
        <v>2323.2191136203255</v>
      </c>
      <c r="K858" s="307">
        <f t="shared" ca="1" si="392"/>
        <v>-3.7759089595526709</v>
      </c>
      <c r="L858" s="304">
        <f t="shared" ca="1" si="377"/>
        <v>2323.2221820952213</v>
      </c>
      <c r="M858" s="306">
        <f t="shared" ca="1" si="393"/>
        <v>-1.432959041381584</v>
      </c>
      <c r="N858" s="304">
        <f t="shared" ca="1" si="394"/>
        <v>-82.102505286277051</v>
      </c>
      <c r="P858" s="310">
        <f t="shared" ca="1" si="395"/>
        <v>23</v>
      </c>
      <c r="Q858" s="304">
        <f t="shared" ca="1" si="396"/>
        <v>0</v>
      </c>
      <c r="R858" s="306">
        <f t="shared" ca="1" si="397"/>
        <v>0</v>
      </c>
      <c r="S858" s="307">
        <f t="shared" ca="1" si="398"/>
        <v>7.6519999999999806</v>
      </c>
      <c r="T858" s="304">
        <f t="shared" ca="1" si="378"/>
        <v>75.066119999999813</v>
      </c>
      <c r="U858" s="311">
        <f t="shared" ca="1" si="379"/>
        <v>0</v>
      </c>
      <c r="V858" s="306">
        <f t="shared" ca="1" si="380"/>
        <v>1.2254626361911523</v>
      </c>
      <c r="W858" s="304">
        <f t="shared" ca="1" si="381"/>
        <v>65.619703915608724</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1.1414843077704901</v>
      </c>
      <c r="AH858" s="304">
        <f t="shared" ca="1" si="405"/>
        <v>-8.5754713116812109</v>
      </c>
    </row>
    <row r="859" spans="1:34" x14ac:dyDescent="0.2">
      <c r="A859" s="347">
        <f t="shared" ca="1" si="383"/>
        <v>1E-4</v>
      </c>
      <c r="B859" s="304">
        <f t="shared" ca="1" si="384"/>
        <v>49.403800000000487</v>
      </c>
      <c r="D859" s="306">
        <f t="shared" ca="1" si="385"/>
        <v>-1.1782838975335537</v>
      </c>
      <c r="E859" s="307">
        <f t="shared" ca="1" si="386"/>
        <v>-1.3158374275374474</v>
      </c>
      <c r="F859" s="304">
        <f t="shared" ca="1" si="387"/>
        <v>1.766290202343666</v>
      </c>
      <c r="G859" s="306">
        <f t="shared" ca="1" si="388"/>
        <v>21.482294516565435</v>
      </c>
      <c r="H859" s="307">
        <f t="shared" ca="1" si="389"/>
        <v>-154.86527341305279</v>
      </c>
      <c r="I859" s="304">
        <f t="shared" ca="1" si="390"/>
        <v>156.34814321569684</v>
      </c>
      <c r="J859" s="306">
        <f t="shared" ca="1" si="391"/>
        <v>2323.2191136203255</v>
      </c>
      <c r="K859" s="307">
        <f t="shared" ca="1" si="392"/>
        <v>-3.7913954803147889</v>
      </c>
      <c r="L859" s="304">
        <f t="shared" ca="1" si="377"/>
        <v>2323.2222073169191</v>
      </c>
      <c r="M859" s="306">
        <f t="shared" ca="1" si="393"/>
        <v>-1.4329599034999896</v>
      </c>
      <c r="N859" s="304">
        <f t="shared" ca="1" si="394"/>
        <v>-82.102554682023126</v>
      </c>
      <c r="P859" s="310">
        <f t="shared" ca="1" si="395"/>
        <v>23</v>
      </c>
      <c r="Q859" s="304">
        <f t="shared" ca="1" si="396"/>
        <v>0</v>
      </c>
      <c r="R859" s="306">
        <f t="shared" ca="1" si="397"/>
        <v>0</v>
      </c>
      <c r="S859" s="307">
        <f t="shared" ca="1" si="398"/>
        <v>7.6519999999999806</v>
      </c>
      <c r="T859" s="304">
        <f t="shared" ca="1" si="378"/>
        <v>75.066119999999813</v>
      </c>
      <c r="U859" s="311">
        <f t="shared" ca="1" si="379"/>
        <v>0</v>
      </c>
      <c r="V859" s="306">
        <f t="shared" ca="1" si="380"/>
        <v>1.2254645340079455</v>
      </c>
      <c r="W859" s="304">
        <f t="shared" ca="1" si="381"/>
        <v>65.619901352775187</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1.1414596676120361</v>
      </c>
      <c r="AH859" s="304">
        <f t="shared" ca="1" si="405"/>
        <v>-8.5754971139060228</v>
      </c>
    </row>
    <row r="860" spans="1:34" x14ac:dyDescent="0.2">
      <c r="A860" s="347">
        <f t="shared" ca="1" si="383"/>
        <v>1E-4</v>
      </c>
      <c r="B860" s="304">
        <f t="shared" ca="1" si="384"/>
        <v>49.40390000000049</v>
      </c>
      <c r="D860" s="306">
        <f t="shared" ca="1" si="385"/>
        <v>-1.1782801197685773</v>
      </c>
      <c r="E860" s="307">
        <f t="shared" ca="1" si="386"/>
        <v>-1.3158108544031251</v>
      </c>
      <c r="F860" s="304">
        <f t="shared" ca="1" si="387"/>
        <v>1.766267886026051</v>
      </c>
      <c r="G860" s="306">
        <f t="shared" ca="1" si="388"/>
        <v>21.482176688553459</v>
      </c>
      <c r="H860" s="307">
        <f t="shared" ca="1" si="389"/>
        <v>-154.86540499413823</v>
      </c>
      <c r="I860" s="304">
        <f t="shared" ca="1" si="390"/>
        <v>156.3482573592577</v>
      </c>
      <c r="J860" s="306">
        <f t="shared" ca="1" si="391"/>
        <v>2323.2191136203255</v>
      </c>
      <c r="K860" s="307">
        <f t="shared" ca="1" si="392"/>
        <v>-3.8068820142351485</v>
      </c>
      <c r="L860" s="304">
        <f t="shared" ca="1" si="377"/>
        <v>2323.2222326418714</v>
      </c>
      <c r="M860" s="306">
        <f t="shared" ca="1" si="393"/>
        <v>-1.4329607656124075</v>
      </c>
      <c r="N860" s="304">
        <f t="shared" ca="1" si="394"/>
        <v>-82.102604077426136</v>
      </c>
      <c r="P860" s="310">
        <f t="shared" ca="1" si="395"/>
        <v>23</v>
      </c>
      <c r="Q860" s="304">
        <f t="shared" ca="1" si="396"/>
        <v>0</v>
      </c>
      <c r="R860" s="306">
        <f t="shared" ca="1" si="397"/>
        <v>0</v>
      </c>
      <c r="S860" s="307">
        <f t="shared" ca="1" si="398"/>
        <v>7.6519999999999806</v>
      </c>
      <c r="T860" s="304">
        <f t="shared" ca="1" si="378"/>
        <v>75.066119999999813</v>
      </c>
      <c r="U860" s="311">
        <f t="shared" ca="1" si="379"/>
        <v>0</v>
      </c>
      <c r="V860" s="306">
        <f t="shared" ca="1" si="380"/>
        <v>1.2254664318292912</v>
      </c>
      <c r="W860" s="304">
        <f t="shared" ca="1" si="381"/>
        <v>65.62009878848383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1.1414350276287966</v>
      </c>
      <c r="AH860" s="304">
        <f t="shared" ca="1" si="405"/>
        <v>-8.5755229159403239</v>
      </c>
    </row>
    <row r="861" spans="1:34" x14ac:dyDescent="0.2">
      <c r="A861" s="347">
        <f t="shared" ca="1" si="383"/>
        <v>1E-4</v>
      </c>
      <c r="B861" s="304">
        <f t="shared" ca="1" si="384"/>
        <v>49.404000000000494</v>
      </c>
      <c r="D861" s="306">
        <f t="shared" ca="1" si="385"/>
        <v>-1.178276341983342</v>
      </c>
      <c r="E861" s="307">
        <f t="shared" ca="1" si="386"/>
        <v>-1.3157842814647669</v>
      </c>
      <c r="F861" s="304">
        <f t="shared" ca="1" si="387"/>
        <v>1.7662455699668147</v>
      </c>
      <c r="G861" s="306">
        <f t="shared" ca="1" si="388"/>
        <v>21.48205886091926</v>
      </c>
      <c r="H861" s="307">
        <f t="shared" ca="1" si="389"/>
        <v>-154.86553657256638</v>
      </c>
      <c r="I861" s="304">
        <f t="shared" ca="1" si="390"/>
        <v>156.3483715003546</v>
      </c>
      <c r="J861" s="306">
        <f t="shared" ca="1" si="391"/>
        <v>2323.2191136203255</v>
      </c>
      <c r="K861" s="307">
        <f t="shared" ca="1" si="392"/>
        <v>-3.8223685613134837</v>
      </c>
      <c r="L861" s="304">
        <f t="shared" ca="1" si="377"/>
        <v>2323.2222580700773</v>
      </c>
      <c r="M861" s="306">
        <f t="shared" ca="1" si="393"/>
        <v>-1.4329616277188382</v>
      </c>
      <c r="N861" s="304">
        <f t="shared" ca="1" si="394"/>
        <v>-82.102653472486111</v>
      </c>
      <c r="P861" s="310">
        <f t="shared" ca="1" si="395"/>
        <v>23</v>
      </c>
      <c r="Q861" s="304">
        <f t="shared" ca="1" si="396"/>
        <v>0</v>
      </c>
      <c r="R861" s="306">
        <f t="shared" ca="1" si="397"/>
        <v>0</v>
      </c>
      <c r="S861" s="307">
        <f t="shared" ca="1" si="398"/>
        <v>7.6519999999999806</v>
      </c>
      <c r="T861" s="304">
        <f t="shared" ca="1" si="378"/>
        <v>75.066119999999813</v>
      </c>
      <c r="U861" s="311">
        <f t="shared" ca="1" si="379"/>
        <v>0</v>
      </c>
      <c r="V861" s="306">
        <f t="shared" ca="1" si="380"/>
        <v>1.2254683296551883</v>
      </c>
      <c r="W861" s="304">
        <f t="shared" ca="1" si="381"/>
        <v>65.620296222734609</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1.1414103878207822</v>
      </c>
      <c r="AH861" s="304">
        <f t="shared" ca="1" si="405"/>
        <v>-8.575548717784109</v>
      </c>
    </row>
    <row r="862" spans="1:34" x14ac:dyDescent="0.2">
      <c r="A862" s="347">
        <f t="shared" ca="1" si="383"/>
        <v>1E-4</v>
      </c>
      <c r="B862" s="304">
        <f t="shared" ca="1" si="384"/>
        <v>49.404100000000497</v>
      </c>
      <c r="D862" s="306">
        <f t="shared" ca="1" si="385"/>
        <v>-1.178272564177844</v>
      </c>
      <c r="E862" s="307">
        <f t="shared" ca="1" si="386"/>
        <v>-1.3157577087223782</v>
      </c>
      <c r="F862" s="304">
        <f t="shared" ca="1" si="387"/>
        <v>1.7662232541659602</v>
      </c>
      <c r="G862" s="306">
        <f t="shared" ca="1" si="388"/>
        <v>21.481941033662842</v>
      </c>
      <c r="H862" s="307">
        <f t="shared" ca="1" si="389"/>
        <v>-154.86566814833725</v>
      </c>
      <c r="I862" s="304">
        <f t="shared" ca="1" si="390"/>
        <v>156.34848563898751</v>
      </c>
      <c r="J862" s="306">
        <f t="shared" ca="1" si="391"/>
        <v>2323.2191136203255</v>
      </c>
      <c r="K862" s="307">
        <f t="shared" ca="1" si="392"/>
        <v>-3.8378551215495289</v>
      </c>
      <c r="L862" s="304">
        <f t="shared" ca="1" si="377"/>
        <v>2323.222283601538</v>
      </c>
      <c r="M862" s="306">
        <f t="shared" ca="1" si="393"/>
        <v>-1.4329624898192814</v>
      </c>
      <c r="N862" s="304">
        <f t="shared" ca="1" si="394"/>
        <v>-82.102702867203021</v>
      </c>
      <c r="P862" s="310">
        <f t="shared" ca="1" si="395"/>
        <v>23</v>
      </c>
      <c r="Q862" s="304">
        <f t="shared" ca="1" si="396"/>
        <v>0</v>
      </c>
      <c r="R862" s="306">
        <f t="shared" ca="1" si="397"/>
        <v>0</v>
      </c>
      <c r="S862" s="307">
        <f t="shared" ca="1" si="398"/>
        <v>7.6519999999999806</v>
      </c>
      <c r="T862" s="304">
        <f t="shared" ca="1" si="378"/>
        <v>75.066119999999813</v>
      </c>
      <c r="U862" s="311">
        <f t="shared" ca="1" si="379"/>
        <v>0</v>
      </c>
      <c r="V862" s="306">
        <f t="shared" ca="1" si="380"/>
        <v>1.2254702274856382</v>
      </c>
      <c r="W862" s="304">
        <f t="shared" ca="1" si="381"/>
        <v>65.620493655527596</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1.1413857481879965</v>
      </c>
      <c r="AH862" s="304">
        <f t="shared" ca="1" si="405"/>
        <v>-8.5755745194373727</v>
      </c>
    </row>
    <row r="863" spans="1:34" x14ac:dyDescent="0.2">
      <c r="A863" s="347">
        <f t="shared" ca="1" si="383"/>
        <v>1E-4</v>
      </c>
      <c r="B863" s="304">
        <f t="shared" ca="1" si="384"/>
        <v>49.4042000000005</v>
      </c>
      <c r="D863" s="306">
        <f t="shared" ca="1" si="385"/>
        <v>-1.1782687863520882</v>
      </c>
      <c r="E863" s="307">
        <f t="shared" ca="1" si="386"/>
        <v>-1.3157311361759501</v>
      </c>
      <c r="F863" s="304">
        <f t="shared" ca="1" si="387"/>
        <v>1.7662009386234849</v>
      </c>
      <c r="G863" s="306">
        <f t="shared" ca="1" si="388"/>
        <v>21.481823206784206</v>
      </c>
      <c r="H863" s="307">
        <f t="shared" ca="1" si="389"/>
        <v>-154.86579972145086</v>
      </c>
      <c r="I863" s="304">
        <f t="shared" ca="1" si="390"/>
        <v>156.34859977515649</v>
      </c>
      <c r="J863" s="306">
        <f t="shared" ca="1" si="391"/>
        <v>2323.2191136203255</v>
      </c>
      <c r="K863" s="307">
        <f t="shared" ca="1" si="392"/>
        <v>-3.8533416949430181</v>
      </c>
      <c r="L863" s="304">
        <f t="shared" ca="1" si="377"/>
        <v>2323.2223092362533</v>
      </c>
      <c r="M863" s="306">
        <f t="shared" ca="1" si="393"/>
        <v>-1.4329633519137375</v>
      </c>
      <c r="N863" s="304">
        <f t="shared" ca="1" si="394"/>
        <v>-82.102752261576896</v>
      </c>
      <c r="P863" s="310">
        <f t="shared" ca="1" si="395"/>
        <v>23</v>
      </c>
      <c r="Q863" s="304">
        <f t="shared" ca="1" si="396"/>
        <v>0</v>
      </c>
      <c r="R863" s="306">
        <f t="shared" ca="1" si="397"/>
        <v>0</v>
      </c>
      <c r="S863" s="307">
        <f t="shared" ca="1" si="398"/>
        <v>7.6519999999999806</v>
      </c>
      <c r="T863" s="304">
        <f t="shared" ca="1" si="378"/>
        <v>75.066119999999813</v>
      </c>
      <c r="U863" s="311">
        <f t="shared" ca="1" si="379"/>
        <v>0</v>
      </c>
      <c r="V863" s="306">
        <f t="shared" ca="1" si="380"/>
        <v>1.2254721253206398</v>
      </c>
      <c r="W863" s="304">
        <f t="shared" ca="1" si="381"/>
        <v>65.620691086862735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1.1413611087304307</v>
      </c>
      <c r="AH863" s="304">
        <f t="shared" ca="1" si="405"/>
        <v>-8.5756003209001257</v>
      </c>
    </row>
    <row r="864" spans="1:34" x14ac:dyDescent="0.2">
      <c r="A864" s="347">
        <f t="shared" ca="1" si="383"/>
        <v>1E-4</v>
      </c>
      <c r="B864" s="304">
        <f t="shared" ca="1" si="384"/>
        <v>49.404300000000504</v>
      </c>
      <c r="D864" s="306">
        <f t="shared" ca="1" si="385"/>
        <v>-1.178265008506072</v>
      </c>
      <c r="E864" s="307">
        <f t="shared" ca="1" si="386"/>
        <v>-1.3157045638254878</v>
      </c>
      <c r="F864" s="304">
        <f t="shared" ca="1" si="387"/>
        <v>1.7661786233393924</v>
      </c>
      <c r="G864" s="306">
        <f t="shared" ca="1" si="388"/>
        <v>21.481705380283355</v>
      </c>
      <c r="H864" s="307">
        <f t="shared" ca="1" si="389"/>
        <v>-154.86593129190723</v>
      </c>
      <c r="I864" s="304">
        <f t="shared" ca="1" si="390"/>
        <v>156.34871390886153</v>
      </c>
      <c r="J864" s="306">
        <f t="shared" ca="1" si="391"/>
        <v>2323.2191136203255</v>
      </c>
      <c r="K864" s="307">
        <f t="shared" ca="1" si="392"/>
        <v>-3.8688282814936859</v>
      </c>
      <c r="L864" s="304">
        <f t="shared" ca="1" si="377"/>
        <v>2323.2223349742235</v>
      </c>
      <c r="M864" s="306">
        <f t="shared" ca="1" si="393"/>
        <v>-1.4329642140022065</v>
      </c>
      <c r="N864" s="304">
        <f t="shared" ca="1" si="394"/>
        <v>-82.102801655607735</v>
      </c>
      <c r="P864" s="310">
        <f t="shared" ca="1" si="395"/>
        <v>23</v>
      </c>
      <c r="Q864" s="304">
        <f t="shared" ca="1" si="396"/>
        <v>0</v>
      </c>
      <c r="R864" s="306">
        <f t="shared" ca="1" si="397"/>
        <v>0</v>
      </c>
      <c r="S864" s="307">
        <f t="shared" ca="1" si="398"/>
        <v>7.6519999999999806</v>
      </c>
      <c r="T864" s="304">
        <f t="shared" ca="1" si="378"/>
        <v>75.066119999999813</v>
      </c>
      <c r="U864" s="311">
        <f t="shared" ca="1" si="379"/>
        <v>0</v>
      </c>
      <c r="V864" s="306">
        <f t="shared" ca="1" si="380"/>
        <v>1.2254740231601937</v>
      </c>
      <c r="W864" s="304">
        <f t="shared" ca="1" si="381"/>
        <v>65.620888516740052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1.1413364694480901</v>
      </c>
      <c r="AH864" s="304">
        <f t="shared" ca="1" si="405"/>
        <v>-8.5756261221723609</v>
      </c>
    </row>
    <row r="865" spans="1:34" x14ac:dyDescent="0.2">
      <c r="A865" s="347">
        <f t="shared" ca="1" si="383"/>
        <v>1E-4</v>
      </c>
      <c r="B865" s="304">
        <f t="shared" ca="1" si="384"/>
        <v>49.404400000000507</v>
      </c>
      <c r="D865" s="306">
        <f t="shared" ca="1" si="385"/>
        <v>-1.178261230639795</v>
      </c>
      <c r="E865" s="307">
        <f t="shared" ca="1" si="386"/>
        <v>-1.3156779916709898</v>
      </c>
      <c r="F865" s="304">
        <f t="shared" ca="1" si="387"/>
        <v>1.766156308313682</v>
      </c>
      <c r="G865" s="306">
        <f t="shared" ca="1" si="388"/>
        <v>21.481587554160292</v>
      </c>
      <c r="H865" s="307">
        <f t="shared" ca="1" si="389"/>
        <v>-154.8660628597064</v>
      </c>
      <c r="I865" s="304">
        <f t="shared" ca="1" si="390"/>
        <v>156.34882804010266</v>
      </c>
      <c r="J865" s="306">
        <f t="shared" ca="1" si="391"/>
        <v>2323.2191136203255</v>
      </c>
      <c r="K865" s="307">
        <f t="shared" ca="1" si="392"/>
        <v>-3.8843148812012664</v>
      </c>
      <c r="L865" s="304">
        <f t="shared" ca="1" si="377"/>
        <v>2323.2223608154486</v>
      </c>
      <c r="M865" s="306">
        <f t="shared" ca="1" si="393"/>
        <v>-1.4329650760846884</v>
      </c>
      <c r="N865" s="304">
        <f t="shared" ca="1" si="394"/>
        <v>-82.102851049295538</v>
      </c>
      <c r="P865" s="310">
        <f t="shared" ca="1" si="395"/>
        <v>23</v>
      </c>
      <c r="Q865" s="304">
        <f t="shared" ca="1" si="396"/>
        <v>0</v>
      </c>
      <c r="R865" s="306">
        <f t="shared" ca="1" si="397"/>
        <v>0</v>
      </c>
      <c r="S865" s="307">
        <f t="shared" ca="1" si="398"/>
        <v>7.6519999999999806</v>
      </c>
      <c r="T865" s="304">
        <f t="shared" ca="1" si="378"/>
        <v>75.066119999999813</v>
      </c>
      <c r="U865" s="311">
        <f t="shared" ca="1" si="379"/>
        <v>0</v>
      </c>
      <c r="V865" s="306">
        <f t="shared" ca="1" si="380"/>
        <v>1.2254759210042991</v>
      </c>
      <c r="W865" s="304">
        <f t="shared" ca="1" si="381"/>
        <v>65.621085945159535</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1.1413118303409728</v>
      </c>
      <c r="AH865" s="304">
        <f t="shared" ca="1" si="405"/>
        <v>-8.57565192325408</v>
      </c>
    </row>
    <row r="866" spans="1:34" x14ac:dyDescent="0.2">
      <c r="A866" s="347">
        <f t="shared" ca="1" si="383"/>
        <v>1E-4</v>
      </c>
      <c r="B866" s="304">
        <f t="shared" ca="1" si="384"/>
        <v>49.40450000000051</v>
      </c>
      <c r="D866" s="306">
        <f t="shared" ca="1" si="385"/>
        <v>-1.1782574527532601</v>
      </c>
      <c r="E866" s="307">
        <f t="shared" ca="1" si="386"/>
        <v>-1.3156514197124558</v>
      </c>
      <c r="F866" s="304">
        <f t="shared" ca="1" si="387"/>
        <v>1.7661339935463565</v>
      </c>
      <c r="G866" s="306">
        <f t="shared" ca="1" si="388"/>
        <v>21.481469728415018</v>
      </c>
      <c r="H866" s="307">
        <f t="shared" ca="1" si="389"/>
        <v>-154.86619442484837</v>
      </c>
      <c r="I866" s="304">
        <f t="shared" ca="1" si="390"/>
        <v>156.34894216887989</v>
      </c>
      <c r="J866" s="306">
        <f t="shared" ca="1" si="391"/>
        <v>2323.2191136203255</v>
      </c>
      <c r="K866" s="307">
        <f t="shared" ca="1" si="392"/>
        <v>-3.8998014940654944</v>
      </c>
      <c r="L866" s="304">
        <f t="shared" ca="1" si="377"/>
        <v>2323.2223867599296</v>
      </c>
      <c r="M866" s="306">
        <f t="shared" ca="1" si="393"/>
        <v>-1.432965938161183</v>
      </c>
      <c r="N866" s="304">
        <f t="shared" ca="1" si="394"/>
        <v>-82.102900442640305</v>
      </c>
      <c r="P866" s="310">
        <f t="shared" ca="1" si="395"/>
        <v>23</v>
      </c>
      <c r="Q866" s="304">
        <f t="shared" ca="1" si="396"/>
        <v>0</v>
      </c>
      <c r="R866" s="306">
        <f t="shared" ca="1" si="397"/>
        <v>0</v>
      </c>
      <c r="S866" s="307">
        <f t="shared" ca="1" si="398"/>
        <v>7.6519999999999806</v>
      </c>
      <c r="T866" s="304">
        <f t="shared" ca="1" si="378"/>
        <v>75.066119999999813</v>
      </c>
      <c r="U866" s="311">
        <f t="shared" ca="1" si="379"/>
        <v>0</v>
      </c>
      <c r="V866" s="306">
        <f t="shared" ca="1" si="380"/>
        <v>1.2254778188529569</v>
      </c>
      <c r="W866" s="304">
        <f t="shared" ca="1" si="381"/>
        <v>65.621283372121184</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1.1412871914090807</v>
      </c>
      <c r="AH866" s="304">
        <f t="shared" ca="1" si="405"/>
        <v>-8.5756777241452831</v>
      </c>
    </row>
    <row r="867" spans="1:34" x14ac:dyDescent="0.2">
      <c r="A867" s="347">
        <f t="shared" ca="1" si="383"/>
        <v>1E-4</v>
      </c>
      <c r="B867" s="304">
        <f t="shared" ca="1" si="384"/>
        <v>49.404600000000514</v>
      </c>
      <c r="D867" s="306">
        <f t="shared" ca="1" si="385"/>
        <v>-1.1782536748464678</v>
      </c>
      <c r="E867" s="307">
        <f t="shared" ca="1" si="386"/>
        <v>-1.3156248479498895</v>
      </c>
      <c r="F867" s="304">
        <f t="shared" ca="1" si="387"/>
        <v>1.7661116790374203</v>
      </c>
      <c r="G867" s="306">
        <f t="shared" ca="1" si="388"/>
        <v>21.481351903047532</v>
      </c>
      <c r="H867" s="307">
        <f t="shared" ca="1" si="389"/>
        <v>-154.86632598733317</v>
      </c>
      <c r="I867" s="304">
        <f t="shared" ca="1" si="390"/>
        <v>156.34905629519324</v>
      </c>
      <c r="J867" s="306">
        <f t="shared" ca="1" si="391"/>
        <v>2323.2191136203255</v>
      </c>
      <c r="K867" s="307">
        <f t="shared" ca="1" si="392"/>
        <v>-3.9152881200861036</v>
      </c>
      <c r="L867" s="304">
        <f t="shared" ca="1" si="377"/>
        <v>2323.2224128076664</v>
      </c>
      <c r="M867" s="306">
        <f t="shared" ca="1" si="393"/>
        <v>-1.4329668002316907</v>
      </c>
      <c r="N867" s="304">
        <f t="shared" ca="1" si="394"/>
        <v>-82.102949835642036</v>
      </c>
      <c r="P867" s="310">
        <f t="shared" ca="1" si="395"/>
        <v>23</v>
      </c>
      <c r="Q867" s="304">
        <f t="shared" ca="1" si="396"/>
        <v>0</v>
      </c>
      <c r="R867" s="306">
        <f t="shared" ca="1" si="397"/>
        <v>0</v>
      </c>
      <c r="S867" s="307">
        <f t="shared" ca="1" si="398"/>
        <v>7.6519999999999806</v>
      </c>
      <c r="T867" s="304">
        <f t="shared" ca="1" si="378"/>
        <v>75.066119999999813</v>
      </c>
      <c r="U867" s="311">
        <f t="shared" ca="1" si="379"/>
        <v>0</v>
      </c>
      <c r="V867" s="306">
        <f t="shared" ca="1" si="380"/>
        <v>1.2254797167061666</v>
      </c>
      <c r="W867" s="304">
        <f t="shared" ca="1" si="381"/>
        <v>65.621480797625011</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1.1412625526524156</v>
      </c>
      <c r="AH867" s="304">
        <f t="shared" ca="1" si="405"/>
        <v>-8.5757035248459683</v>
      </c>
    </row>
    <row r="868" spans="1:34" x14ac:dyDescent="0.2">
      <c r="A868" s="347">
        <f t="shared" ca="1" si="383"/>
        <v>1E-4</v>
      </c>
      <c r="B868" s="304">
        <f t="shared" ca="1" si="384"/>
        <v>49.404700000000517</v>
      </c>
      <c r="D868" s="306">
        <f t="shared" ca="1" si="385"/>
        <v>-1.1782498969194182</v>
      </c>
      <c r="E868" s="307">
        <f t="shared" ca="1" si="386"/>
        <v>-1.3155982763832839</v>
      </c>
      <c r="F868" s="304">
        <f t="shared" ca="1" si="387"/>
        <v>1.7660893647868692</v>
      </c>
      <c r="G868" s="306">
        <f t="shared" ca="1" si="388"/>
        <v>21.481234078057842</v>
      </c>
      <c r="H868" s="307">
        <f t="shared" ca="1" si="389"/>
        <v>-154.86645754716082</v>
      </c>
      <c r="I868" s="304">
        <f t="shared" ca="1" si="390"/>
        <v>156.34917041904276</v>
      </c>
      <c r="J868" s="306">
        <f t="shared" ca="1" si="391"/>
        <v>2323.2191136203255</v>
      </c>
      <c r="K868" s="307">
        <f t="shared" ca="1" si="392"/>
        <v>-3.9307747592628282</v>
      </c>
      <c r="L868" s="304">
        <f t="shared" ca="1" si="377"/>
        <v>2323.2224389586586</v>
      </c>
      <c r="M868" s="306">
        <f t="shared" ca="1" si="393"/>
        <v>-1.4329676622962115</v>
      </c>
      <c r="N868" s="304">
        <f t="shared" ca="1" si="394"/>
        <v>-82.102999228300746</v>
      </c>
      <c r="P868" s="310">
        <f t="shared" ca="1" si="395"/>
        <v>23</v>
      </c>
      <c r="Q868" s="304">
        <f t="shared" ca="1" si="396"/>
        <v>0</v>
      </c>
      <c r="R868" s="306">
        <f t="shared" ca="1" si="397"/>
        <v>0</v>
      </c>
      <c r="S868" s="307">
        <f t="shared" ca="1" si="398"/>
        <v>7.6519999999999806</v>
      </c>
      <c r="T868" s="304">
        <f t="shared" ca="1" si="378"/>
        <v>75.066119999999813</v>
      </c>
      <c r="U868" s="311">
        <f t="shared" ca="1" si="379"/>
        <v>0</v>
      </c>
      <c r="V868" s="306">
        <f t="shared" ca="1" si="380"/>
        <v>1.2254816145639282</v>
      </c>
      <c r="W868" s="304">
        <f t="shared" ca="1" si="381"/>
        <v>65.621678221671033</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1.1412379140709739</v>
      </c>
      <c r="AH868" s="304">
        <f t="shared" ca="1" si="405"/>
        <v>-8.5757293253561393</v>
      </c>
    </row>
    <row r="869" spans="1:34" x14ac:dyDescent="0.2">
      <c r="A869" s="347">
        <f t="shared" ca="1" si="383"/>
        <v>1E-4</v>
      </c>
      <c r="B869" s="304">
        <f t="shared" ca="1" si="384"/>
        <v>49.40480000000052</v>
      </c>
      <c r="D869" s="306">
        <f t="shared" ca="1" si="385"/>
        <v>-1.1782461189721098</v>
      </c>
      <c r="E869" s="307">
        <f t="shared" ca="1" si="386"/>
        <v>-1.3155717050126405</v>
      </c>
      <c r="F869" s="304">
        <f t="shared" ca="1" si="387"/>
        <v>1.7660670507947045</v>
      </c>
      <c r="G869" s="306">
        <f t="shared" ca="1" si="388"/>
        <v>21.481116253445943</v>
      </c>
      <c r="H869" s="307">
        <f t="shared" ca="1" si="389"/>
        <v>-154.86658910433133</v>
      </c>
      <c r="I869" s="304">
        <f t="shared" ca="1" si="390"/>
        <v>156.34928454042841</v>
      </c>
      <c r="J869" s="306">
        <f t="shared" ca="1" si="391"/>
        <v>2323.2191136203255</v>
      </c>
      <c r="K869" s="307">
        <f t="shared" ca="1" si="392"/>
        <v>-3.9462614115954029</v>
      </c>
      <c r="L869" s="304">
        <f t="shared" ca="1" si="377"/>
        <v>2323.2224652129075</v>
      </c>
      <c r="M869" s="306">
        <f t="shared" ca="1" si="393"/>
        <v>-1.4329685243547454</v>
      </c>
      <c r="N869" s="304">
        <f t="shared" ca="1" si="394"/>
        <v>-82.103048620616434</v>
      </c>
      <c r="P869" s="310">
        <f t="shared" ca="1" si="395"/>
        <v>23</v>
      </c>
      <c r="Q869" s="304">
        <f t="shared" ca="1" si="396"/>
        <v>0</v>
      </c>
      <c r="R869" s="306">
        <f t="shared" ca="1" si="397"/>
        <v>0</v>
      </c>
      <c r="S869" s="307">
        <f t="shared" ca="1" si="398"/>
        <v>7.6519999999999806</v>
      </c>
      <c r="T869" s="304">
        <f t="shared" ca="1" si="378"/>
        <v>75.066119999999813</v>
      </c>
      <c r="U869" s="311">
        <f t="shared" ca="1" si="379"/>
        <v>0</v>
      </c>
      <c r="V869" s="306">
        <f t="shared" ca="1" si="380"/>
        <v>1.225483512426242</v>
      </c>
      <c r="W869" s="304">
        <f t="shared" ca="1" si="381"/>
        <v>65.621875644259219</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1.1412132756647555</v>
      </c>
      <c r="AH869" s="304">
        <f t="shared" ca="1" si="405"/>
        <v>-8.5757551256757978</v>
      </c>
    </row>
    <row r="870" spans="1:34" x14ac:dyDescent="0.2">
      <c r="A870" s="347">
        <f t="shared" ca="1" si="383"/>
        <v>1E-4</v>
      </c>
      <c r="B870" s="304">
        <f t="shared" ca="1" si="384"/>
        <v>49.404900000000524</v>
      </c>
      <c r="D870" s="306">
        <f t="shared" ca="1" si="385"/>
        <v>-1.1782423410045453</v>
      </c>
      <c r="E870" s="307">
        <f t="shared" ca="1" si="386"/>
        <v>-1.3155451338379631</v>
      </c>
      <c r="F870" s="304">
        <f t="shared" ca="1" si="387"/>
        <v>1.7660447370609318</v>
      </c>
      <c r="G870" s="306">
        <f t="shared" ca="1" si="388"/>
        <v>21.480998429211844</v>
      </c>
      <c r="H870" s="307">
        <f t="shared" ca="1" si="389"/>
        <v>-154.86672065884471</v>
      </c>
      <c r="I870" s="304">
        <f t="shared" ca="1" si="390"/>
        <v>156.34939865935027</v>
      </c>
      <c r="J870" s="306">
        <f t="shared" ca="1" si="391"/>
        <v>2323.2191136203255</v>
      </c>
      <c r="K870" s="307">
        <f t="shared" ca="1" si="392"/>
        <v>-3.9617480770835618</v>
      </c>
      <c r="L870" s="304">
        <f t="shared" ca="1" si="377"/>
        <v>2323.2224915704128</v>
      </c>
      <c r="M870" s="306">
        <f t="shared" ca="1" si="393"/>
        <v>-1.4329693864072925</v>
      </c>
      <c r="N870" s="304">
        <f t="shared" ca="1" si="394"/>
        <v>-82.103098012589101</v>
      </c>
      <c r="P870" s="310">
        <f t="shared" ca="1" si="395"/>
        <v>23</v>
      </c>
      <c r="Q870" s="304">
        <f t="shared" ca="1" si="396"/>
        <v>0</v>
      </c>
      <c r="R870" s="306">
        <f t="shared" ca="1" si="397"/>
        <v>0</v>
      </c>
      <c r="S870" s="307">
        <f t="shared" ca="1" si="398"/>
        <v>7.6519999999999806</v>
      </c>
      <c r="T870" s="304">
        <f t="shared" ca="1" si="378"/>
        <v>75.066119999999813</v>
      </c>
      <c r="U870" s="311">
        <f t="shared" ca="1" si="379"/>
        <v>0</v>
      </c>
      <c r="V870" s="306">
        <f t="shared" ca="1" si="380"/>
        <v>1.2254854102931076</v>
      </c>
      <c r="W870" s="304">
        <f t="shared" ca="1" si="381"/>
        <v>65.622073065389614</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1.1411886374337623</v>
      </c>
      <c r="AH870" s="304">
        <f t="shared" ca="1" si="405"/>
        <v>-8.5757809258049384</v>
      </c>
    </row>
    <row r="871" spans="1:34" x14ac:dyDescent="0.2">
      <c r="A871" s="347">
        <f t="shared" ca="1" si="383"/>
        <v>1E-4</v>
      </c>
      <c r="B871" s="304">
        <f t="shared" ca="1" si="384"/>
        <v>49.405000000000527</v>
      </c>
      <c r="D871" s="306">
        <f t="shared" ca="1" si="385"/>
        <v>-1.1782385630167247</v>
      </c>
      <c r="E871" s="307">
        <f t="shared" ca="1" si="386"/>
        <v>-1.3155185628592427</v>
      </c>
      <c r="F871" s="304">
        <f t="shared" ca="1" si="387"/>
        <v>1.7660224235855455</v>
      </c>
      <c r="G871" s="306">
        <f t="shared" ca="1" si="388"/>
        <v>21.480880605355544</v>
      </c>
      <c r="H871" s="307">
        <f t="shared" ca="1" si="389"/>
        <v>-154.86685221070101</v>
      </c>
      <c r="I871" s="304">
        <f t="shared" ca="1" si="390"/>
        <v>156.34951277580831</v>
      </c>
      <c r="J871" s="306">
        <f t="shared" ca="1" si="391"/>
        <v>2323.2191136203255</v>
      </c>
      <c r="K871" s="307">
        <f t="shared" ca="1" si="392"/>
        <v>-3.9772347557270389</v>
      </c>
      <c r="L871" s="304">
        <f t="shared" ca="1" si="377"/>
        <v>2323.2225180311748</v>
      </c>
      <c r="M871" s="306">
        <f t="shared" ca="1" si="393"/>
        <v>-1.4329702484538529</v>
      </c>
      <c r="N871" s="304">
        <f t="shared" ca="1" si="394"/>
        <v>-82.103147404218745</v>
      </c>
      <c r="P871" s="310">
        <f t="shared" ca="1" si="395"/>
        <v>23</v>
      </c>
      <c r="Q871" s="304">
        <f t="shared" ca="1" si="396"/>
        <v>0</v>
      </c>
      <c r="R871" s="306">
        <f t="shared" ca="1" si="397"/>
        <v>0</v>
      </c>
      <c r="S871" s="307">
        <f t="shared" ca="1" si="398"/>
        <v>7.6519999999999806</v>
      </c>
      <c r="T871" s="304">
        <f t="shared" ca="1" si="378"/>
        <v>75.066119999999813</v>
      </c>
      <c r="U871" s="311">
        <f t="shared" ca="1" si="379"/>
        <v>0</v>
      </c>
      <c r="V871" s="306">
        <f t="shared" ca="1" si="380"/>
        <v>1.225487308164525</v>
      </c>
      <c r="W871" s="304">
        <f t="shared" ca="1" si="381"/>
        <v>65.62227048506216</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1.1411639993779925</v>
      </c>
      <c r="AH871" s="304">
        <f t="shared" ca="1" si="405"/>
        <v>-8.5758067257435684</v>
      </c>
    </row>
    <row r="872" spans="1:34" x14ac:dyDescent="0.2">
      <c r="A872" s="347">
        <f t="shared" ca="1" si="383"/>
        <v>1E-4</v>
      </c>
      <c r="B872" s="304">
        <f t="shared" ca="1" si="384"/>
        <v>49.40510000000053</v>
      </c>
      <c r="D872" s="306">
        <f t="shared" ca="1" si="385"/>
        <v>-1.1782347850086476</v>
      </c>
      <c r="E872" s="307">
        <f t="shared" ca="1" si="386"/>
        <v>-1.3154919920764918</v>
      </c>
      <c r="F872" s="304">
        <f t="shared" ca="1" si="387"/>
        <v>1.7660001103685559</v>
      </c>
      <c r="G872" s="306">
        <f t="shared" ca="1" si="388"/>
        <v>21.480762781877043</v>
      </c>
      <c r="H872" s="307">
        <f t="shared" ca="1" si="389"/>
        <v>-154.86698375990022</v>
      </c>
      <c r="I872" s="304">
        <f t="shared" ca="1" si="390"/>
        <v>156.34962688980258</v>
      </c>
      <c r="J872" s="306">
        <f t="shared" ca="1" si="391"/>
        <v>2323.2191136203255</v>
      </c>
      <c r="K872" s="307">
        <f t="shared" ca="1" si="392"/>
        <v>-3.992721447525569</v>
      </c>
      <c r="L872" s="304">
        <f t="shared" ca="1" si="377"/>
        <v>2323.222544595194</v>
      </c>
      <c r="M872" s="306">
        <f t="shared" ca="1" si="393"/>
        <v>-1.4329711104944265</v>
      </c>
      <c r="N872" s="304">
        <f t="shared" ca="1" si="394"/>
        <v>-82.103196795505383</v>
      </c>
      <c r="P872" s="310">
        <f t="shared" ca="1" si="395"/>
        <v>23</v>
      </c>
      <c r="Q872" s="304">
        <f t="shared" ca="1" si="396"/>
        <v>0</v>
      </c>
      <c r="R872" s="306">
        <f t="shared" ca="1" si="397"/>
        <v>0</v>
      </c>
      <c r="S872" s="307">
        <f t="shared" ca="1" si="398"/>
        <v>7.6519999999999806</v>
      </c>
      <c r="T872" s="304">
        <f t="shared" ca="1" si="378"/>
        <v>75.066119999999813</v>
      </c>
      <c r="U872" s="311">
        <f t="shared" ca="1" si="379"/>
        <v>0</v>
      </c>
      <c r="V872" s="306">
        <f t="shared" ca="1" si="380"/>
        <v>1.2254892060404943</v>
      </c>
      <c r="W872" s="304">
        <f t="shared" ca="1" si="381"/>
        <v>65.622467903276913</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1.1411393614974497</v>
      </c>
      <c r="AH872" s="304">
        <f t="shared" ca="1" si="405"/>
        <v>-8.5758325254916787</v>
      </c>
    </row>
    <row r="873" spans="1:34" x14ac:dyDescent="0.2">
      <c r="A873" s="347">
        <f t="shared" ca="1" si="383"/>
        <v>1E-4</v>
      </c>
      <c r="B873" s="304">
        <f t="shared" ca="1" si="384"/>
        <v>49.405200000000534</v>
      </c>
      <c r="D873" s="306">
        <f t="shared" ca="1" si="385"/>
        <v>-1.1782310069803164</v>
      </c>
      <c r="E873" s="307">
        <f t="shared" ca="1" si="386"/>
        <v>-1.3154654214896997</v>
      </c>
      <c r="F873" s="304">
        <f t="shared" ca="1" si="387"/>
        <v>1.7659777974099571</v>
      </c>
      <c r="G873" s="306">
        <f t="shared" ca="1" si="388"/>
        <v>21.480644958776345</v>
      </c>
      <c r="H873" s="307">
        <f t="shared" ca="1" si="389"/>
        <v>-154.86711530644237</v>
      </c>
      <c r="I873" s="304">
        <f t="shared" ca="1" si="390"/>
        <v>156.34974100133303</v>
      </c>
      <c r="J873" s="306">
        <f t="shared" ca="1" si="391"/>
        <v>2323.2191136203255</v>
      </c>
      <c r="K873" s="307">
        <f t="shared" ca="1" si="392"/>
        <v>-4.0082081524788862</v>
      </c>
      <c r="L873" s="304">
        <f t="shared" ca="1" si="377"/>
        <v>2323.2225712624704</v>
      </c>
      <c r="M873" s="306">
        <f t="shared" ca="1" si="393"/>
        <v>-1.4329719725290133</v>
      </c>
      <c r="N873" s="304">
        <f t="shared" ca="1" si="394"/>
        <v>-82.103246186449013</v>
      </c>
      <c r="P873" s="310">
        <f t="shared" ca="1" si="395"/>
        <v>23</v>
      </c>
      <c r="Q873" s="304">
        <f t="shared" ca="1" si="396"/>
        <v>0</v>
      </c>
      <c r="R873" s="306">
        <f t="shared" ca="1" si="397"/>
        <v>0</v>
      </c>
      <c r="S873" s="307">
        <f t="shared" ca="1" si="398"/>
        <v>7.6519999999999806</v>
      </c>
      <c r="T873" s="304">
        <f t="shared" ca="1" si="378"/>
        <v>75.066119999999813</v>
      </c>
      <c r="U873" s="311">
        <f t="shared" ca="1" si="379"/>
        <v>0</v>
      </c>
      <c r="V873" s="306">
        <f t="shared" ca="1" si="380"/>
        <v>1.2254911039210157</v>
      </c>
      <c r="W873" s="304">
        <f t="shared" ca="1" si="381"/>
        <v>65.622665320033803</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1.1411147237921284</v>
      </c>
      <c r="AH873" s="304">
        <f t="shared" ca="1" si="405"/>
        <v>-8.5758583250492784</v>
      </c>
    </row>
    <row r="874" spans="1:34" x14ac:dyDescent="0.2">
      <c r="A874" s="347">
        <f t="shared" ca="1" si="383"/>
        <v>1E-4</v>
      </c>
      <c r="B874" s="304">
        <f t="shared" ca="1" si="384"/>
        <v>49.405300000000537</v>
      </c>
      <c r="D874" s="306">
        <f t="shared" ca="1" si="385"/>
        <v>-1.1782272289317304</v>
      </c>
      <c r="E874" s="307">
        <f t="shared" ca="1" si="386"/>
        <v>-1.3154388510988753</v>
      </c>
      <c r="F874" s="304">
        <f t="shared" ca="1" si="387"/>
        <v>1.7659554847097572</v>
      </c>
      <c r="G874" s="306">
        <f t="shared" ca="1" si="388"/>
        <v>21.480527136053453</v>
      </c>
      <c r="H874" s="307">
        <f t="shared" ca="1" si="389"/>
        <v>-154.86724685032749</v>
      </c>
      <c r="I874" s="304">
        <f t="shared" ca="1" si="390"/>
        <v>156.34985511039977</v>
      </c>
      <c r="J874" s="306">
        <f t="shared" ca="1" si="391"/>
        <v>2323.2191136203255</v>
      </c>
      <c r="K874" s="307">
        <f t="shared" ca="1" si="392"/>
        <v>-4.0236948705867244</v>
      </c>
      <c r="L874" s="304">
        <f t="shared" ca="1" si="377"/>
        <v>2323.2225980330045</v>
      </c>
      <c r="M874" s="306">
        <f t="shared" ca="1" si="393"/>
        <v>-1.4329728345576136</v>
      </c>
      <c r="N874" s="304">
        <f t="shared" ca="1" si="394"/>
        <v>-82.103295577049622</v>
      </c>
      <c r="P874" s="310">
        <f t="shared" ca="1" si="395"/>
        <v>23</v>
      </c>
      <c r="Q874" s="304">
        <f t="shared" ca="1" si="396"/>
        <v>0</v>
      </c>
      <c r="R874" s="306">
        <f t="shared" ca="1" si="397"/>
        <v>0</v>
      </c>
      <c r="S874" s="307">
        <f t="shared" ca="1" si="398"/>
        <v>7.6519999999999806</v>
      </c>
      <c r="T874" s="304">
        <f t="shared" ca="1" si="378"/>
        <v>75.066119999999813</v>
      </c>
      <c r="U874" s="311">
        <f t="shared" ca="1" si="379"/>
        <v>0</v>
      </c>
      <c r="V874" s="306">
        <f t="shared" ca="1" si="380"/>
        <v>1.2254930018060888</v>
      </c>
      <c r="W874" s="304">
        <f t="shared" ca="1" si="381"/>
        <v>65.622862735332916</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1.1410900862620377</v>
      </c>
      <c r="AH874" s="304">
        <f t="shared" ca="1" si="405"/>
        <v>-8.5758841244163584</v>
      </c>
    </row>
    <row r="875" spans="1:34" x14ac:dyDescent="0.2">
      <c r="A875" s="347">
        <f t="shared" ca="1" si="383"/>
        <v>1E-4</v>
      </c>
      <c r="B875" s="304">
        <f t="shared" ca="1" si="384"/>
        <v>49.40540000000054</v>
      </c>
      <c r="D875" s="306">
        <f t="shared" ca="1" si="385"/>
        <v>-1.1782234508628904</v>
      </c>
      <c r="E875" s="307">
        <f t="shared" ca="1" si="386"/>
        <v>-1.3154122809040114</v>
      </c>
      <c r="F875" s="304">
        <f t="shared" ca="1" si="387"/>
        <v>1.7659331722679519</v>
      </c>
      <c r="G875" s="306">
        <f t="shared" ca="1" si="388"/>
        <v>21.480409313708368</v>
      </c>
      <c r="H875" s="307">
        <f t="shared" ca="1" si="389"/>
        <v>-154.86737839155558</v>
      </c>
      <c r="I875" s="304">
        <f t="shared" ca="1" si="390"/>
        <v>156.34996921700272</v>
      </c>
      <c r="J875" s="306">
        <f t="shared" ca="1" si="391"/>
        <v>2323.2191136203255</v>
      </c>
      <c r="K875" s="307">
        <f t="shared" ca="1" si="392"/>
        <v>-4.0391816018488189</v>
      </c>
      <c r="L875" s="304">
        <f t="shared" ca="1" si="377"/>
        <v>2323.2226249067958</v>
      </c>
      <c r="M875" s="306">
        <f t="shared" ca="1" si="393"/>
        <v>-1.4329736965802276</v>
      </c>
      <c r="N875" s="304">
        <f t="shared" ca="1" si="394"/>
        <v>-82.103344967307251</v>
      </c>
      <c r="P875" s="310">
        <f t="shared" ca="1" si="395"/>
        <v>23</v>
      </c>
      <c r="Q875" s="304">
        <f t="shared" ca="1" si="396"/>
        <v>0</v>
      </c>
      <c r="R875" s="306">
        <f t="shared" ca="1" si="397"/>
        <v>0</v>
      </c>
      <c r="S875" s="307">
        <f t="shared" ca="1" si="398"/>
        <v>7.6519999999999806</v>
      </c>
      <c r="T875" s="304">
        <f t="shared" ca="1" si="378"/>
        <v>75.066119999999813</v>
      </c>
      <c r="U875" s="311">
        <f t="shared" ca="1" si="379"/>
        <v>0</v>
      </c>
      <c r="V875" s="306">
        <f t="shared" ca="1" si="380"/>
        <v>1.2254948996957138</v>
      </c>
      <c r="W875" s="304">
        <f t="shared" ca="1" si="381"/>
        <v>65.623060149174165</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1.1410654489071668</v>
      </c>
      <c r="AH875" s="304">
        <f t="shared" ca="1" si="405"/>
        <v>-8.5759099235929277</v>
      </c>
    </row>
    <row r="876" spans="1:34" x14ac:dyDescent="0.2">
      <c r="A876" s="347">
        <f t="shared" ca="1" si="383"/>
        <v>1E-4</v>
      </c>
      <c r="B876" s="304">
        <f t="shared" ca="1" si="384"/>
        <v>49.405500000000544</v>
      </c>
      <c r="D876" s="306">
        <f t="shared" ca="1" si="385"/>
        <v>-1.1782196727737937</v>
      </c>
      <c r="E876" s="307">
        <f t="shared" ca="1" si="386"/>
        <v>-1.3153857109051135</v>
      </c>
      <c r="F876" s="304">
        <f t="shared" ca="1" si="387"/>
        <v>1.7659108600845446</v>
      </c>
      <c r="G876" s="306">
        <f t="shared" ca="1" si="388"/>
        <v>21.480291491741092</v>
      </c>
      <c r="H876" s="307">
        <f t="shared" ca="1" si="389"/>
        <v>-154.86750993012666</v>
      </c>
      <c r="I876" s="304">
        <f t="shared" ca="1" si="390"/>
        <v>156.35008332114199</v>
      </c>
      <c r="J876" s="306">
        <f t="shared" ca="1" si="391"/>
        <v>2323.2191136203255</v>
      </c>
      <c r="K876" s="307">
        <f t="shared" ca="1" si="392"/>
        <v>-4.0546683462649034</v>
      </c>
      <c r="L876" s="304">
        <f t="shared" ca="1" si="377"/>
        <v>2323.2226518838456</v>
      </c>
      <c r="M876" s="306">
        <f t="shared" ca="1" si="393"/>
        <v>-1.4329745585968547</v>
      </c>
      <c r="N876" s="304">
        <f t="shared" ca="1" si="394"/>
        <v>-82.103394357221859</v>
      </c>
      <c r="P876" s="310">
        <f t="shared" ca="1" si="395"/>
        <v>23</v>
      </c>
      <c r="Q876" s="304">
        <f t="shared" ca="1" si="396"/>
        <v>0</v>
      </c>
      <c r="R876" s="306">
        <f t="shared" ca="1" si="397"/>
        <v>0</v>
      </c>
      <c r="S876" s="307">
        <f t="shared" ca="1" si="398"/>
        <v>7.6519999999999806</v>
      </c>
      <c r="T876" s="304">
        <f t="shared" ca="1" si="378"/>
        <v>75.066119999999813</v>
      </c>
      <c r="U876" s="311">
        <f t="shared" ca="1" si="379"/>
        <v>0</v>
      </c>
      <c r="V876" s="306">
        <f t="shared" ca="1" si="380"/>
        <v>1.2254967975898905</v>
      </c>
      <c r="W876" s="304">
        <f t="shared" ca="1" si="381"/>
        <v>65.623257561557637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1.1410408117275299</v>
      </c>
      <c r="AH876" s="304">
        <f t="shared" ca="1" si="405"/>
        <v>-8.5759357225789774</v>
      </c>
    </row>
    <row r="877" spans="1:34" x14ac:dyDescent="0.2">
      <c r="A877" s="347">
        <f t="shared" ca="1" si="383"/>
        <v>1E-4</v>
      </c>
      <c r="B877" s="304">
        <f t="shared" ca="1" si="384"/>
        <v>49.405600000000547</v>
      </c>
      <c r="D877" s="306">
        <f t="shared" ca="1" si="385"/>
        <v>-1.178215894664447</v>
      </c>
      <c r="E877" s="307">
        <f t="shared" ca="1" si="386"/>
        <v>-1.3153591411021761</v>
      </c>
      <c r="F877" s="304">
        <f t="shared" ca="1" si="387"/>
        <v>1.765888548159537</v>
      </c>
      <c r="G877" s="306">
        <f t="shared" ca="1" si="388"/>
        <v>21.480173670151625</v>
      </c>
      <c r="H877" s="307">
        <f t="shared" ca="1" si="389"/>
        <v>-154.86764146604077</v>
      </c>
      <c r="I877" s="304">
        <f t="shared" ca="1" si="390"/>
        <v>156.35019742281756</v>
      </c>
      <c r="J877" s="306">
        <f t="shared" ca="1" si="391"/>
        <v>2323.2191136203255</v>
      </c>
      <c r="K877" s="307">
        <f t="shared" ca="1" si="392"/>
        <v>-4.0701551038347121</v>
      </c>
      <c r="L877" s="304">
        <f t="shared" ca="1" si="377"/>
        <v>2323.2226789641541</v>
      </c>
      <c r="M877" s="306">
        <f t="shared" ca="1" si="393"/>
        <v>-1.4329754206074958</v>
      </c>
      <c r="N877" s="304">
        <f t="shared" ca="1" si="394"/>
        <v>-82.103443746793488</v>
      </c>
      <c r="P877" s="310">
        <f t="shared" ca="1" si="395"/>
        <v>23</v>
      </c>
      <c r="Q877" s="304">
        <f t="shared" ca="1" si="396"/>
        <v>0</v>
      </c>
      <c r="R877" s="306">
        <f t="shared" ca="1" si="397"/>
        <v>0</v>
      </c>
      <c r="S877" s="307">
        <f t="shared" ca="1" si="398"/>
        <v>7.6519999999999806</v>
      </c>
      <c r="T877" s="304">
        <f t="shared" ca="1" si="378"/>
        <v>75.066119999999813</v>
      </c>
      <c r="U877" s="311">
        <f t="shared" ca="1" si="379"/>
        <v>0</v>
      </c>
      <c r="V877" s="306">
        <f t="shared" ca="1" si="380"/>
        <v>1.2254986954886193</v>
      </c>
      <c r="W877" s="304">
        <f t="shared" ca="1" si="381"/>
        <v>65.623454972483302</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1.1410161747231111</v>
      </c>
      <c r="AH877" s="304">
        <f t="shared" ca="1" si="405"/>
        <v>-8.5759615213745164</v>
      </c>
    </row>
    <row r="878" spans="1:34" x14ac:dyDescent="0.2">
      <c r="A878" s="347">
        <f t="shared" ca="1" si="383"/>
        <v>1E-4</v>
      </c>
      <c r="B878" s="304">
        <f t="shared" ca="1" si="384"/>
        <v>49.40570000000055</v>
      </c>
      <c r="D878" s="306">
        <f t="shared" ca="1" si="385"/>
        <v>-1.1782121165348447</v>
      </c>
      <c r="E878" s="307">
        <f t="shared" ca="1" si="386"/>
        <v>-1.3153325714951993</v>
      </c>
      <c r="F878" s="304">
        <f t="shared" ca="1" si="387"/>
        <v>1.7658662364929265</v>
      </c>
      <c r="G878" s="306">
        <f t="shared" ca="1" si="388"/>
        <v>21.480055848939973</v>
      </c>
      <c r="H878" s="307">
        <f t="shared" ca="1" si="389"/>
        <v>-154.86777299929793</v>
      </c>
      <c r="I878" s="304">
        <f t="shared" ca="1" si="390"/>
        <v>156.35031152202944</v>
      </c>
      <c r="J878" s="306">
        <f t="shared" ca="1" si="391"/>
        <v>2323.2191136203255</v>
      </c>
      <c r="K878" s="307">
        <f t="shared" ca="1" si="392"/>
        <v>-4.0856418745579788</v>
      </c>
      <c r="L878" s="304">
        <f t="shared" ca="1" si="377"/>
        <v>2323.2227061477206</v>
      </c>
      <c r="M878" s="306">
        <f t="shared" ca="1" si="393"/>
        <v>-1.4329762826121504</v>
      </c>
      <c r="N878" s="304">
        <f t="shared" ca="1" si="394"/>
        <v>-82.103493136022109</v>
      </c>
      <c r="P878" s="310">
        <f t="shared" ca="1" si="395"/>
        <v>23</v>
      </c>
      <c r="Q878" s="304">
        <f t="shared" ca="1" si="396"/>
        <v>0</v>
      </c>
      <c r="R878" s="306">
        <f t="shared" ca="1" si="397"/>
        <v>0</v>
      </c>
      <c r="S878" s="307">
        <f t="shared" ca="1" si="398"/>
        <v>7.6519999999999806</v>
      </c>
      <c r="T878" s="304">
        <f t="shared" ca="1" si="378"/>
        <v>75.066119999999813</v>
      </c>
      <c r="U878" s="311">
        <f t="shared" ca="1" si="379"/>
        <v>0</v>
      </c>
      <c r="V878" s="306">
        <f t="shared" ca="1" si="380"/>
        <v>1.2255005933918997</v>
      </c>
      <c r="W878" s="304">
        <f t="shared" ca="1" si="381"/>
        <v>65.623652381951146</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1.1409915378939193</v>
      </c>
      <c r="AH878" s="304">
        <f t="shared" ca="1" si="405"/>
        <v>-8.5759873199795429</v>
      </c>
    </row>
    <row r="879" spans="1:34" x14ac:dyDescent="0.2">
      <c r="A879" s="347">
        <f t="shared" ca="1" si="383"/>
        <v>1E-4</v>
      </c>
      <c r="B879" s="304">
        <f t="shared" ca="1" si="384"/>
        <v>49.405800000000553</v>
      </c>
      <c r="D879" s="306">
        <f t="shared" ca="1" si="385"/>
        <v>-1.1782083383849917</v>
      </c>
      <c r="E879" s="307">
        <f t="shared" ca="1" si="386"/>
        <v>-1.3153060020841831</v>
      </c>
      <c r="F879" s="304">
        <f t="shared" ca="1" si="387"/>
        <v>1.7658439250847171</v>
      </c>
      <c r="G879" s="306">
        <f t="shared" ca="1" si="388"/>
        <v>21.479938028106133</v>
      </c>
      <c r="H879" s="307">
        <f t="shared" ca="1" si="389"/>
        <v>-154.86790452989814</v>
      </c>
      <c r="I879" s="304">
        <f t="shared" ca="1" si="390"/>
        <v>156.35042561877765</v>
      </c>
      <c r="J879" s="306">
        <f t="shared" ca="1" si="391"/>
        <v>2323.2191136203255</v>
      </c>
      <c r="K879" s="307">
        <f t="shared" ca="1" si="392"/>
        <v>-4.1011286584344386</v>
      </c>
      <c r="L879" s="304">
        <f t="shared" ca="1" si="377"/>
        <v>2323.2227334345462</v>
      </c>
      <c r="M879" s="306">
        <f t="shared" ca="1" si="393"/>
        <v>-1.4329771446108186</v>
      </c>
      <c r="N879" s="304">
        <f t="shared" ca="1" si="394"/>
        <v>-82.103542524907752</v>
      </c>
      <c r="P879" s="310">
        <f t="shared" ca="1" si="395"/>
        <v>23</v>
      </c>
      <c r="Q879" s="304">
        <f t="shared" ca="1" si="396"/>
        <v>0</v>
      </c>
      <c r="R879" s="306">
        <f t="shared" ca="1" si="397"/>
        <v>0</v>
      </c>
      <c r="S879" s="307">
        <f t="shared" ca="1" si="398"/>
        <v>7.6519999999999806</v>
      </c>
      <c r="T879" s="304">
        <f t="shared" ca="1" si="378"/>
        <v>75.066119999999813</v>
      </c>
      <c r="U879" s="311">
        <f t="shared" ca="1" si="379"/>
        <v>0</v>
      </c>
      <c r="V879" s="306">
        <f t="shared" ca="1" si="380"/>
        <v>1.2255024912997321</v>
      </c>
      <c r="W879" s="304">
        <f t="shared" ca="1" si="381"/>
        <v>65.62384978996117</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1.1409669012399508</v>
      </c>
      <c r="AH879" s="304">
        <f t="shared" ca="1" si="405"/>
        <v>-8.5760131183940551</v>
      </c>
    </row>
    <row r="880" spans="1:34" x14ac:dyDescent="0.2">
      <c r="A880" s="347">
        <f t="shared" ca="1" si="383"/>
        <v>1E-4</v>
      </c>
      <c r="B880" s="304">
        <f t="shared" ca="1" si="384"/>
        <v>49.405900000000557</v>
      </c>
      <c r="D880" s="306">
        <f t="shared" ca="1" si="385"/>
        <v>-1.1782045602148867</v>
      </c>
      <c r="E880" s="307">
        <f t="shared" ca="1" si="386"/>
        <v>-1.3152794328691311</v>
      </c>
      <c r="F880" s="304">
        <f t="shared" ca="1" si="387"/>
        <v>1.7658216139349121</v>
      </c>
      <c r="G880" s="306">
        <f t="shared" ca="1" si="388"/>
        <v>21.479820207650111</v>
      </c>
      <c r="H880" s="307">
        <f t="shared" ca="1" si="389"/>
        <v>-154.86803605784144</v>
      </c>
      <c r="I880" s="304">
        <f t="shared" ca="1" si="390"/>
        <v>156.35053971306223</v>
      </c>
      <c r="J880" s="306">
        <f t="shared" ca="1" si="391"/>
        <v>2323.2191136203255</v>
      </c>
      <c r="K880" s="307">
        <f t="shared" ca="1" si="392"/>
        <v>-4.1166154554638252</v>
      </c>
      <c r="L880" s="304">
        <f t="shared" ca="1" si="377"/>
        <v>2323.2227608246303</v>
      </c>
      <c r="M880" s="306">
        <f t="shared" ca="1" si="393"/>
        <v>-1.4329780066035007</v>
      </c>
      <c r="N880" s="304">
        <f t="shared" ca="1" si="394"/>
        <v>-82.103591913450401</v>
      </c>
      <c r="P880" s="310">
        <f t="shared" ca="1" si="395"/>
        <v>23</v>
      </c>
      <c r="Q880" s="304">
        <f t="shared" ca="1" si="396"/>
        <v>0</v>
      </c>
      <c r="R880" s="306">
        <f t="shared" ca="1" si="397"/>
        <v>0</v>
      </c>
      <c r="S880" s="307">
        <f t="shared" ca="1" si="398"/>
        <v>7.6519999999999806</v>
      </c>
      <c r="T880" s="304">
        <f t="shared" ca="1" si="378"/>
        <v>75.066119999999813</v>
      </c>
      <c r="U880" s="311">
        <f t="shared" ca="1" si="379"/>
        <v>0</v>
      </c>
      <c r="V880" s="306">
        <f t="shared" ca="1" si="380"/>
        <v>1.2255043892121156</v>
      </c>
      <c r="W880" s="304">
        <f t="shared" ca="1" si="381"/>
        <v>65.624047196513374</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1.1409422647612111</v>
      </c>
      <c r="AH880" s="304">
        <f t="shared" ca="1" si="405"/>
        <v>-8.5760389166180531</v>
      </c>
    </row>
    <row r="881" spans="1:34" x14ac:dyDescent="0.2">
      <c r="A881" s="347">
        <f t="shared" ca="1" si="383"/>
        <v>1E-4</v>
      </c>
      <c r="B881" s="304">
        <f t="shared" ca="1" si="384"/>
        <v>49.40600000000056</v>
      </c>
      <c r="D881" s="306">
        <f t="shared" ca="1" si="385"/>
        <v>-1.178200782024529</v>
      </c>
      <c r="E881" s="307">
        <f t="shared" ca="1" si="386"/>
        <v>-1.3152528638500431</v>
      </c>
      <c r="F881" s="304">
        <f t="shared" ca="1" si="387"/>
        <v>1.7657993030435117</v>
      </c>
      <c r="G881" s="306">
        <f t="shared" ca="1" si="388"/>
        <v>21.479702387571908</v>
      </c>
      <c r="H881" s="307">
        <f t="shared" ca="1" si="389"/>
        <v>-154.86816758312781</v>
      </c>
      <c r="I881" s="304">
        <f t="shared" ca="1" si="390"/>
        <v>156.35065380488314</v>
      </c>
      <c r="J881" s="306">
        <f t="shared" ca="1" si="391"/>
        <v>2323.2191136203255</v>
      </c>
      <c r="K881" s="307">
        <f t="shared" ca="1" si="392"/>
        <v>-4.1321022656458739</v>
      </c>
      <c r="L881" s="304">
        <f t="shared" ca="1" si="377"/>
        <v>2323.2227883179744</v>
      </c>
      <c r="M881" s="306">
        <f t="shared" ca="1" si="393"/>
        <v>-1.4329788685901965</v>
      </c>
      <c r="N881" s="304">
        <f t="shared" ca="1" si="394"/>
        <v>-82.103641301650072</v>
      </c>
      <c r="P881" s="310">
        <f t="shared" ca="1" si="395"/>
        <v>23</v>
      </c>
      <c r="Q881" s="304">
        <f t="shared" ca="1" si="396"/>
        <v>0</v>
      </c>
      <c r="R881" s="306">
        <f t="shared" ca="1" si="397"/>
        <v>0</v>
      </c>
      <c r="S881" s="307">
        <f t="shared" ca="1" si="398"/>
        <v>7.6519999999999806</v>
      </c>
      <c r="T881" s="304">
        <f t="shared" ca="1" si="378"/>
        <v>75.066119999999813</v>
      </c>
      <c r="U881" s="311">
        <f t="shared" ca="1" si="379"/>
        <v>0</v>
      </c>
      <c r="V881" s="306">
        <f t="shared" ca="1" si="380"/>
        <v>1.2255062871290512</v>
      </c>
      <c r="W881" s="304">
        <f t="shared" ca="1" si="381"/>
        <v>65.624244601607742</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1.1409176284576965</v>
      </c>
      <c r="AH881" s="304">
        <f t="shared" ca="1" si="405"/>
        <v>-8.576064714651535</v>
      </c>
    </row>
    <row r="882" spans="1:34" x14ac:dyDescent="0.2">
      <c r="A882" s="347">
        <f t="shared" ca="1" si="383"/>
        <v>1E-4</v>
      </c>
      <c r="B882" s="304">
        <f t="shared" ca="1" si="384"/>
        <v>49.406100000000563</v>
      </c>
      <c r="D882" s="306">
        <f t="shared" ca="1" si="385"/>
        <v>-1.1781970038139207</v>
      </c>
      <c r="E882" s="307">
        <f t="shared" ca="1" si="386"/>
        <v>-1.3152262950269211</v>
      </c>
      <c r="F882" s="304">
        <f t="shared" ca="1" si="387"/>
        <v>1.76577699241052</v>
      </c>
      <c r="G882" s="306">
        <f t="shared" ca="1" si="388"/>
        <v>21.479584567871527</v>
      </c>
      <c r="H882" s="307">
        <f t="shared" ca="1" si="389"/>
        <v>-154.86829910575733</v>
      </c>
      <c r="I882" s="304">
        <f t="shared" ca="1" si="390"/>
        <v>156.35076789424048</v>
      </c>
      <c r="J882" s="306">
        <f t="shared" ca="1" si="391"/>
        <v>2323.2191136203255</v>
      </c>
      <c r="K882" s="307">
        <f t="shared" ca="1" si="392"/>
        <v>-4.1475890889803182</v>
      </c>
      <c r="L882" s="304">
        <f t="shared" ca="1" si="377"/>
        <v>2323.222815914578</v>
      </c>
      <c r="M882" s="306">
        <f t="shared" ca="1" si="393"/>
        <v>-1.4329797305709062</v>
      </c>
      <c r="N882" s="304">
        <f t="shared" ca="1" si="394"/>
        <v>-82.103690689506749</v>
      </c>
      <c r="P882" s="310">
        <f t="shared" ca="1" si="395"/>
        <v>23</v>
      </c>
      <c r="Q882" s="304">
        <f t="shared" ca="1" si="396"/>
        <v>0</v>
      </c>
      <c r="R882" s="306">
        <f t="shared" ca="1" si="397"/>
        <v>0</v>
      </c>
      <c r="S882" s="307">
        <f t="shared" ca="1" si="398"/>
        <v>7.6519999999999806</v>
      </c>
      <c r="T882" s="304">
        <f t="shared" ca="1" si="378"/>
        <v>75.066119999999813</v>
      </c>
      <c r="U882" s="311">
        <f t="shared" ca="1" si="379"/>
        <v>0</v>
      </c>
      <c r="V882" s="306">
        <f t="shared" ca="1" si="380"/>
        <v>1.2255081850505389</v>
      </c>
      <c r="W882" s="304">
        <f t="shared" ca="1" si="381"/>
        <v>65.624442005244376</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1.1408929923294142</v>
      </c>
      <c r="AH882" s="304">
        <f t="shared" ca="1" si="405"/>
        <v>-8.5760905124944991</v>
      </c>
    </row>
    <row r="883" spans="1:34" x14ac:dyDescent="0.2">
      <c r="A883" s="347">
        <f t="shared" ca="1" si="383"/>
        <v>1E-4</v>
      </c>
      <c r="B883" s="304">
        <f t="shared" ca="1" si="384"/>
        <v>49.406200000000567</v>
      </c>
      <c r="D883" s="306">
        <f t="shared" ca="1" si="385"/>
        <v>-1.1781932255830636</v>
      </c>
      <c r="E883" s="307">
        <f t="shared" ca="1" si="386"/>
        <v>-1.315199726399749</v>
      </c>
      <c r="F883" s="304">
        <f t="shared" ca="1" si="387"/>
        <v>1.7657546820359271</v>
      </c>
      <c r="G883" s="306">
        <f t="shared" ca="1" si="388"/>
        <v>21.479466748548969</v>
      </c>
      <c r="H883" s="307">
        <f t="shared" ca="1" si="389"/>
        <v>-154.86843062572996</v>
      </c>
      <c r="I883" s="304">
        <f t="shared" ca="1" si="390"/>
        <v>156.35088198113419</v>
      </c>
      <c r="J883" s="306">
        <f t="shared" ca="1" si="391"/>
        <v>2323.2191136203255</v>
      </c>
      <c r="K883" s="307">
        <f t="shared" ca="1" si="392"/>
        <v>-4.1630759254668925</v>
      </c>
      <c r="L883" s="304">
        <f t="shared" ca="1" si="377"/>
        <v>2323.2228436144414</v>
      </c>
      <c r="M883" s="306">
        <f t="shared" ca="1" si="393"/>
        <v>-1.43298059254563</v>
      </c>
      <c r="N883" s="304">
        <f t="shared" ca="1" si="394"/>
        <v>-82.103740077020475</v>
      </c>
      <c r="P883" s="310">
        <f t="shared" ca="1" si="395"/>
        <v>23</v>
      </c>
      <c r="Q883" s="304">
        <f t="shared" ca="1" si="396"/>
        <v>0</v>
      </c>
      <c r="R883" s="306">
        <f t="shared" ca="1" si="397"/>
        <v>0</v>
      </c>
      <c r="S883" s="307">
        <f t="shared" ca="1" si="398"/>
        <v>7.6519999999999806</v>
      </c>
      <c r="T883" s="304">
        <f t="shared" ca="1" si="378"/>
        <v>75.066119999999813</v>
      </c>
      <c r="U883" s="311">
        <f t="shared" ca="1" si="379"/>
        <v>0</v>
      </c>
      <c r="V883" s="306">
        <f t="shared" ca="1" si="380"/>
        <v>1.2255100829765777</v>
      </c>
      <c r="W883" s="304">
        <f t="shared" ca="1" si="381"/>
        <v>65.624639407423146</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1.1408683563763464</v>
      </c>
      <c r="AH883" s="304">
        <f t="shared" ca="1" si="405"/>
        <v>-8.5761163101469613</v>
      </c>
    </row>
    <row r="884" spans="1:34" x14ac:dyDescent="0.2">
      <c r="A884" s="347">
        <f t="shared" ca="1" si="383"/>
        <v>1E-4</v>
      </c>
      <c r="B884" s="304">
        <f t="shared" ca="1" si="384"/>
        <v>49.40630000000057</v>
      </c>
      <c r="D884" s="306">
        <f t="shared" ca="1" si="385"/>
        <v>-1.1781894473319534</v>
      </c>
      <c r="E884" s="307">
        <f t="shared" ca="1" si="386"/>
        <v>-1.3151731579685482</v>
      </c>
      <c r="F884" s="304">
        <f t="shared" ca="1" si="387"/>
        <v>1.7657323719197475</v>
      </c>
      <c r="G884" s="306">
        <f t="shared" ca="1" si="388"/>
        <v>21.479348929604235</v>
      </c>
      <c r="H884" s="307">
        <f t="shared" ca="1" si="389"/>
        <v>-154.86856214304575</v>
      </c>
      <c r="I884" s="304">
        <f t="shared" ca="1" si="390"/>
        <v>156.35099606556435</v>
      </c>
      <c r="J884" s="306">
        <f t="shared" ca="1" si="391"/>
        <v>2323.2191136203255</v>
      </c>
      <c r="K884" s="307">
        <f t="shared" ca="1" si="392"/>
        <v>-4.1785627751053314</v>
      </c>
      <c r="L884" s="304">
        <f t="shared" ca="1" si="377"/>
        <v>2323.2228714175653</v>
      </c>
      <c r="M884" s="306">
        <f t="shared" ca="1" si="393"/>
        <v>-1.4329814545143678</v>
      </c>
      <c r="N884" s="304">
        <f t="shared" ca="1" si="394"/>
        <v>-82.103789464191223</v>
      </c>
      <c r="P884" s="310">
        <f t="shared" ca="1" si="395"/>
        <v>23</v>
      </c>
      <c r="Q884" s="304">
        <f t="shared" ca="1" si="396"/>
        <v>0</v>
      </c>
      <c r="R884" s="306">
        <f t="shared" ca="1" si="397"/>
        <v>0</v>
      </c>
      <c r="S884" s="307">
        <f t="shared" ca="1" si="398"/>
        <v>7.6519999999999806</v>
      </c>
      <c r="T884" s="304">
        <f t="shared" ca="1" si="378"/>
        <v>75.066119999999813</v>
      </c>
      <c r="U884" s="311">
        <f t="shared" ca="1" si="379"/>
        <v>0</v>
      </c>
      <c r="V884" s="306">
        <f t="shared" ca="1" si="380"/>
        <v>1.2255119809071684</v>
      </c>
      <c r="W884" s="304">
        <f t="shared" ca="1" si="381"/>
        <v>65.62483680814411</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1.1408437205985145</v>
      </c>
      <c r="AH884" s="304">
        <f t="shared" ca="1" si="405"/>
        <v>-8.5761421076089004</v>
      </c>
    </row>
    <row r="885" spans="1:34" x14ac:dyDescent="0.2">
      <c r="A885" s="347">
        <f t="shared" ca="1" si="383"/>
        <v>1E-4</v>
      </c>
      <c r="B885" s="304">
        <f t="shared" ca="1" si="384"/>
        <v>49.406400000000573</v>
      </c>
      <c r="D885" s="306">
        <f t="shared" ca="1" si="385"/>
        <v>-1.1781856690605947</v>
      </c>
      <c r="E885" s="307">
        <f t="shared" ca="1" si="386"/>
        <v>-1.3151465897333061</v>
      </c>
      <c r="F885" s="304">
        <f t="shared" ca="1" si="387"/>
        <v>1.7657100620619757</v>
      </c>
      <c r="G885" s="306">
        <f t="shared" ca="1" si="388"/>
        <v>21.479231111037329</v>
      </c>
      <c r="H885" s="307">
        <f t="shared" ca="1" si="389"/>
        <v>-154.86869365770471</v>
      </c>
      <c r="I885" s="304">
        <f t="shared" ca="1" si="390"/>
        <v>156.3511101475309</v>
      </c>
      <c r="J885" s="306">
        <f t="shared" ca="1" si="391"/>
        <v>2323.2191136203255</v>
      </c>
      <c r="K885" s="307">
        <f t="shared" ca="1" si="392"/>
        <v>-4.1940496378953691</v>
      </c>
      <c r="L885" s="304">
        <f t="shared" ca="1" si="377"/>
        <v>2323.2228993239492</v>
      </c>
      <c r="M885" s="306">
        <f t="shared" ca="1" si="393"/>
        <v>-1.4329823164771194</v>
      </c>
      <c r="N885" s="304">
        <f t="shared" ca="1" si="394"/>
        <v>-82.103838851018992</v>
      </c>
      <c r="P885" s="310">
        <f t="shared" ca="1" si="395"/>
        <v>23</v>
      </c>
      <c r="Q885" s="304">
        <f t="shared" ca="1" si="396"/>
        <v>0</v>
      </c>
      <c r="R885" s="306">
        <f t="shared" ca="1" si="397"/>
        <v>0</v>
      </c>
      <c r="S885" s="307">
        <f t="shared" ca="1" si="398"/>
        <v>7.6519999999999806</v>
      </c>
      <c r="T885" s="304">
        <f t="shared" ca="1" si="378"/>
        <v>75.066119999999813</v>
      </c>
      <c r="U885" s="311">
        <f t="shared" ca="1" si="379"/>
        <v>0</v>
      </c>
      <c r="V885" s="306">
        <f t="shared" ca="1" si="380"/>
        <v>1.2255138788423108</v>
      </c>
      <c r="W885" s="304">
        <f t="shared" ca="1" si="381"/>
        <v>65.625034207407253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1.1408190849959041</v>
      </c>
      <c r="AH885" s="304">
        <f t="shared" ca="1" si="405"/>
        <v>-8.5761679048803288</v>
      </c>
    </row>
    <row r="886" spans="1:34" x14ac:dyDescent="0.2">
      <c r="A886" s="347">
        <f t="shared" ca="1" si="383"/>
        <v>1E-4</v>
      </c>
      <c r="B886" s="304">
        <f t="shared" ca="1" si="384"/>
        <v>49.406500000000577</v>
      </c>
      <c r="D886" s="306">
        <f t="shared" ca="1" si="385"/>
        <v>-1.1781818907689883</v>
      </c>
      <c r="E886" s="307">
        <f t="shared" ca="1" si="386"/>
        <v>-1.3151200216940282</v>
      </c>
      <c r="F886" s="304">
        <f t="shared" ca="1" si="387"/>
        <v>1.7656877524626176</v>
      </c>
      <c r="G886" s="306">
        <f t="shared" ca="1" si="388"/>
        <v>21.47911329284825</v>
      </c>
      <c r="H886" s="307">
        <f t="shared" ca="1" si="389"/>
        <v>-154.86882516970687</v>
      </c>
      <c r="I886" s="304">
        <f t="shared" ca="1" si="390"/>
        <v>156.35122422703392</v>
      </c>
      <c r="J886" s="306">
        <f t="shared" ca="1" si="391"/>
        <v>2323.2191136203255</v>
      </c>
      <c r="K886" s="307">
        <f t="shared" ca="1" si="392"/>
        <v>-4.2095365138367393</v>
      </c>
      <c r="L886" s="304">
        <f t="shared" ca="1" si="377"/>
        <v>2323.2229273335938</v>
      </c>
      <c r="M886" s="306">
        <f t="shared" ca="1" si="393"/>
        <v>-1.4329831784338851</v>
      </c>
      <c r="N886" s="304">
        <f t="shared" ca="1" si="394"/>
        <v>-82.103888237503782</v>
      </c>
      <c r="P886" s="310">
        <f t="shared" ca="1" si="395"/>
        <v>23</v>
      </c>
      <c r="Q886" s="304">
        <f t="shared" ca="1" si="396"/>
        <v>0</v>
      </c>
      <c r="R886" s="306">
        <f t="shared" ca="1" si="397"/>
        <v>0</v>
      </c>
      <c r="S886" s="307">
        <f t="shared" ca="1" si="398"/>
        <v>7.6519999999999806</v>
      </c>
      <c r="T886" s="304">
        <f t="shared" ca="1" si="378"/>
        <v>75.066119999999813</v>
      </c>
      <c r="U886" s="311">
        <f t="shared" ca="1" si="379"/>
        <v>0</v>
      </c>
      <c r="V886" s="306">
        <f t="shared" ca="1" si="380"/>
        <v>1.2255157767820051</v>
      </c>
      <c r="W886" s="304">
        <f t="shared" ca="1" si="381"/>
        <v>65.625231605212619</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1.140794449568526</v>
      </c>
      <c r="AH886" s="304">
        <f t="shared" ca="1" si="405"/>
        <v>-8.5761937019612411</v>
      </c>
    </row>
    <row r="887" spans="1:34" x14ac:dyDescent="0.2">
      <c r="A887" s="347">
        <f t="shared" ca="1" si="383"/>
        <v>1E-4</v>
      </c>
      <c r="B887" s="304">
        <f t="shared" ca="1" si="384"/>
        <v>49.40660000000058</v>
      </c>
      <c r="D887" s="306">
        <f t="shared" ca="1" si="385"/>
        <v>-1.1781781124571333</v>
      </c>
      <c r="E887" s="307">
        <f t="shared" ca="1" si="386"/>
        <v>-1.3150934538507073</v>
      </c>
      <c r="F887" s="304">
        <f t="shared" ca="1" si="387"/>
        <v>1.7656654431216678</v>
      </c>
      <c r="G887" s="306">
        <f t="shared" ca="1" si="388"/>
        <v>21.478995475037006</v>
      </c>
      <c r="H887" s="307">
        <f t="shared" ca="1" si="389"/>
        <v>-154.86895667905225</v>
      </c>
      <c r="I887" s="304">
        <f t="shared" ca="1" si="390"/>
        <v>156.35133830407344</v>
      </c>
      <c r="J887" s="306">
        <f t="shared" ca="1" si="391"/>
        <v>2323.2191136203255</v>
      </c>
      <c r="K887" s="307">
        <f t="shared" ca="1" si="392"/>
        <v>-4.2250234029291773</v>
      </c>
      <c r="L887" s="304">
        <f t="shared" ca="1" si="377"/>
        <v>2323.2229554464989</v>
      </c>
      <c r="M887" s="306">
        <f t="shared" ca="1" si="393"/>
        <v>-1.4329840403846652</v>
      </c>
      <c r="N887" s="304">
        <f t="shared" ca="1" si="394"/>
        <v>-82.103937623645635</v>
      </c>
      <c r="P887" s="310">
        <f t="shared" ca="1" si="395"/>
        <v>23</v>
      </c>
      <c r="Q887" s="304">
        <f t="shared" ca="1" si="396"/>
        <v>0</v>
      </c>
      <c r="R887" s="306">
        <f t="shared" ca="1" si="397"/>
        <v>0</v>
      </c>
      <c r="S887" s="307">
        <f t="shared" ca="1" si="398"/>
        <v>7.6519999999999806</v>
      </c>
      <c r="T887" s="304">
        <f t="shared" ca="1" si="378"/>
        <v>75.066119999999813</v>
      </c>
      <c r="U887" s="311">
        <f t="shared" ca="1" si="379"/>
        <v>0</v>
      </c>
      <c r="V887" s="306">
        <f t="shared" ca="1" si="380"/>
        <v>1.2255176747262508</v>
      </c>
      <c r="W887" s="304">
        <f t="shared" ca="1" si="381"/>
        <v>65.625429001560178</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1.1407698143163696</v>
      </c>
      <c r="AH887" s="304">
        <f t="shared" ca="1" si="405"/>
        <v>-8.5762194988516445</v>
      </c>
    </row>
    <row r="888" spans="1:34" x14ac:dyDescent="0.2">
      <c r="A888" s="347">
        <f t="shared" ca="1" si="383"/>
        <v>1E-4</v>
      </c>
      <c r="B888" s="304">
        <f t="shared" ca="1" si="384"/>
        <v>49.406700000000583</v>
      </c>
      <c r="D888" s="306">
        <f t="shared" ca="1" si="385"/>
        <v>-1.1781743341250293</v>
      </c>
      <c r="E888" s="307">
        <f t="shared" ca="1" si="386"/>
        <v>-1.315066886203347</v>
      </c>
      <c r="F888" s="304">
        <f t="shared" ca="1" si="387"/>
        <v>1.7656431340391305</v>
      </c>
      <c r="G888" s="306">
        <f t="shared" ca="1" si="388"/>
        <v>21.478877657603594</v>
      </c>
      <c r="H888" s="307">
        <f t="shared" ca="1" si="389"/>
        <v>-154.86908818574088</v>
      </c>
      <c r="I888" s="304">
        <f t="shared" ca="1" si="390"/>
        <v>156.35145237864944</v>
      </c>
      <c r="J888" s="306">
        <f t="shared" ca="1" si="391"/>
        <v>2323.2191136203255</v>
      </c>
      <c r="K888" s="307">
        <f t="shared" ca="1" si="392"/>
        <v>-4.2405103051724167</v>
      </c>
      <c r="L888" s="304">
        <f t="shared" ca="1" si="377"/>
        <v>2323.2229836626657</v>
      </c>
      <c r="M888" s="306">
        <f t="shared" ca="1" si="393"/>
        <v>-1.4329849023294594</v>
      </c>
      <c r="N888" s="304">
        <f t="shared" ca="1" si="394"/>
        <v>-82.103987009444509</v>
      </c>
      <c r="P888" s="310">
        <f t="shared" ca="1" si="395"/>
        <v>23</v>
      </c>
      <c r="Q888" s="304">
        <f t="shared" ca="1" si="396"/>
        <v>0</v>
      </c>
      <c r="R888" s="306">
        <f t="shared" ca="1" si="397"/>
        <v>0</v>
      </c>
      <c r="S888" s="307">
        <f t="shared" ca="1" si="398"/>
        <v>7.6519999999999806</v>
      </c>
      <c r="T888" s="304">
        <f t="shared" ca="1" si="378"/>
        <v>75.066119999999813</v>
      </c>
      <c r="U888" s="311">
        <f t="shared" ca="1" si="379"/>
        <v>0</v>
      </c>
      <c r="V888" s="306">
        <f t="shared" ca="1" si="380"/>
        <v>1.2255195726750476</v>
      </c>
      <c r="W888" s="304">
        <f t="shared" ca="1" si="381"/>
        <v>65.625626396449903</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1.1407451792394383</v>
      </c>
      <c r="AH888" s="304">
        <f t="shared" ca="1" si="405"/>
        <v>-8.5762452955515354</v>
      </c>
    </row>
    <row r="889" spans="1:34" x14ac:dyDescent="0.2">
      <c r="A889" s="347">
        <f t="shared" ca="1" si="383"/>
        <v>1E-4</v>
      </c>
      <c r="B889" s="304">
        <f t="shared" ca="1" si="384"/>
        <v>49.406800000000587</v>
      </c>
      <c r="D889" s="306">
        <f t="shared" ca="1" si="385"/>
        <v>-1.1781705557726776</v>
      </c>
      <c r="E889" s="307">
        <f t="shared" ca="1" si="386"/>
        <v>-1.3150403187519544</v>
      </c>
      <c r="F889" s="304">
        <f t="shared" ca="1" si="387"/>
        <v>1.7656208252150125</v>
      </c>
      <c r="G889" s="306">
        <f t="shared" ca="1" si="388"/>
        <v>21.478759840548015</v>
      </c>
      <c r="H889" s="307">
        <f t="shared" ca="1" si="389"/>
        <v>-154.86921968977276</v>
      </c>
      <c r="I889" s="304">
        <f t="shared" ca="1" si="390"/>
        <v>156.35156645076196</v>
      </c>
      <c r="J889" s="306">
        <f t="shared" ca="1" si="391"/>
        <v>2323.2191136203255</v>
      </c>
      <c r="K889" s="307">
        <f t="shared" ca="1" si="392"/>
        <v>-4.2559972205661927</v>
      </c>
      <c r="L889" s="304">
        <f t="shared" ca="1" si="377"/>
        <v>2323.2230119820938</v>
      </c>
      <c r="M889" s="306">
        <f t="shared" ca="1" si="393"/>
        <v>-1.432985764268268</v>
      </c>
      <c r="N889" s="304">
        <f t="shared" ca="1" si="394"/>
        <v>-82.104036394900447</v>
      </c>
      <c r="P889" s="310">
        <f t="shared" ca="1" si="395"/>
        <v>23</v>
      </c>
      <c r="Q889" s="304">
        <f t="shared" ca="1" si="396"/>
        <v>0</v>
      </c>
      <c r="R889" s="306">
        <f t="shared" ca="1" si="397"/>
        <v>0</v>
      </c>
      <c r="S889" s="307">
        <f t="shared" ca="1" si="398"/>
        <v>7.6519999999999806</v>
      </c>
      <c r="T889" s="304">
        <f t="shared" ca="1" si="378"/>
        <v>75.066119999999813</v>
      </c>
      <c r="U889" s="311">
        <f t="shared" ca="1" si="379"/>
        <v>0</v>
      </c>
      <c r="V889" s="306">
        <f t="shared" ca="1" si="380"/>
        <v>1.2255214706283968</v>
      </c>
      <c r="W889" s="304">
        <f t="shared" ca="1" si="381"/>
        <v>65.625823789881878</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1.1407205443377393</v>
      </c>
      <c r="AH889" s="304">
        <f t="shared" ca="1" si="405"/>
        <v>-8.5762710920609084</v>
      </c>
    </row>
    <row r="890" spans="1:34" x14ac:dyDescent="0.2">
      <c r="A890" s="347">
        <f t="shared" ca="1" si="383"/>
        <v>1E-4</v>
      </c>
      <c r="B890" s="304">
        <f t="shared" ca="1" si="384"/>
        <v>49.40690000000059</v>
      </c>
      <c r="D890" s="306">
        <f t="shared" ca="1" si="385"/>
        <v>-1.1781667774000792</v>
      </c>
      <c r="E890" s="307">
        <f t="shared" ca="1" si="386"/>
        <v>-1.3150137514965134</v>
      </c>
      <c r="F890" s="304">
        <f t="shared" ca="1" si="387"/>
        <v>1.7655985166493038</v>
      </c>
      <c r="G890" s="306">
        <f t="shared" ca="1" si="388"/>
        <v>21.478642023870275</v>
      </c>
      <c r="H890" s="307">
        <f t="shared" ca="1" si="389"/>
        <v>-154.8693511911479</v>
      </c>
      <c r="I890" s="304">
        <f t="shared" ca="1" si="390"/>
        <v>156.35168052041101</v>
      </c>
      <c r="J890" s="306">
        <f t="shared" ca="1" si="391"/>
        <v>2323.2191136203255</v>
      </c>
      <c r="K890" s="307">
        <f t="shared" ca="1" si="392"/>
        <v>-4.2714841491102389</v>
      </c>
      <c r="L890" s="304">
        <f t="shared" ca="1" si="377"/>
        <v>2323.2230404047837</v>
      </c>
      <c r="M890" s="306">
        <f t="shared" ca="1" si="393"/>
        <v>-1.4329866262010909</v>
      </c>
      <c r="N890" s="304">
        <f t="shared" ca="1" si="394"/>
        <v>-82.104085780013421</v>
      </c>
      <c r="P890" s="310">
        <f t="shared" ca="1" si="395"/>
        <v>23</v>
      </c>
      <c r="Q890" s="304">
        <f t="shared" ca="1" si="396"/>
        <v>0</v>
      </c>
      <c r="R890" s="306">
        <f t="shared" ca="1" si="397"/>
        <v>0</v>
      </c>
      <c r="S890" s="307">
        <f t="shared" ca="1" si="398"/>
        <v>7.6519999999999806</v>
      </c>
      <c r="T890" s="304">
        <f t="shared" ca="1" si="378"/>
        <v>75.066119999999813</v>
      </c>
      <c r="U890" s="311">
        <f t="shared" ca="1" si="379"/>
        <v>0</v>
      </c>
      <c r="V890" s="306">
        <f t="shared" ca="1" si="380"/>
        <v>1.2255233685862972</v>
      </c>
      <c r="W890" s="304">
        <f t="shared" ca="1" si="381"/>
        <v>65.626021181856032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1.1406959096112583</v>
      </c>
      <c r="AH890" s="304">
        <f t="shared" ca="1" si="405"/>
        <v>-8.5762968883797761</v>
      </c>
    </row>
    <row r="891" spans="1:34" x14ac:dyDescent="0.2">
      <c r="A891" s="347">
        <f t="shared" ca="1" si="383"/>
        <v>1E-4</v>
      </c>
      <c r="B891" s="304">
        <f t="shared" ca="1" si="384"/>
        <v>49.407000000000593</v>
      </c>
      <c r="D891" s="306">
        <f t="shared" ca="1" si="385"/>
        <v>-1.178162999007234</v>
      </c>
      <c r="E891" s="307">
        <f t="shared" ca="1" si="386"/>
        <v>-1.3149871844370367</v>
      </c>
      <c r="F891" s="304">
        <f t="shared" ca="1" si="387"/>
        <v>1.7655762083420146</v>
      </c>
      <c r="G891" s="306">
        <f t="shared" ca="1" si="388"/>
        <v>21.478524207570374</v>
      </c>
      <c r="H891" s="307">
        <f t="shared" ca="1" si="389"/>
        <v>-154.86948268986635</v>
      </c>
      <c r="I891" s="304">
        <f t="shared" ca="1" si="390"/>
        <v>156.35179458759657</v>
      </c>
      <c r="J891" s="306">
        <f t="shared" ca="1" si="391"/>
        <v>2323.2191136203255</v>
      </c>
      <c r="K891" s="307">
        <f t="shared" ca="1" si="392"/>
        <v>-4.2869710908042897</v>
      </c>
      <c r="L891" s="304">
        <f t="shared" ca="1" si="377"/>
        <v>2323.2230689307353</v>
      </c>
      <c r="M891" s="306">
        <f t="shared" ca="1" si="393"/>
        <v>-1.4329874881279283</v>
      </c>
      <c r="N891" s="304">
        <f t="shared" ca="1" si="394"/>
        <v>-82.104135164783457</v>
      </c>
      <c r="P891" s="310">
        <f t="shared" ca="1" si="395"/>
        <v>23</v>
      </c>
      <c r="Q891" s="304">
        <f t="shared" ca="1" si="396"/>
        <v>0</v>
      </c>
      <c r="R891" s="306">
        <f t="shared" ca="1" si="397"/>
        <v>0</v>
      </c>
      <c r="S891" s="307">
        <f t="shared" ca="1" si="398"/>
        <v>7.6519999999999806</v>
      </c>
      <c r="T891" s="304">
        <f t="shared" ca="1" si="378"/>
        <v>75.066119999999813</v>
      </c>
      <c r="U891" s="311">
        <f t="shared" ca="1" si="379"/>
        <v>0</v>
      </c>
      <c r="V891" s="306">
        <f t="shared" ca="1" si="380"/>
        <v>1.2255252665487493</v>
      </c>
      <c r="W891" s="304">
        <f t="shared" ca="1" si="381"/>
        <v>65.626218572372352</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1.1406712750600114</v>
      </c>
      <c r="AH891" s="304">
        <f t="shared" ca="1" si="405"/>
        <v>-8.5763226845081277</v>
      </c>
    </row>
    <row r="892" spans="1:34" x14ac:dyDescent="0.2">
      <c r="A892" s="347">
        <f t="shared" ca="1" si="383"/>
        <v>1E-4</v>
      </c>
      <c r="B892" s="304">
        <f t="shared" ca="1" si="384"/>
        <v>49.407100000000597</v>
      </c>
      <c r="D892" s="306">
        <f t="shared" ca="1" si="385"/>
        <v>-1.1781592205941407</v>
      </c>
      <c r="E892" s="307">
        <f t="shared" ca="1" si="386"/>
        <v>-1.314960617573524</v>
      </c>
      <c r="F892" s="304">
        <f t="shared" ca="1" si="387"/>
        <v>1.7655539002931451</v>
      </c>
      <c r="G892" s="306">
        <f t="shared" ca="1" si="388"/>
        <v>21.478406391648313</v>
      </c>
      <c r="H892" s="307">
        <f t="shared" ca="1" si="389"/>
        <v>-154.8696141859281</v>
      </c>
      <c r="I892" s="304">
        <f t="shared" ca="1" si="390"/>
        <v>156.35190865231874</v>
      </c>
      <c r="J892" s="306">
        <f t="shared" ca="1" si="391"/>
        <v>2323.2191136203255</v>
      </c>
      <c r="K892" s="307">
        <f t="shared" ca="1" si="392"/>
        <v>-4.3024580456480797</v>
      </c>
      <c r="L892" s="304">
        <f t="shared" ca="1" si="377"/>
        <v>2323.2230975599491</v>
      </c>
      <c r="M892" s="306">
        <f t="shared" ca="1" si="393"/>
        <v>-1.4329883500487801</v>
      </c>
      <c r="N892" s="304">
        <f t="shared" ca="1" si="394"/>
        <v>-82.10418454921053</v>
      </c>
      <c r="P892" s="310">
        <f t="shared" ca="1" si="395"/>
        <v>23</v>
      </c>
      <c r="Q892" s="304">
        <f t="shared" ca="1" si="396"/>
        <v>0</v>
      </c>
      <c r="R892" s="306">
        <f t="shared" ca="1" si="397"/>
        <v>0</v>
      </c>
      <c r="S892" s="307">
        <f t="shared" ca="1" si="398"/>
        <v>7.6519999999999806</v>
      </c>
      <c r="T892" s="304">
        <f t="shared" ca="1" si="378"/>
        <v>75.066119999999813</v>
      </c>
      <c r="U892" s="311">
        <f t="shared" ca="1" si="379"/>
        <v>0</v>
      </c>
      <c r="V892" s="306">
        <f t="shared" ca="1" si="380"/>
        <v>1.2255271645157524</v>
      </c>
      <c r="W892" s="304">
        <f t="shared" ca="1" si="381"/>
        <v>65.626415961430908</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1.1406466406839879</v>
      </c>
      <c r="AH892" s="304">
        <f t="shared" ca="1" si="405"/>
        <v>-8.5763484804459651</v>
      </c>
    </row>
    <row r="893" spans="1:34" x14ac:dyDescent="0.2">
      <c r="A893" s="347">
        <f t="shared" ca="1" si="383"/>
        <v>1E-4</v>
      </c>
      <c r="B893" s="304">
        <f t="shared" ca="1" si="384"/>
        <v>49.4072000000006</v>
      </c>
      <c r="D893" s="306">
        <f t="shared" ca="1" si="385"/>
        <v>-1.1781554421608031</v>
      </c>
      <c r="E893" s="307">
        <f t="shared" ca="1" si="386"/>
        <v>-1.3149340509059684</v>
      </c>
      <c r="F893" s="304">
        <f t="shared" ca="1" si="387"/>
        <v>1.7655315925026938</v>
      </c>
      <c r="G893" s="306">
        <f t="shared" ca="1" si="388"/>
        <v>21.478288576104099</v>
      </c>
      <c r="H893" s="307">
        <f t="shared" ca="1" si="389"/>
        <v>-154.86974567933319</v>
      </c>
      <c r="I893" s="304">
        <f t="shared" ca="1" si="390"/>
        <v>156.35202271457746</v>
      </c>
      <c r="J893" s="306">
        <f t="shared" ca="1" si="391"/>
        <v>2323.2191136203255</v>
      </c>
      <c r="K893" s="307">
        <f t="shared" ca="1" si="392"/>
        <v>-4.3179450136413431</v>
      </c>
      <c r="L893" s="304">
        <f t="shared" ca="1" si="377"/>
        <v>2323.2231262924256</v>
      </c>
      <c r="M893" s="306">
        <f t="shared" ca="1" si="393"/>
        <v>-1.4329892119636463</v>
      </c>
      <c r="N893" s="304">
        <f t="shared" ca="1" si="394"/>
        <v>-82.104233933294665</v>
      </c>
      <c r="P893" s="310">
        <f t="shared" ca="1" si="395"/>
        <v>23</v>
      </c>
      <c r="Q893" s="304">
        <f t="shared" ca="1" si="396"/>
        <v>0</v>
      </c>
      <c r="R893" s="306">
        <f t="shared" ca="1" si="397"/>
        <v>0</v>
      </c>
      <c r="S893" s="307">
        <f t="shared" ca="1" si="398"/>
        <v>7.6519999999999806</v>
      </c>
      <c r="T893" s="304">
        <f t="shared" ca="1" si="378"/>
        <v>75.066119999999813</v>
      </c>
      <c r="U893" s="311">
        <f t="shared" ca="1" si="379"/>
        <v>0</v>
      </c>
      <c r="V893" s="306">
        <f t="shared" ca="1" si="380"/>
        <v>1.2255290624873076</v>
      </c>
      <c r="W893" s="304">
        <f t="shared" ca="1" si="381"/>
        <v>65.626613349031658</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1.1406220064831949</v>
      </c>
      <c r="AH893" s="304">
        <f t="shared" ca="1" si="405"/>
        <v>-8.5763742761932917</v>
      </c>
    </row>
    <row r="894" spans="1:34" x14ac:dyDescent="0.2">
      <c r="A894" s="347">
        <f t="shared" ca="1" si="383"/>
        <v>1E-4</v>
      </c>
      <c r="B894" s="304">
        <f t="shared" ca="1" si="384"/>
        <v>49.407300000000603</v>
      </c>
      <c r="D894" s="306">
        <f t="shared" ca="1" si="385"/>
        <v>-1.178151663707222</v>
      </c>
      <c r="E894" s="307">
        <f t="shared" ca="1" si="386"/>
        <v>-1.3149074844343716</v>
      </c>
      <c r="F894" s="304">
        <f t="shared" ca="1" si="387"/>
        <v>1.7655092849706631</v>
      </c>
      <c r="G894" s="306">
        <f t="shared" ca="1" si="388"/>
        <v>21.478170760937729</v>
      </c>
      <c r="H894" s="307">
        <f t="shared" ca="1" si="389"/>
        <v>-154.86987717008162</v>
      </c>
      <c r="I894" s="304">
        <f t="shared" ca="1" si="390"/>
        <v>156.35213677437278</v>
      </c>
      <c r="J894" s="306">
        <f t="shared" ca="1" si="391"/>
        <v>2323.2191136203255</v>
      </c>
      <c r="K894" s="307">
        <f t="shared" ca="1" si="392"/>
        <v>-4.3334319947838136</v>
      </c>
      <c r="L894" s="304">
        <f t="shared" ca="1" si="377"/>
        <v>2323.2231551281648</v>
      </c>
      <c r="M894" s="306">
        <f t="shared" ca="1" si="393"/>
        <v>-1.4329900738725272</v>
      </c>
      <c r="N894" s="304">
        <f t="shared" ca="1" si="394"/>
        <v>-82.104283317035865</v>
      </c>
      <c r="P894" s="310">
        <f t="shared" ca="1" si="395"/>
        <v>23</v>
      </c>
      <c r="Q894" s="304">
        <f t="shared" ca="1" si="396"/>
        <v>0</v>
      </c>
      <c r="R894" s="306">
        <f t="shared" ca="1" si="397"/>
        <v>0</v>
      </c>
      <c r="S894" s="307">
        <f t="shared" ca="1" si="398"/>
        <v>7.6519999999999806</v>
      </c>
      <c r="T894" s="304">
        <f t="shared" ca="1" si="378"/>
        <v>75.066119999999813</v>
      </c>
      <c r="U894" s="311">
        <f t="shared" ca="1" si="379"/>
        <v>0</v>
      </c>
      <c r="V894" s="306">
        <f t="shared" ca="1" si="380"/>
        <v>1.2255309604634139</v>
      </c>
      <c r="W894" s="304">
        <f t="shared" ca="1" si="381"/>
        <v>65.626810735174601</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1.1405973724576253</v>
      </c>
      <c r="AH894" s="304">
        <f t="shared" ca="1" si="405"/>
        <v>-8.5764000717501077</v>
      </c>
    </row>
    <row r="895" spans="1:34" x14ac:dyDescent="0.2">
      <c r="A895" s="347">
        <f t="shared" ca="1" si="383"/>
        <v>1E-4</v>
      </c>
      <c r="B895" s="304">
        <f t="shared" ca="1" si="384"/>
        <v>49.407400000000607</v>
      </c>
      <c r="D895" s="306">
        <f t="shared" ca="1" si="385"/>
        <v>-1.1781478852333944</v>
      </c>
      <c r="E895" s="307">
        <f t="shared" ca="1" si="386"/>
        <v>-1.3148809181587389</v>
      </c>
      <c r="F895" s="304">
        <f t="shared" ca="1" si="387"/>
        <v>1.7654869776970568</v>
      </c>
      <c r="G895" s="306">
        <f t="shared" ca="1" si="388"/>
        <v>21.478052946149205</v>
      </c>
      <c r="H895" s="307">
        <f t="shared" ca="1" si="389"/>
        <v>-154.87000865817345</v>
      </c>
      <c r="I895" s="304">
        <f t="shared" ca="1" si="390"/>
        <v>156.35225083170471</v>
      </c>
      <c r="J895" s="306">
        <f t="shared" ca="1" si="391"/>
        <v>2323.2191136203255</v>
      </c>
      <c r="K895" s="307">
        <f t="shared" ca="1" si="392"/>
        <v>-4.3489189890752264</v>
      </c>
      <c r="L895" s="304">
        <f t="shared" ca="1" si="377"/>
        <v>2323.2231840671666</v>
      </c>
      <c r="M895" s="306">
        <f t="shared" ca="1" si="393"/>
        <v>-1.4329909357754227</v>
      </c>
      <c r="N895" s="304">
        <f t="shared" ca="1" si="394"/>
        <v>-82.104332700434128</v>
      </c>
      <c r="P895" s="310">
        <f t="shared" ca="1" si="395"/>
        <v>23</v>
      </c>
      <c r="Q895" s="304">
        <f t="shared" ca="1" si="396"/>
        <v>0</v>
      </c>
      <c r="R895" s="306">
        <f t="shared" ca="1" si="397"/>
        <v>0</v>
      </c>
      <c r="S895" s="307">
        <f t="shared" ca="1" si="398"/>
        <v>7.6519999999999806</v>
      </c>
      <c r="T895" s="304">
        <f t="shared" ca="1" si="378"/>
        <v>75.066119999999813</v>
      </c>
      <c r="U895" s="311">
        <f t="shared" ca="1" si="379"/>
        <v>0</v>
      </c>
      <c r="V895" s="306">
        <f t="shared" ca="1" si="380"/>
        <v>1.2255328584440721</v>
      </c>
      <c r="W895" s="304">
        <f t="shared" ca="1" si="381"/>
        <v>65.627008119859752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1.1405727386072861</v>
      </c>
      <c r="AH895" s="304">
        <f t="shared" ca="1" si="405"/>
        <v>-8.5764258671164093</v>
      </c>
    </row>
    <row r="896" spans="1:34" x14ac:dyDescent="0.2">
      <c r="A896" s="347">
        <f t="shared" ca="1" si="383"/>
        <v>1E-4</v>
      </c>
      <c r="B896" s="304">
        <f t="shared" ca="1" si="384"/>
        <v>49.40750000000061</v>
      </c>
      <c r="D896" s="306">
        <f t="shared" ca="1" si="385"/>
        <v>-1.178144106739323</v>
      </c>
      <c r="E896" s="307">
        <f t="shared" ca="1" si="386"/>
        <v>-1.3148543520790632</v>
      </c>
      <c r="F896" s="304">
        <f t="shared" ca="1" si="387"/>
        <v>1.765464670681872</v>
      </c>
      <c r="G896" s="306">
        <f t="shared" ca="1" si="388"/>
        <v>21.47793513173853</v>
      </c>
      <c r="H896" s="307">
        <f t="shared" ca="1" si="389"/>
        <v>-154.87014014360867</v>
      </c>
      <c r="I896" s="304">
        <f t="shared" ca="1" si="390"/>
        <v>156.3523648865733</v>
      </c>
      <c r="J896" s="306">
        <f t="shared" ca="1" si="391"/>
        <v>2323.2191136203255</v>
      </c>
      <c r="K896" s="307">
        <f t="shared" ca="1" si="392"/>
        <v>-4.3644059965153152</v>
      </c>
      <c r="L896" s="304">
        <f t="shared" ca="1" si="377"/>
        <v>2323.223213109432</v>
      </c>
      <c r="M896" s="306">
        <f t="shared" ca="1" si="393"/>
        <v>-1.432991797672333</v>
      </c>
      <c r="N896" s="304">
        <f t="shared" ca="1" si="394"/>
        <v>-82.104382083489469</v>
      </c>
      <c r="P896" s="310">
        <f t="shared" ca="1" si="395"/>
        <v>23</v>
      </c>
      <c r="Q896" s="304">
        <f t="shared" ca="1" si="396"/>
        <v>0</v>
      </c>
      <c r="R896" s="306">
        <f t="shared" ca="1" si="397"/>
        <v>0</v>
      </c>
      <c r="S896" s="307">
        <f t="shared" ca="1" si="398"/>
        <v>7.6519999999999806</v>
      </c>
      <c r="T896" s="304">
        <f t="shared" ca="1" si="378"/>
        <v>75.066119999999813</v>
      </c>
      <c r="U896" s="311">
        <f t="shared" ca="1" si="379"/>
        <v>0</v>
      </c>
      <c r="V896" s="306">
        <f t="shared" ca="1" si="380"/>
        <v>1.2255347564292816</v>
      </c>
      <c r="W896" s="304">
        <f t="shared" ca="1" si="381"/>
        <v>65.62720550308714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1.140548104932174</v>
      </c>
      <c r="AH896" s="304">
        <f t="shared" ca="1" si="405"/>
        <v>-8.5764516622922002</v>
      </c>
    </row>
    <row r="897" spans="1:34" x14ac:dyDescent="0.2">
      <c r="A897" s="347">
        <f t="shared" ca="1" si="383"/>
        <v>1E-4</v>
      </c>
      <c r="B897" s="304">
        <f t="shared" ca="1" si="384"/>
        <v>49.407600000000613</v>
      </c>
      <c r="D897" s="306">
        <f t="shared" ca="1" si="385"/>
        <v>-1.178140328225008</v>
      </c>
      <c r="E897" s="307">
        <f t="shared" ca="1" si="386"/>
        <v>-1.3148277861953428</v>
      </c>
      <c r="F897" s="304">
        <f t="shared" ca="1" si="387"/>
        <v>1.7654423639251087</v>
      </c>
      <c r="G897" s="306">
        <f t="shared" ca="1" si="388"/>
        <v>21.477817317705707</v>
      </c>
      <c r="H897" s="307">
        <f t="shared" ca="1" si="389"/>
        <v>-154.87027162638728</v>
      </c>
      <c r="I897" s="304">
        <f t="shared" ca="1" si="390"/>
        <v>156.35247893897849</v>
      </c>
      <c r="J897" s="306">
        <f t="shared" ca="1" si="391"/>
        <v>2323.2191136203255</v>
      </c>
      <c r="K897" s="307">
        <f t="shared" ca="1" si="392"/>
        <v>-4.3798930171038153</v>
      </c>
      <c r="L897" s="304">
        <f t="shared" ca="1" si="377"/>
        <v>2323.223242254961</v>
      </c>
      <c r="M897" s="306">
        <f t="shared" ca="1" si="393"/>
        <v>-1.4329926595632581</v>
      </c>
      <c r="N897" s="304">
        <f t="shared" ca="1" si="394"/>
        <v>-82.104431466201873</v>
      </c>
      <c r="P897" s="310">
        <f t="shared" ca="1" si="395"/>
        <v>23</v>
      </c>
      <c r="Q897" s="304">
        <f t="shared" ca="1" si="396"/>
        <v>0</v>
      </c>
      <c r="R897" s="306">
        <f t="shared" ca="1" si="397"/>
        <v>0</v>
      </c>
      <c r="S897" s="307">
        <f t="shared" ca="1" si="398"/>
        <v>7.6519999999999806</v>
      </c>
      <c r="T897" s="304">
        <f t="shared" ca="1" si="378"/>
        <v>75.066119999999813</v>
      </c>
      <c r="U897" s="311">
        <f t="shared" ca="1" si="379"/>
        <v>0</v>
      </c>
      <c r="V897" s="306">
        <f t="shared" ca="1" si="380"/>
        <v>1.2255366544190425</v>
      </c>
      <c r="W897" s="304">
        <f t="shared" ca="1" si="381"/>
        <v>65.627402884856679</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1.1405234714322834</v>
      </c>
      <c r="AH897" s="304">
        <f t="shared" ca="1" si="405"/>
        <v>-8.576477457277484</v>
      </c>
    </row>
    <row r="898" spans="1:34" x14ac:dyDescent="0.2">
      <c r="A898" s="347">
        <f t="shared" ca="1" si="383"/>
        <v>1E-4</v>
      </c>
      <c r="B898" s="304">
        <f t="shared" ca="1" si="384"/>
        <v>49.407700000000617</v>
      </c>
      <c r="D898" s="306">
        <f t="shared" ca="1" si="385"/>
        <v>-1.1781365496904481</v>
      </c>
      <c r="E898" s="307">
        <f t="shared" ca="1" si="386"/>
        <v>-1.3148012205075901</v>
      </c>
      <c r="F898" s="304">
        <f t="shared" ca="1" si="387"/>
        <v>1.7654200574267764</v>
      </c>
      <c r="G898" s="306">
        <f t="shared" ca="1" si="388"/>
        <v>21.477699504050737</v>
      </c>
      <c r="H898" s="307">
        <f t="shared" ca="1" si="389"/>
        <v>-154.87040310650934</v>
      </c>
      <c r="I898" s="304">
        <f t="shared" ca="1" si="390"/>
        <v>156.35259298892041</v>
      </c>
      <c r="J898" s="306">
        <f t="shared" ca="1" si="391"/>
        <v>2323.2191136203255</v>
      </c>
      <c r="K898" s="307">
        <f t="shared" ca="1" si="392"/>
        <v>-4.3953800508404601</v>
      </c>
      <c r="L898" s="304">
        <f t="shared" ca="1" si="377"/>
        <v>2323.223271503753</v>
      </c>
      <c r="M898" s="306">
        <f t="shared" ca="1" si="393"/>
        <v>-1.4329935214481979</v>
      </c>
      <c r="N898" s="304">
        <f t="shared" ca="1" si="394"/>
        <v>-82.104480848571356</v>
      </c>
      <c r="P898" s="310">
        <f t="shared" ca="1" si="395"/>
        <v>23</v>
      </c>
      <c r="Q898" s="304">
        <f t="shared" ca="1" si="396"/>
        <v>0</v>
      </c>
      <c r="R898" s="306">
        <f t="shared" ca="1" si="397"/>
        <v>0</v>
      </c>
      <c r="S898" s="307">
        <f t="shared" ca="1" si="398"/>
        <v>7.6519999999999806</v>
      </c>
      <c r="T898" s="304">
        <f t="shared" ca="1" si="378"/>
        <v>75.066119999999813</v>
      </c>
      <c r="U898" s="311">
        <f t="shared" ca="1" si="379"/>
        <v>0</v>
      </c>
      <c r="V898" s="306">
        <f t="shared" ca="1" si="380"/>
        <v>1.2255385524133546</v>
      </c>
      <c r="W898" s="304">
        <f t="shared" ca="1" si="381"/>
        <v>65.627600265168468</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1.1404988381076304</v>
      </c>
      <c r="AH898" s="304">
        <f t="shared" ca="1" si="405"/>
        <v>-8.5765032520722482</v>
      </c>
    </row>
    <row r="899" spans="1:34" x14ac:dyDescent="0.2">
      <c r="A899" s="347">
        <f t="shared" ca="1" si="383"/>
        <v>1E-4</v>
      </c>
      <c r="B899" s="304">
        <f t="shared" ca="1" si="384"/>
        <v>49.40780000000062</v>
      </c>
      <c r="D899" s="306">
        <f t="shared" ca="1" si="385"/>
        <v>-1.1781327711356469</v>
      </c>
      <c r="E899" s="307">
        <f t="shared" ca="1" si="386"/>
        <v>-1.3147746550157908</v>
      </c>
      <c r="F899" s="304">
        <f t="shared" ca="1" si="387"/>
        <v>1.7653977511868679</v>
      </c>
      <c r="G899" s="306">
        <f t="shared" ca="1" si="388"/>
        <v>21.477581690773622</v>
      </c>
      <c r="H899" s="307">
        <f t="shared" ca="1" si="389"/>
        <v>-154.87053458397486</v>
      </c>
      <c r="I899" s="304">
        <f t="shared" ca="1" si="390"/>
        <v>156.35270703639898</v>
      </c>
      <c r="J899" s="306">
        <f t="shared" ca="1" si="391"/>
        <v>2323.2191136203255</v>
      </c>
      <c r="K899" s="307">
        <f t="shared" ca="1" si="392"/>
        <v>-4.4108670977249842</v>
      </c>
      <c r="L899" s="304">
        <f t="shared" ca="1" si="377"/>
        <v>2323.2233008558096</v>
      </c>
      <c r="M899" s="306">
        <f t="shared" ca="1" si="393"/>
        <v>-1.4329943833271526</v>
      </c>
      <c r="N899" s="304">
        <f t="shared" ca="1" si="394"/>
        <v>-82.104530230597902</v>
      </c>
      <c r="P899" s="310">
        <f t="shared" ca="1" si="395"/>
        <v>23</v>
      </c>
      <c r="Q899" s="304">
        <f t="shared" ca="1" si="396"/>
        <v>0</v>
      </c>
      <c r="R899" s="306">
        <f t="shared" ca="1" si="397"/>
        <v>0</v>
      </c>
      <c r="S899" s="307">
        <f t="shared" ca="1" si="398"/>
        <v>7.6519999999999806</v>
      </c>
      <c r="T899" s="304">
        <f t="shared" ca="1" si="378"/>
        <v>75.066119999999813</v>
      </c>
      <c r="U899" s="311">
        <f t="shared" ca="1" si="379"/>
        <v>0</v>
      </c>
      <c r="V899" s="306">
        <f t="shared" ca="1" si="380"/>
        <v>1.2255404504122185</v>
      </c>
      <c r="W899" s="304">
        <f t="shared" ca="1" si="381"/>
        <v>65.627797644022451</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1.1404742049581955</v>
      </c>
      <c r="AH899" s="304">
        <f t="shared" ca="1" si="405"/>
        <v>-8.576529046676507</v>
      </c>
    </row>
    <row r="900" spans="1:34" x14ac:dyDescent="0.2">
      <c r="A900" s="347">
        <f t="shared" ca="1" si="383"/>
        <v>1E-4</v>
      </c>
      <c r="B900" s="304">
        <f t="shared" ca="1" si="384"/>
        <v>49.407900000000623</v>
      </c>
      <c r="D900" s="306">
        <f t="shared" ca="1" si="385"/>
        <v>-1.1781289925606035</v>
      </c>
      <c r="E900" s="307">
        <f t="shared" ca="1" si="386"/>
        <v>-1.3147480897199539</v>
      </c>
      <c r="F900" s="304">
        <f t="shared" ca="1" si="387"/>
        <v>1.7653754452053905</v>
      </c>
      <c r="G900" s="306">
        <f t="shared" ca="1" si="388"/>
        <v>21.477463877874367</v>
      </c>
      <c r="H900" s="307">
        <f t="shared" ca="1" si="389"/>
        <v>-154.87066605878383</v>
      </c>
      <c r="I900" s="304">
        <f t="shared" ca="1" si="390"/>
        <v>156.35282108141425</v>
      </c>
      <c r="J900" s="306">
        <f t="shared" ca="1" si="391"/>
        <v>2323.2191136203255</v>
      </c>
      <c r="K900" s="307">
        <f t="shared" ca="1" si="392"/>
        <v>-4.4263541577571219</v>
      </c>
      <c r="L900" s="304">
        <f t="shared" ref="L900:L963" ca="1" si="406">SQRT(pos_x^2+pos_z^2)</f>
        <v>2323.2233303111307</v>
      </c>
      <c r="M900" s="306">
        <f t="shared" ca="1" si="393"/>
        <v>-1.4329952452001222</v>
      </c>
      <c r="N900" s="304">
        <f t="shared" ca="1" si="394"/>
        <v>-82.10457961228154</v>
      </c>
      <c r="P900" s="310">
        <f t="shared" ca="1" si="395"/>
        <v>23</v>
      </c>
      <c r="Q900" s="304">
        <f t="shared" ca="1" si="396"/>
        <v>0</v>
      </c>
      <c r="R900" s="306">
        <f t="shared" ca="1" si="397"/>
        <v>0</v>
      </c>
      <c r="S900" s="307">
        <f t="shared" ca="1" si="398"/>
        <v>7.6519999999999806</v>
      </c>
      <c r="T900" s="304">
        <f t="shared" ref="T900:T963" ca="1" si="407">m*g</f>
        <v>75.066119999999813</v>
      </c>
      <c r="U900" s="311">
        <f t="shared" ref="U900:U963" ca="1" si="408">IF(pos_xz&lt;L_rampe,Poids*COS(Beta),0)</f>
        <v>0</v>
      </c>
      <c r="V900" s="306">
        <f t="shared" ref="V900:V963" ca="1" si="409">Rho_moyen*(20000-Alt_rampe-pos_z)/(20000+Alt_rampe+pos_z)</f>
        <v>1.2255423484156336</v>
      </c>
      <c r="W900" s="304">
        <f t="shared" ref="W900:W963" ca="1" si="410">1/2*Rho*Sref*Cx*vit_xz^2</f>
        <v>65.627995021418627</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1.1404495719839911</v>
      </c>
      <c r="AH900" s="304">
        <f t="shared" ca="1" si="405"/>
        <v>-8.5765548410902532</v>
      </c>
    </row>
    <row r="901" spans="1:34" x14ac:dyDescent="0.2">
      <c r="A901" s="347">
        <f t="shared" ref="A901:A964" ca="1" si="412">IF(B900+0.01&lt;=T_ini+ROUNDUP(Temps_fin_propu,0), 0.01, IF(K900&gt;0, 0.1, 0.0001))</f>
        <v>1E-4</v>
      </c>
      <c r="B901" s="304">
        <f t="shared" ref="B901:B964" ca="1" si="413">B900+pas</f>
        <v>49.408000000000627</v>
      </c>
      <c r="D901" s="306">
        <f t="shared" ref="D901:D964" ca="1" si="414">IF(AND(L900&lt;L_rampe,Poussee&lt;Poids*SIN(M900)),0,(-W900+Poussee)/m*COS(M900)-U900/m*SIN(M900))</f>
        <v>-1.1781252139653173</v>
      </c>
      <c r="E901" s="307">
        <f t="shared" ref="E901:E964" ca="1" si="415">IF(AND(L900&lt;L_rampe,Poussee&lt;Poids*SIN(M900)),0,(-W900+Poussee)/m*SIN(M900)+U900/m*COS(M900)-Poids/m)</f>
        <v>-1.3147215246200776</v>
      </c>
      <c r="F901" s="304">
        <f t="shared" ref="F901:F964" ca="1" si="416">SQRT(acc_x^2+acc_z^2)</f>
        <v>1.7653531394823434</v>
      </c>
      <c r="G901" s="306">
        <f t="shared" ref="G901:G964" ca="1" si="417">G900+acc_x*pas</f>
        <v>21.477346065352972</v>
      </c>
      <c r="H901" s="307">
        <f t="shared" ref="H901:H964" ca="1" si="418">H900+acc_z*pas</f>
        <v>-154.8707975309363</v>
      </c>
      <c r="I901" s="304">
        <f t="shared" ref="I901:I964" ca="1" si="419">SQRT(vit_x^2+vit_z^2)</f>
        <v>156.35293512396626</v>
      </c>
      <c r="J901" s="306">
        <f t="shared" ref="J901:J964" ca="1" si="420">J900+0.5*(vit_x+G900)*pas*(K900&gt;=0)</f>
        <v>2323.2191136203255</v>
      </c>
      <c r="K901" s="307">
        <f t="shared" ref="K901:K964" ca="1" si="421">K900+0.5*(vit_z+H900)*pas</f>
        <v>-4.4418412309366078</v>
      </c>
      <c r="L901" s="304">
        <f t="shared" ca="1" si="406"/>
        <v>2323.2233598697158</v>
      </c>
      <c r="M901" s="306">
        <f t="shared" ref="M901:M964" ca="1" si="422">IF(AND(L900&gt;L_rampe,G901&gt;0),ATAN2(G901,H901),$M$4)</f>
        <v>-1.4329961070671069</v>
      </c>
      <c r="N901" s="304">
        <f t="shared" ref="N901:N964" ca="1" si="423">DEGREES(Beta)</f>
        <v>-82.104628993622271</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7.6519999999999806</v>
      </c>
      <c r="T901" s="304">
        <f t="shared" ca="1" si="407"/>
        <v>75.066119999999813</v>
      </c>
      <c r="U901" s="311">
        <f t="shared" ca="1" si="408"/>
        <v>0</v>
      </c>
      <c r="V901" s="306">
        <f t="shared" ca="1" si="409"/>
        <v>1.2255442464235997</v>
      </c>
      <c r="W901" s="304">
        <f t="shared" ca="1" si="410"/>
        <v>65.628192397357026</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1.140424939185019</v>
      </c>
      <c r="AH901" s="304">
        <f t="shared" ref="AH901:AH964" ca="1" si="434">IF(AND(L900&lt;L_rampe,Poussee&lt;Poids*SIN(M900)), g*SIN(M900), (-W900+Poussee)/m)</f>
        <v>-8.5765806353134852</v>
      </c>
    </row>
    <row r="902" spans="1:34" x14ac:dyDescent="0.2">
      <c r="A902" s="347">
        <f t="shared" ca="1" si="412"/>
        <v>1E-4</v>
      </c>
      <c r="B902" s="304">
        <f t="shared" ca="1" si="413"/>
        <v>49.40810000000063</v>
      </c>
      <c r="D902" s="306">
        <f t="shared" ca="1" si="414"/>
        <v>-1.1781214353497902</v>
      </c>
      <c r="E902" s="307">
        <f t="shared" ca="1" si="415"/>
        <v>-1.3146949597161584</v>
      </c>
      <c r="F902" s="304">
        <f t="shared" ca="1" si="416"/>
        <v>1.7653308340177263</v>
      </c>
      <c r="G902" s="306">
        <f t="shared" ca="1" si="417"/>
        <v>21.477228253209436</v>
      </c>
      <c r="H902" s="307">
        <f t="shared" ca="1" si="418"/>
        <v>-154.87092900043228</v>
      </c>
      <c r="I902" s="304">
        <f t="shared" ca="1" si="419"/>
        <v>156.35304916405499</v>
      </c>
      <c r="J902" s="306">
        <f t="shared" ca="1" si="420"/>
        <v>2323.2191136203255</v>
      </c>
      <c r="K902" s="307">
        <f t="shared" ca="1" si="421"/>
        <v>-4.4573283172631761</v>
      </c>
      <c r="L902" s="304">
        <f t="shared" ca="1" si="406"/>
        <v>2323.2233895315662</v>
      </c>
      <c r="M902" s="306">
        <f t="shared" ca="1" si="422"/>
        <v>-1.4329969689281066</v>
      </c>
      <c r="N902" s="304">
        <f t="shared" ca="1" si="423"/>
        <v>-82.104678374620079</v>
      </c>
      <c r="P902" s="310">
        <f t="shared" ca="1" si="424"/>
        <v>23</v>
      </c>
      <c r="Q902" s="304">
        <f t="shared" ca="1" si="425"/>
        <v>0</v>
      </c>
      <c r="R902" s="306">
        <f t="shared" ca="1" si="426"/>
        <v>0</v>
      </c>
      <c r="S902" s="307">
        <f t="shared" ca="1" si="427"/>
        <v>7.6519999999999806</v>
      </c>
      <c r="T902" s="304">
        <f t="shared" ca="1" si="407"/>
        <v>75.066119999999813</v>
      </c>
      <c r="U902" s="311">
        <f t="shared" ca="1" si="408"/>
        <v>0</v>
      </c>
      <c r="V902" s="306">
        <f t="shared" ca="1" si="409"/>
        <v>1.225546144436118</v>
      </c>
      <c r="W902" s="304">
        <f t="shared" ca="1" si="410"/>
        <v>65.628389771837661</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1.140400306561272</v>
      </c>
      <c r="AH902" s="304">
        <f t="shared" ca="1" si="434"/>
        <v>-8.5766064293462083</v>
      </c>
    </row>
    <row r="903" spans="1:34" x14ac:dyDescent="0.2">
      <c r="A903" s="347">
        <f t="shared" ca="1" si="412"/>
        <v>1E-4</v>
      </c>
      <c r="B903" s="304">
        <f t="shared" ca="1" si="413"/>
        <v>49.408200000000633</v>
      </c>
      <c r="D903" s="306">
        <f t="shared" ca="1" si="414"/>
        <v>-1.178117656714023</v>
      </c>
      <c r="E903" s="307">
        <f t="shared" ca="1" si="415"/>
        <v>-1.3146683950081925</v>
      </c>
      <c r="F903" s="304">
        <f t="shared" ca="1" si="416"/>
        <v>1.7653085288115382</v>
      </c>
      <c r="G903" s="306">
        <f t="shared" ca="1" si="417"/>
        <v>21.477110441443763</v>
      </c>
      <c r="H903" s="307">
        <f t="shared" ca="1" si="418"/>
        <v>-154.87106046727177</v>
      </c>
      <c r="I903" s="304">
        <f t="shared" ca="1" si="419"/>
        <v>156.35316320168045</v>
      </c>
      <c r="J903" s="306">
        <f t="shared" ca="1" si="420"/>
        <v>2323.2191136203255</v>
      </c>
      <c r="K903" s="307">
        <f t="shared" ca="1" si="421"/>
        <v>-4.4728154167365615</v>
      </c>
      <c r="L903" s="304">
        <f t="shared" ca="1" si="406"/>
        <v>2323.2234192966812</v>
      </c>
      <c r="M903" s="306">
        <f t="shared" ca="1" si="422"/>
        <v>-1.4329978307831215</v>
      </c>
      <c r="N903" s="304">
        <f t="shared" ca="1" si="423"/>
        <v>-82.104727755274979</v>
      </c>
      <c r="P903" s="310">
        <f t="shared" ca="1" si="424"/>
        <v>23</v>
      </c>
      <c r="Q903" s="304">
        <f t="shared" ca="1" si="425"/>
        <v>0</v>
      </c>
      <c r="R903" s="306">
        <f t="shared" ca="1" si="426"/>
        <v>0</v>
      </c>
      <c r="S903" s="307">
        <f t="shared" ca="1" si="427"/>
        <v>7.6519999999999806</v>
      </c>
      <c r="T903" s="304">
        <f t="shared" ca="1" si="407"/>
        <v>75.066119999999813</v>
      </c>
      <c r="U903" s="311">
        <f t="shared" ca="1" si="408"/>
        <v>0</v>
      </c>
      <c r="V903" s="306">
        <f t="shared" ca="1" si="409"/>
        <v>1.2255480424531868</v>
      </c>
      <c r="W903" s="304">
        <f t="shared" ca="1" si="410"/>
        <v>65.628587144860447</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1.1403756741127484</v>
      </c>
      <c r="AH903" s="304">
        <f t="shared" ca="1" si="434"/>
        <v>-8.5766322231884242</v>
      </c>
    </row>
    <row r="904" spans="1:34" x14ac:dyDescent="0.2">
      <c r="A904" s="347">
        <f t="shared" ca="1" si="412"/>
        <v>1E-4</v>
      </c>
      <c r="B904" s="304">
        <f t="shared" ca="1" si="413"/>
        <v>49.408300000000636</v>
      </c>
      <c r="D904" s="306">
        <f t="shared" ca="1" si="414"/>
        <v>-1.1781138780580132</v>
      </c>
      <c r="E904" s="307">
        <f t="shared" ca="1" si="415"/>
        <v>-1.3146418304961944</v>
      </c>
      <c r="F904" s="304">
        <f t="shared" ca="1" si="416"/>
        <v>1.7652862238637892</v>
      </c>
      <c r="G904" s="306">
        <f t="shared" ca="1" si="417"/>
        <v>21.476992630055957</v>
      </c>
      <c r="H904" s="307">
        <f t="shared" ca="1" si="418"/>
        <v>-154.87119193145483</v>
      </c>
      <c r="I904" s="304">
        <f t="shared" ca="1" si="419"/>
        <v>156.3532772368427</v>
      </c>
      <c r="J904" s="306">
        <f t="shared" ca="1" si="420"/>
        <v>2323.2191136203255</v>
      </c>
      <c r="K904" s="307">
        <f t="shared" ca="1" si="421"/>
        <v>-4.4883025293564982</v>
      </c>
      <c r="L904" s="304">
        <f t="shared" ca="1" si="406"/>
        <v>2323.2234491650615</v>
      </c>
      <c r="M904" s="306">
        <f t="shared" ca="1" si="422"/>
        <v>-1.4329986926321514</v>
      </c>
      <c r="N904" s="304">
        <f t="shared" ca="1" si="423"/>
        <v>-82.104777135586971</v>
      </c>
      <c r="P904" s="310">
        <f t="shared" ca="1" si="424"/>
        <v>23</v>
      </c>
      <c r="Q904" s="304">
        <f t="shared" ca="1" si="425"/>
        <v>0</v>
      </c>
      <c r="R904" s="306">
        <f t="shared" ca="1" si="426"/>
        <v>0</v>
      </c>
      <c r="S904" s="307">
        <f t="shared" ca="1" si="427"/>
        <v>7.6519999999999806</v>
      </c>
      <c r="T904" s="304">
        <f t="shared" ca="1" si="407"/>
        <v>75.066119999999813</v>
      </c>
      <c r="U904" s="311">
        <f t="shared" ca="1" si="408"/>
        <v>0</v>
      </c>
      <c r="V904" s="306">
        <f t="shared" ca="1" si="409"/>
        <v>1.2255499404748076</v>
      </c>
      <c r="W904" s="304">
        <f t="shared" ca="1" si="410"/>
        <v>65.628784516425483</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1.1403510418394607</v>
      </c>
      <c r="AH904" s="304">
        <f t="shared" ca="1" si="434"/>
        <v>-8.5766580168401223</v>
      </c>
    </row>
    <row r="905" spans="1:34" x14ac:dyDescent="0.2">
      <c r="A905" s="347">
        <f t="shared" ca="1" si="412"/>
        <v>1E-4</v>
      </c>
      <c r="B905" s="304">
        <f t="shared" ca="1" si="413"/>
        <v>49.40840000000064</v>
      </c>
      <c r="D905" s="306">
        <f t="shared" ca="1" si="414"/>
        <v>-1.1781100993817655</v>
      </c>
      <c r="E905" s="307">
        <f t="shared" ca="1" si="415"/>
        <v>-1.3146152661801516</v>
      </c>
      <c r="F905" s="304">
        <f t="shared" ca="1" si="416"/>
        <v>1.7652639191744741</v>
      </c>
      <c r="G905" s="306">
        <f t="shared" ca="1" si="417"/>
        <v>21.476874819046017</v>
      </c>
      <c r="H905" s="307">
        <f t="shared" ca="1" si="418"/>
        <v>-154.87132339298145</v>
      </c>
      <c r="I905" s="304">
        <f t="shared" ca="1" si="419"/>
        <v>156.35339126954176</v>
      </c>
      <c r="J905" s="306">
        <f t="shared" ca="1" si="420"/>
        <v>2323.2191136203255</v>
      </c>
      <c r="K905" s="307">
        <f t="shared" ca="1" si="421"/>
        <v>-4.5037896551227199</v>
      </c>
      <c r="L905" s="304">
        <f t="shared" ca="1" si="406"/>
        <v>2323.2234791367077</v>
      </c>
      <c r="M905" s="306">
        <f t="shared" ca="1" si="422"/>
        <v>-1.4329995544751966</v>
      </c>
      <c r="N905" s="304">
        <f t="shared" ca="1" si="423"/>
        <v>-82.10482651555607</v>
      </c>
      <c r="P905" s="310">
        <f t="shared" ca="1" si="424"/>
        <v>23</v>
      </c>
      <c r="Q905" s="304">
        <f t="shared" ca="1" si="425"/>
        <v>0</v>
      </c>
      <c r="R905" s="306">
        <f t="shared" ca="1" si="426"/>
        <v>0</v>
      </c>
      <c r="S905" s="307">
        <f t="shared" ca="1" si="427"/>
        <v>7.6519999999999806</v>
      </c>
      <c r="T905" s="304">
        <f t="shared" ca="1" si="407"/>
        <v>75.066119999999813</v>
      </c>
      <c r="U905" s="311">
        <f t="shared" ca="1" si="408"/>
        <v>0</v>
      </c>
      <c r="V905" s="306">
        <f t="shared" ca="1" si="409"/>
        <v>1.2255518385009792</v>
      </c>
      <c r="W905" s="304">
        <f t="shared" ca="1" si="410"/>
        <v>65.628981886532728</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1.1403264097413981</v>
      </c>
      <c r="AH905" s="304">
        <f t="shared" ca="1" si="434"/>
        <v>-8.5766838103013132</v>
      </c>
    </row>
    <row r="906" spans="1:34" x14ac:dyDescent="0.2">
      <c r="A906" s="347">
        <f t="shared" ca="1" si="412"/>
        <v>1E-4</v>
      </c>
      <c r="B906" s="304">
        <f t="shared" ca="1" si="413"/>
        <v>49.408500000000643</v>
      </c>
      <c r="D906" s="306">
        <f t="shared" ca="1" si="414"/>
        <v>-1.1781063206852787</v>
      </c>
      <c r="E906" s="307">
        <f t="shared" ca="1" si="415"/>
        <v>-1.3145887020600675</v>
      </c>
      <c r="F906" s="304">
        <f t="shared" ca="1" si="416"/>
        <v>1.7652416147435959</v>
      </c>
      <c r="G906" s="306">
        <f t="shared" ca="1" si="417"/>
        <v>21.476757008413948</v>
      </c>
      <c r="H906" s="307">
        <f t="shared" ca="1" si="418"/>
        <v>-154.87145485185167</v>
      </c>
      <c r="I906" s="304">
        <f t="shared" ca="1" si="419"/>
        <v>156.35350529977762</v>
      </c>
      <c r="J906" s="306">
        <f t="shared" ca="1" si="420"/>
        <v>2323.2191136203255</v>
      </c>
      <c r="K906" s="307">
        <f t="shared" ca="1" si="421"/>
        <v>-4.5192767940349619</v>
      </c>
      <c r="L906" s="304">
        <f t="shared" ca="1" si="406"/>
        <v>2323.2235092116193</v>
      </c>
      <c r="M906" s="306">
        <f t="shared" ca="1" si="422"/>
        <v>-1.4330004163122572</v>
      </c>
      <c r="N906" s="304">
        <f t="shared" ca="1" si="423"/>
        <v>-82.104875895182261</v>
      </c>
      <c r="P906" s="310">
        <f t="shared" ca="1" si="424"/>
        <v>23</v>
      </c>
      <c r="Q906" s="304">
        <f t="shared" ca="1" si="425"/>
        <v>0</v>
      </c>
      <c r="R906" s="306">
        <f t="shared" ca="1" si="426"/>
        <v>0</v>
      </c>
      <c r="S906" s="307">
        <f t="shared" ca="1" si="427"/>
        <v>7.6519999999999806</v>
      </c>
      <c r="T906" s="304">
        <f t="shared" ca="1" si="407"/>
        <v>75.066119999999813</v>
      </c>
      <c r="U906" s="311">
        <f t="shared" ca="1" si="408"/>
        <v>0</v>
      </c>
      <c r="V906" s="306">
        <f t="shared" ca="1" si="409"/>
        <v>1.2255537365317024</v>
      </c>
      <c r="W906" s="304">
        <f t="shared" ca="1" si="410"/>
        <v>65.629179255182208</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1.1403017778185642</v>
      </c>
      <c r="AH906" s="304">
        <f t="shared" ca="1" si="434"/>
        <v>-8.5767096035719934</v>
      </c>
    </row>
    <row r="907" spans="1:34" x14ac:dyDescent="0.2">
      <c r="A907" s="347">
        <f t="shared" ca="1" si="412"/>
        <v>1E-4</v>
      </c>
      <c r="B907" s="304">
        <f t="shared" ca="1" si="413"/>
        <v>49.408600000000646</v>
      </c>
      <c r="D907" s="306">
        <f t="shared" ca="1" si="414"/>
        <v>-1.1781025419685514</v>
      </c>
      <c r="E907" s="307">
        <f t="shared" ca="1" si="415"/>
        <v>-1.3145621381359387</v>
      </c>
      <c r="F907" s="304">
        <f t="shared" ca="1" si="416"/>
        <v>1.765219310571152</v>
      </c>
      <c r="G907" s="306">
        <f t="shared" ca="1" si="417"/>
        <v>21.476639198159752</v>
      </c>
      <c r="H907" s="307">
        <f t="shared" ca="1" si="418"/>
        <v>-154.87158630806547</v>
      </c>
      <c r="I907" s="304">
        <f t="shared" ca="1" si="419"/>
        <v>156.35361932755029</v>
      </c>
      <c r="J907" s="306">
        <f t="shared" ca="1" si="420"/>
        <v>2323.2191136203255</v>
      </c>
      <c r="K907" s="307">
        <f t="shared" ca="1" si="421"/>
        <v>-4.5347639460929576</v>
      </c>
      <c r="L907" s="304">
        <f t="shared" ca="1" si="406"/>
        <v>2323.2235393897972</v>
      </c>
      <c r="M907" s="306">
        <f t="shared" ca="1" si="422"/>
        <v>-1.433001278143333</v>
      </c>
      <c r="N907" s="304">
        <f t="shared" ca="1" si="423"/>
        <v>-82.104925274465558</v>
      </c>
      <c r="P907" s="310">
        <f t="shared" ca="1" si="424"/>
        <v>23</v>
      </c>
      <c r="Q907" s="304">
        <f t="shared" ca="1" si="425"/>
        <v>0</v>
      </c>
      <c r="R907" s="306">
        <f t="shared" ca="1" si="426"/>
        <v>0</v>
      </c>
      <c r="S907" s="307">
        <f t="shared" ca="1" si="427"/>
        <v>7.6519999999999806</v>
      </c>
      <c r="T907" s="304">
        <f t="shared" ca="1" si="407"/>
        <v>75.066119999999813</v>
      </c>
      <c r="U907" s="311">
        <f t="shared" ca="1" si="408"/>
        <v>0</v>
      </c>
      <c r="V907" s="306">
        <f t="shared" ca="1" si="409"/>
        <v>1.2255556345669765</v>
      </c>
      <c r="W907" s="304">
        <f t="shared" ca="1" si="410"/>
        <v>65.629376622373869</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1.1402771460709538</v>
      </c>
      <c r="AH907" s="304">
        <f t="shared" ca="1" si="434"/>
        <v>-8.5767353966521664</v>
      </c>
    </row>
    <row r="908" spans="1:34" x14ac:dyDescent="0.2">
      <c r="A908" s="347">
        <f t="shared" ca="1" si="412"/>
        <v>1E-4</v>
      </c>
      <c r="B908" s="304">
        <f t="shared" ca="1" si="413"/>
        <v>49.40870000000065</v>
      </c>
      <c r="D908" s="306">
        <f t="shared" ca="1" si="414"/>
        <v>-1.178098763231586</v>
      </c>
      <c r="E908" s="307">
        <f t="shared" ca="1" si="415"/>
        <v>-1.3145355744077722</v>
      </c>
      <c r="F908" s="304">
        <f t="shared" ca="1" si="416"/>
        <v>1.7651970066571505</v>
      </c>
      <c r="G908" s="306">
        <f t="shared" ca="1" si="417"/>
        <v>21.47652138828343</v>
      </c>
      <c r="H908" s="307">
        <f t="shared" ca="1" si="418"/>
        <v>-154.8717177616229</v>
      </c>
      <c r="I908" s="304">
        <f t="shared" ca="1" si="419"/>
        <v>156.35373335285979</v>
      </c>
      <c r="J908" s="306">
        <f t="shared" ca="1" si="420"/>
        <v>2323.2191136203255</v>
      </c>
      <c r="K908" s="307">
        <f t="shared" ca="1" si="421"/>
        <v>-4.5502511112964417</v>
      </c>
      <c r="L908" s="304">
        <f t="shared" ca="1" si="406"/>
        <v>2323.2235696712414</v>
      </c>
      <c r="M908" s="306">
        <f t="shared" ca="1" si="422"/>
        <v>-1.4330021399684243</v>
      </c>
      <c r="N908" s="304">
        <f t="shared" ca="1" si="423"/>
        <v>-82.104974653405975</v>
      </c>
      <c r="P908" s="310">
        <f t="shared" ca="1" si="424"/>
        <v>23</v>
      </c>
      <c r="Q908" s="304">
        <f t="shared" ca="1" si="425"/>
        <v>0</v>
      </c>
      <c r="R908" s="306">
        <f t="shared" ca="1" si="426"/>
        <v>0</v>
      </c>
      <c r="S908" s="307">
        <f t="shared" ca="1" si="427"/>
        <v>7.6519999999999806</v>
      </c>
      <c r="T908" s="304">
        <f t="shared" ca="1" si="407"/>
        <v>75.066119999999813</v>
      </c>
      <c r="U908" s="311">
        <f t="shared" ca="1" si="408"/>
        <v>0</v>
      </c>
      <c r="V908" s="306">
        <f t="shared" ca="1" si="409"/>
        <v>1.2255575326068022</v>
      </c>
      <c r="W908" s="304">
        <f t="shared" ca="1" si="410"/>
        <v>65.629573988107737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1.1402525144985791</v>
      </c>
      <c r="AH908" s="304">
        <f t="shared" ca="1" si="434"/>
        <v>-8.5767611895418234</v>
      </c>
    </row>
    <row r="909" spans="1:34" x14ac:dyDescent="0.2">
      <c r="A909" s="347">
        <f t="shared" ca="1" si="412"/>
        <v>1E-4</v>
      </c>
      <c r="B909" s="304">
        <f t="shared" ca="1" si="413"/>
        <v>49.408800000000653</v>
      </c>
      <c r="D909" s="306">
        <f t="shared" ca="1" si="414"/>
        <v>-1.1780949844743822</v>
      </c>
      <c r="E909" s="307">
        <f t="shared" ca="1" si="415"/>
        <v>-1.3145090108755664</v>
      </c>
      <c r="F909" s="304">
        <f t="shared" ca="1" si="416"/>
        <v>1.765174703001591</v>
      </c>
      <c r="G909" s="306">
        <f t="shared" ca="1" si="417"/>
        <v>21.476403578784982</v>
      </c>
      <c r="H909" s="307">
        <f t="shared" ca="1" si="418"/>
        <v>-154.87184921252398</v>
      </c>
      <c r="I909" s="304">
        <f t="shared" ca="1" si="419"/>
        <v>156.35384737570615</v>
      </c>
      <c r="J909" s="306">
        <f t="shared" ca="1" si="420"/>
        <v>2323.2191136203255</v>
      </c>
      <c r="K909" s="307">
        <f t="shared" ca="1" si="421"/>
        <v>-4.5657382896451493</v>
      </c>
      <c r="L909" s="304">
        <f t="shared" ca="1" si="406"/>
        <v>2323.2236000559524</v>
      </c>
      <c r="M909" s="306">
        <f t="shared" ca="1" si="422"/>
        <v>-1.433003001787531</v>
      </c>
      <c r="N909" s="304">
        <f t="shared" ca="1" si="423"/>
        <v>-82.105024032003499</v>
      </c>
      <c r="P909" s="310">
        <f t="shared" ca="1" si="424"/>
        <v>23</v>
      </c>
      <c r="Q909" s="304">
        <f t="shared" ca="1" si="425"/>
        <v>0</v>
      </c>
      <c r="R909" s="306">
        <f t="shared" ca="1" si="426"/>
        <v>0</v>
      </c>
      <c r="S909" s="307">
        <f t="shared" ca="1" si="427"/>
        <v>7.6519999999999806</v>
      </c>
      <c r="T909" s="304">
        <f t="shared" ca="1" si="407"/>
        <v>75.066119999999813</v>
      </c>
      <c r="U909" s="311">
        <f t="shared" ca="1" si="408"/>
        <v>0</v>
      </c>
      <c r="V909" s="306">
        <f t="shared" ca="1" si="409"/>
        <v>1.225559430651179</v>
      </c>
      <c r="W909" s="304">
        <f t="shared" ca="1" si="410"/>
        <v>65.629771352383841</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1.1402278831014332</v>
      </c>
      <c r="AH909" s="304">
        <f t="shared" ca="1" si="434"/>
        <v>-8.5767869822409697</v>
      </c>
    </row>
    <row r="910" spans="1:34" x14ac:dyDescent="0.2">
      <c r="A910" s="347">
        <f t="shared" ca="1" si="412"/>
        <v>1E-4</v>
      </c>
      <c r="B910" s="304">
        <f t="shared" ca="1" si="413"/>
        <v>49.408900000000656</v>
      </c>
      <c r="D910" s="306">
        <f t="shared" ca="1" si="414"/>
        <v>-1.1780912056969415</v>
      </c>
      <c r="E910" s="307">
        <f t="shared" ca="1" si="415"/>
        <v>-1.314482447539314</v>
      </c>
      <c r="F910" s="304">
        <f t="shared" ca="1" si="416"/>
        <v>1.76515239960447</v>
      </c>
      <c r="G910" s="306">
        <f t="shared" ca="1" si="417"/>
        <v>21.476285769664411</v>
      </c>
      <c r="H910" s="307">
        <f t="shared" ca="1" si="418"/>
        <v>-154.87198066076874</v>
      </c>
      <c r="I910" s="304">
        <f t="shared" ca="1" si="419"/>
        <v>156.35396139608943</v>
      </c>
      <c r="J910" s="306">
        <f t="shared" ca="1" si="420"/>
        <v>2323.2191136203255</v>
      </c>
      <c r="K910" s="307">
        <f t="shared" ca="1" si="421"/>
        <v>-4.581225481138814</v>
      </c>
      <c r="L910" s="304">
        <f t="shared" ca="1" si="406"/>
        <v>2323.2236305439301</v>
      </c>
      <c r="M910" s="306">
        <f t="shared" ca="1" si="422"/>
        <v>-1.4330038636006532</v>
      </c>
      <c r="N910" s="304">
        <f t="shared" ca="1" si="423"/>
        <v>-82.105073410258129</v>
      </c>
      <c r="P910" s="310">
        <f t="shared" ca="1" si="424"/>
        <v>23</v>
      </c>
      <c r="Q910" s="304">
        <f t="shared" ca="1" si="425"/>
        <v>0</v>
      </c>
      <c r="R910" s="306">
        <f t="shared" ca="1" si="426"/>
        <v>0</v>
      </c>
      <c r="S910" s="307">
        <f t="shared" ca="1" si="427"/>
        <v>7.6519999999999806</v>
      </c>
      <c r="T910" s="304">
        <f t="shared" ca="1" si="407"/>
        <v>75.066119999999813</v>
      </c>
      <c r="U910" s="311">
        <f t="shared" ca="1" si="408"/>
        <v>0</v>
      </c>
      <c r="V910" s="306">
        <f t="shared" ca="1" si="409"/>
        <v>1.2255613287001068</v>
      </c>
      <c r="W910" s="304">
        <f t="shared" ca="1" si="410"/>
        <v>65.629968715202168</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1.1402032518795142</v>
      </c>
      <c r="AH910" s="304">
        <f t="shared" ca="1" si="434"/>
        <v>-8.5768127747496088</v>
      </c>
    </row>
    <row r="911" spans="1:34" x14ac:dyDescent="0.2">
      <c r="A911" s="347">
        <f t="shared" ca="1" si="412"/>
        <v>1E-4</v>
      </c>
      <c r="B911" s="304">
        <f t="shared" ca="1" si="413"/>
        <v>49.40900000000066</v>
      </c>
      <c r="D911" s="306">
        <f t="shared" ca="1" si="414"/>
        <v>-1.1780874268992643</v>
      </c>
      <c r="E911" s="307">
        <f t="shared" ca="1" si="415"/>
        <v>-1.3144558843990204</v>
      </c>
      <c r="F911" s="304">
        <f t="shared" ca="1" si="416"/>
        <v>1.765130096465793</v>
      </c>
      <c r="G911" s="306">
        <f t="shared" ca="1" si="417"/>
        <v>21.476167960921721</v>
      </c>
      <c r="H911" s="307">
        <f t="shared" ca="1" si="418"/>
        <v>-154.87211210635718</v>
      </c>
      <c r="I911" s="304">
        <f t="shared" ca="1" si="419"/>
        <v>156.35407541400954</v>
      </c>
      <c r="J911" s="306">
        <f t="shared" ca="1" si="420"/>
        <v>2323.2191136203255</v>
      </c>
      <c r="K911" s="307">
        <f t="shared" ca="1" si="421"/>
        <v>-4.5967126857771703</v>
      </c>
      <c r="L911" s="304">
        <f t="shared" ca="1" si="406"/>
        <v>2323.223661135175</v>
      </c>
      <c r="M911" s="306">
        <f t="shared" ca="1" si="422"/>
        <v>-1.4330047254077911</v>
      </c>
      <c r="N911" s="304">
        <f t="shared" ca="1" si="423"/>
        <v>-82.105122788169879</v>
      </c>
      <c r="P911" s="310">
        <f t="shared" ca="1" si="424"/>
        <v>23</v>
      </c>
      <c r="Q911" s="304">
        <f t="shared" ca="1" si="425"/>
        <v>0</v>
      </c>
      <c r="R911" s="306">
        <f t="shared" ca="1" si="426"/>
        <v>0</v>
      </c>
      <c r="S911" s="307">
        <f t="shared" ca="1" si="427"/>
        <v>7.6519999999999806</v>
      </c>
      <c r="T911" s="304">
        <f t="shared" ca="1" si="407"/>
        <v>75.066119999999813</v>
      </c>
      <c r="U911" s="311">
        <f t="shared" ca="1" si="408"/>
        <v>0</v>
      </c>
      <c r="V911" s="306">
        <f t="shared" ca="1" si="409"/>
        <v>1.2255632267535859</v>
      </c>
      <c r="W911" s="304">
        <f t="shared" ca="1" si="410"/>
        <v>65.630166076562674</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1.1401786208328204</v>
      </c>
      <c r="AH911" s="304">
        <f t="shared" ca="1" si="434"/>
        <v>-8.5768385670677389</v>
      </c>
    </row>
    <row r="912" spans="1:34" x14ac:dyDescent="0.2">
      <c r="A912" s="347">
        <f t="shared" ca="1" si="412"/>
        <v>1E-4</v>
      </c>
      <c r="B912" s="304">
        <f t="shared" ca="1" si="413"/>
        <v>49.409100000000663</v>
      </c>
      <c r="D912" s="306">
        <f t="shared" ca="1" si="414"/>
        <v>-1.1780836480813488</v>
      </c>
      <c r="E912" s="307">
        <f t="shared" ca="1" si="415"/>
        <v>-1.3144293214546892</v>
      </c>
      <c r="F912" s="304">
        <f t="shared" ca="1" si="416"/>
        <v>1.7651077935855628</v>
      </c>
      <c r="G912" s="306">
        <f t="shared" ca="1" si="417"/>
        <v>21.476050152556912</v>
      </c>
      <c r="H912" s="307">
        <f t="shared" ca="1" si="418"/>
        <v>-154.87224354928932</v>
      </c>
      <c r="I912" s="304">
        <f t="shared" ca="1" si="419"/>
        <v>156.3541894294666</v>
      </c>
      <c r="J912" s="306">
        <f t="shared" ca="1" si="420"/>
        <v>2323.2191136203255</v>
      </c>
      <c r="K912" s="307">
        <f t="shared" ca="1" si="421"/>
        <v>-4.6121999035599526</v>
      </c>
      <c r="L912" s="304">
        <f t="shared" ca="1" si="406"/>
        <v>2323.2236918296871</v>
      </c>
      <c r="M912" s="306">
        <f t="shared" ca="1" si="422"/>
        <v>-1.4330055872089447</v>
      </c>
      <c r="N912" s="304">
        <f t="shared" ca="1" si="423"/>
        <v>-82.10517216573875</v>
      </c>
      <c r="P912" s="310">
        <f t="shared" ca="1" si="424"/>
        <v>23</v>
      </c>
      <c r="Q912" s="304">
        <f t="shared" ca="1" si="425"/>
        <v>0</v>
      </c>
      <c r="R912" s="306">
        <f t="shared" ca="1" si="426"/>
        <v>0</v>
      </c>
      <c r="S912" s="307">
        <f t="shared" ca="1" si="427"/>
        <v>7.6519999999999806</v>
      </c>
      <c r="T912" s="304">
        <f t="shared" ca="1" si="407"/>
        <v>75.066119999999813</v>
      </c>
      <c r="U912" s="311">
        <f t="shared" ca="1" si="408"/>
        <v>0</v>
      </c>
      <c r="V912" s="306">
        <f t="shared" ca="1" si="409"/>
        <v>1.2255651248116164</v>
      </c>
      <c r="W912" s="304">
        <f t="shared" ca="1" si="410"/>
        <v>65.630363436465458</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1.1401539899613642</v>
      </c>
      <c r="AH912" s="304">
        <f t="shared" ca="1" si="434"/>
        <v>-8.5768643591953531</v>
      </c>
    </row>
    <row r="913" spans="1:34" x14ac:dyDescent="0.2">
      <c r="A913" s="347">
        <f t="shared" ca="1" si="412"/>
        <v>1E-4</v>
      </c>
      <c r="B913" s="304">
        <f t="shared" ca="1" si="413"/>
        <v>49.409200000000666</v>
      </c>
      <c r="D913" s="306">
        <f t="shared" ca="1" si="414"/>
        <v>-1.1780798692431982</v>
      </c>
      <c r="E913" s="307">
        <f t="shared" ca="1" si="415"/>
        <v>-1.3144027587063061</v>
      </c>
      <c r="F913" s="304">
        <f t="shared" ca="1" si="416"/>
        <v>1.7650854909637717</v>
      </c>
      <c r="G913" s="306">
        <f t="shared" ca="1" si="417"/>
        <v>21.475932344569987</v>
      </c>
      <c r="H913" s="307">
        <f t="shared" ca="1" si="418"/>
        <v>-154.8723749895652</v>
      </c>
      <c r="I913" s="304">
        <f t="shared" ca="1" si="419"/>
        <v>156.3543034424606</v>
      </c>
      <c r="J913" s="306">
        <f t="shared" ca="1" si="420"/>
        <v>2323.2191136203255</v>
      </c>
      <c r="K913" s="307">
        <f t="shared" ca="1" si="421"/>
        <v>-4.6276871344868953</v>
      </c>
      <c r="L913" s="304">
        <f t="shared" ca="1" si="406"/>
        <v>2323.2237226274669</v>
      </c>
      <c r="M913" s="306">
        <f t="shared" ca="1" si="422"/>
        <v>-1.4330064490041139</v>
      </c>
      <c r="N913" s="304">
        <f t="shared" ca="1" si="423"/>
        <v>-82.105221542964756</v>
      </c>
      <c r="P913" s="310">
        <f t="shared" ca="1" si="424"/>
        <v>23</v>
      </c>
      <c r="Q913" s="304">
        <f t="shared" ca="1" si="425"/>
        <v>0</v>
      </c>
      <c r="R913" s="306">
        <f t="shared" ca="1" si="426"/>
        <v>0</v>
      </c>
      <c r="S913" s="307">
        <f t="shared" ca="1" si="427"/>
        <v>7.6519999999999806</v>
      </c>
      <c r="T913" s="304">
        <f t="shared" ca="1" si="407"/>
        <v>75.066119999999813</v>
      </c>
      <c r="U913" s="311">
        <f t="shared" ca="1" si="408"/>
        <v>0</v>
      </c>
      <c r="V913" s="306">
        <f t="shared" ca="1" si="409"/>
        <v>1.2255670228741975</v>
      </c>
      <c r="W913" s="304">
        <f t="shared" ca="1" si="410"/>
        <v>65.630560794910423</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1.1401293592651296</v>
      </c>
      <c r="AH913" s="304">
        <f t="shared" ca="1" si="434"/>
        <v>-8.5768901511324653</v>
      </c>
    </row>
    <row r="914" spans="1:34" x14ac:dyDescent="0.2">
      <c r="A914" s="347">
        <f t="shared" ca="1" si="412"/>
        <v>1E-4</v>
      </c>
      <c r="B914" s="304">
        <f t="shared" ca="1" si="413"/>
        <v>49.40930000000067</v>
      </c>
      <c r="D914" s="306">
        <f t="shared" ca="1" si="414"/>
        <v>-1.1780760903848115</v>
      </c>
      <c r="E914" s="307">
        <f t="shared" ca="1" si="415"/>
        <v>-1.3143761961538889</v>
      </c>
      <c r="F914" s="304">
        <f t="shared" ca="1" si="416"/>
        <v>1.7650631886004333</v>
      </c>
      <c r="G914" s="306">
        <f t="shared" ca="1" si="417"/>
        <v>21.47581453696095</v>
      </c>
      <c r="H914" s="307">
        <f t="shared" ca="1" si="418"/>
        <v>-154.87250642718482</v>
      </c>
      <c r="I914" s="304">
        <f t="shared" ca="1" si="419"/>
        <v>156.35441745299153</v>
      </c>
      <c r="J914" s="306">
        <f t="shared" ca="1" si="420"/>
        <v>2323.2191136203255</v>
      </c>
      <c r="K914" s="307">
        <f t="shared" ca="1" si="421"/>
        <v>-4.6431743785577329</v>
      </c>
      <c r="L914" s="304">
        <f t="shared" ca="1" si="406"/>
        <v>2323.2237535285149</v>
      </c>
      <c r="M914" s="306">
        <f t="shared" ca="1" si="422"/>
        <v>-1.4330073107932988</v>
      </c>
      <c r="N914" s="304">
        <f t="shared" ca="1" si="423"/>
        <v>-82.105270919847882</v>
      </c>
      <c r="P914" s="310">
        <f t="shared" ca="1" si="424"/>
        <v>23</v>
      </c>
      <c r="Q914" s="304">
        <f t="shared" ca="1" si="425"/>
        <v>0</v>
      </c>
      <c r="R914" s="306">
        <f t="shared" ca="1" si="426"/>
        <v>0</v>
      </c>
      <c r="S914" s="307">
        <f t="shared" ca="1" si="427"/>
        <v>7.6519999999999806</v>
      </c>
      <c r="T914" s="304">
        <f t="shared" ca="1" si="407"/>
        <v>75.066119999999813</v>
      </c>
      <c r="U914" s="311">
        <f t="shared" ca="1" si="408"/>
        <v>0</v>
      </c>
      <c r="V914" s="306">
        <f t="shared" ca="1" si="409"/>
        <v>1.2255689209413303</v>
      </c>
      <c r="W914" s="304">
        <f t="shared" ca="1" si="410"/>
        <v>65.630758151897638</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1.1401047287441273</v>
      </c>
      <c r="AH914" s="304">
        <f t="shared" ca="1" si="434"/>
        <v>-8.5769159428790633</v>
      </c>
    </row>
    <row r="915" spans="1:34" x14ac:dyDescent="0.2">
      <c r="A915" s="347">
        <f t="shared" ca="1" si="412"/>
        <v>1E-4</v>
      </c>
      <c r="B915" s="304">
        <f t="shared" ca="1" si="413"/>
        <v>49.409400000000673</v>
      </c>
      <c r="D915" s="306">
        <f t="shared" ca="1" si="414"/>
        <v>-1.1780723115061909</v>
      </c>
      <c r="E915" s="307">
        <f t="shared" ca="1" si="415"/>
        <v>-1.3143496337974234</v>
      </c>
      <c r="F915" s="304">
        <f t="shared" ca="1" si="416"/>
        <v>1.7650408864955396</v>
      </c>
      <c r="G915" s="306">
        <f t="shared" ca="1" si="417"/>
        <v>21.475696729729801</v>
      </c>
      <c r="H915" s="307">
        <f t="shared" ca="1" si="418"/>
        <v>-154.8726378621482</v>
      </c>
      <c r="I915" s="304">
        <f t="shared" ca="1" si="419"/>
        <v>156.35453146105945</v>
      </c>
      <c r="J915" s="306">
        <f t="shared" ca="1" si="420"/>
        <v>2323.2191136203255</v>
      </c>
      <c r="K915" s="307">
        <f t="shared" ca="1" si="421"/>
        <v>-4.6586616357721997</v>
      </c>
      <c r="L915" s="304">
        <f t="shared" ca="1" si="406"/>
        <v>2323.2237845328305</v>
      </c>
      <c r="M915" s="306">
        <f t="shared" ca="1" si="422"/>
        <v>-1.4330081725764996</v>
      </c>
      <c r="N915" s="304">
        <f t="shared" ca="1" si="423"/>
        <v>-82.105320296388143</v>
      </c>
      <c r="P915" s="310">
        <f t="shared" ca="1" si="424"/>
        <v>23</v>
      </c>
      <c r="Q915" s="304">
        <f t="shared" ca="1" si="425"/>
        <v>0</v>
      </c>
      <c r="R915" s="306">
        <f t="shared" ca="1" si="426"/>
        <v>0</v>
      </c>
      <c r="S915" s="307">
        <f t="shared" ca="1" si="427"/>
        <v>7.6519999999999806</v>
      </c>
      <c r="T915" s="304">
        <f t="shared" ca="1" si="407"/>
        <v>75.066119999999813</v>
      </c>
      <c r="U915" s="311">
        <f t="shared" ca="1" si="408"/>
        <v>0</v>
      </c>
      <c r="V915" s="306">
        <f t="shared" ca="1" si="409"/>
        <v>1.2255708190130139</v>
      </c>
      <c r="W915" s="304">
        <f t="shared" ca="1" si="410"/>
        <v>65.630955507427075</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1.1400800983983519</v>
      </c>
      <c r="AH915" s="304">
        <f t="shared" ca="1" si="434"/>
        <v>-8.5769417344351542</v>
      </c>
    </row>
    <row r="916" spans="1:34" x14ac:dyDescent="0.2">
      <c r="A916" s="347">
        <f t="shared" ca="1" si="412"/>
        <v>1E-4</v>
      </c>
      <c r="B916" s="304">
        <f t="shared" ca="1" si="413"/>
        <v>49.409500000000676</v>
      </c>
      <c r="D916" s="306">
        <f t="shared" ca="1" si="414"/>
        <v>-1.178068532607335</v>
      </c>
      <c r="E916" s="307">
        <f t="shared" ca="1" si="415"/>
        <v>-1.314323071636915</v>
      </c>
      <c r="F916" s="304">
        <f t="shared" ca="1" si="416"/>
        <v>1.7650185846490949</v>
      </c>
      <c r="G916" s="306">
        <f t="shared" ca="1" si="417"/>
        <v>21.47557892287654</v>
      </c>
      <c r="H916" s="307">
        <f t="shared" ca="1" si="418"/>
        <v>-154.87276929445537</v>
      </c>
      <c r="I916" s="304">
        <f t="shared" ca="1" si="419"/>
        <v>156.35464546666432</v>
      </c>
      <c r="J916" s="306">
        <f t="shared" ca="1" si="420"/>
        <v>2323.2191136203255</v>
      </c>
      <c r="K916" s="307">
        <f t="shared" ca="1" si="421"/>
        <v>-4.6741489061300303</v>
      </c>
      <c r="L916" s="304">
        <f t="shared" ca="1" si="406"/>
        <v>2323.2238156404146</v>
      </c>
      <c r="M916" s="306">
        <f t="shared" ca="1" si="422"/>
        <v>-1.4330090343537163</v>
      </c>
      <c r="N916" s="304">
        <f t="shared" ca="1" si="423"/>
        <v>-82.105369672585539</v>
      </c>
      <c r="P916" s="310">
        <f t="shared" ca="1" si="424"/>
        <v>23</v>
      </c>
      <c r="Q916" s="304">
        <f t="shared" ca="1" si="425"/>
        <v>0</v>
      </c>
      <c r="R916" s="306">
        <f t="shared" ca="1" si="426"/>
        <v>0</v>
      </c>
      <c r="S916" s="307">
        <f t="shared" ca="1" si="427"/>
        <v>7.6519999999999806</v>
      </c>
      <c r="T916" s="304">
        <f t="shared" ca="1" si="407"/>
        <v>75.066119999999813</v>
      </c>
      <c r="U916" s="311">
        <f t="shared" ca="1" si="408"/>
        <v>0</v>
      </c>
      <c r="V916" s="306">
        <f t="shared" ca="1" si="409"/>
        <v>1.225572717089249</v>
      </c>
      <c r="W916" s="304">
        <f t="shared" ca="1" si="410"/>
        <v>65.63115286149872</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1.1400554682278052</v>
      </c>
      <c r="AH916" s="304">
        <f t="shared" ca="1" si="434"/>
        <v>-8.5769675258007378</v>
      </c>
    </row>
    <row r="917" spans="1:34" x14ac:dyDescent="0.2">
      <c r="A917" s="347">
        <f t="shared" ca="1" si="412"/>
        <v>1E-4</v>
      </c>
      <c r="B917" s="304">
        <f t="shared" ca="1" si="413"/>
        <v>49.40960000000068</v>
      </c>
      <c r="D917" s="306">
        <f t="shared" ca="1" si="414"/>
        <v>-1.1780647536882445</v>
      </c>
      <c r="E917" s="307">
        <f t="shared" ca="1" si="415"/>
        <v>-1.3142965096723653</v>
      </c>
      <c r="F917" s="304">
        <f t="shared" ca="1" si="416"/>
        <v>1.7649962830611021</v>
      </c>
      <c r="G917" s="306">
        <f t="shared" ca="1" si="417"/>
        <v>21.475461116401171</v>
      </c>
      <c r="H917" s="307">
        <f t="shared" ca="1" si="418"/>
        <v>-154.87290072410633</v>
      </c>
      <c r="I917" s="304">
        <f t="shared" ca="1" si="419"/>
        <v>156.3547594698062</v>
      </c>
      <c r="J917" s="306">
        <f t="shared" ca="1" si="420"/>
        <v>2323.2191136203255</v>
      </c>
      <c r="K917" s="307">
        <f t="shared" ca="1" si="421"/>
        <v>-4.6896361896309582</v>
      </c>
      <c r="L917" s="304">
        <f t="shared" ca="1" si="406"/>
        <v>2323.2238468512674</v>
      </c>
      <c r="M917" s="306">
        <f t="shared" ca="1" si="422"/>
        <v>-1.4330098961249489</v>
      </c>
      <c r="N917" s="304">
        <f t="shared" ca="1" si="423"/>
        <v>-82.105419048440069</v>
      </c>
      <c r="P917" s="310">
        <f t="shared" ca="1" si="424"/>
        <v>23</v>
      </c>
      <c r="Q917" s="304">
        <f t="shared" ca="1" si="425"/>
        <v>0</v>
      </c>
      <c r="R917" s="306">
        <f t="shared" ca="1" si="426"/>
        <v>0</v>
      </c>
      <c r="S917" s="307">
        <f t="shared" ca="1" si="427"/>
        <v>7.6519999999999806</v>
      </c>
      <c r="T917" s="304">
        <f t="shared" ca="1" si="407"/>
        <v>75.066119999999813</v>
      </c>
      <c r="U917" s="311">
        <f t="shared" ca="1" si="408"/>
        <v>0</v>
      </c>
      <c r="V917" s="306">
        <f t="shared" ca="1" si="409"/>
        <v>1.2255746151700349</v>
      </c>
      <c r="W917" s="304">
        <f t="shared" ca="1" si="410"/>
        <v>65.631350214112587</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1.1400308382324909</v>
      </c>
      <c r="AH917" s="304">
        <f t="shared" ca="1" si="434"/>
        <v>-8.576993316975809</v>
      </c>
    </row>
    <row r="918" spans="1:34" x14ac:dyDescent="0.2">
      <c r="A918" s="347">
        <f t="shared" ca="1" si="412"/>
        <v>1E-4</v>
      </c>
      <c r="B918" s="304">
        <f t="shared" ca="1" si="413"/>
        <v>49.409700000000683</v>
      </c>
      <c r="D918" s="306">
        <f t="shared" ca="1" si="414"/>
        <v>-1.1780609747489201</v>
      </c>
      <c r="E918" s="307">
        <f t="shared" ca="1" si="415"/>
        <v>-1.3142699479037763</v>
      </c>
      <c r="F918" s="304">
        <f t="shared" ca="1" si="416"/>
        <v>1.7649739817315639</v>
      </c>
      <c r="G918" s="306">
        <f t="shared" ca="1" si="417"/>
        <v>21.475343310303696</v>
      </c>
      <c r="H918" s="307">
        <f t="shared" ca="1" si="418"/>
        <v>-154.87303215110111</v>
      </c>
      <c r="I918" s="304">
        <f t="shared" ca="1" si="419"/>
        <v>156.3548734704851</v>
      </c>
      <c r="J918" s="306">
        <f t="shared" ca="1" si="420"/>
        <v>2323.2191136203255</v>
      </c>
      <c r="K918" s="307">
        <f t="shared" ca="1" si="421"/>
        <v>-4.7051234862747187</v>
      </c>
      <c r="L918" s="304">
        <f t="shared" ca="1" si="406"/>
        <v>2323.2238781653891</v>
      </c>
      <c r="M918" s="306">
        <f t="shared" ca="1" si="422"/>
        <v>-1.4330107578901976</v>
      </c>
      <c r="N918" s="304">
        <f t="shared" ca="1" si="423"/>
        <v>-82.105468423951763</v>
      </c>
      <c r="P918" s="310">
        <f t="shared" ca="1" si="424"/>
        <v>23</v>
      </c>
      <c r="Q918" s="304">
        <f t="shared" ca="1" si="425"/>
        <v>0</v>
      </c>
      <c r="R918" s="306">
        <f t="shared" ca="1" si="426"/>
        <v>0</v>
      </c>
      <c r="S918" s="307">
        <f t="shared" ca="1" si="427"/>
        <v>7.6519999999999806</v>
      </c>
      <c r="T918" s="304">
        <f t="shared" ca="1" si="407"/>
        <v>75.066119999999813</v>
      </c>
      <c r="U918" s="311">
        <f t="shared" ca="1" si="408"/>
        <v>0</v>
      </c>
      <c r="V918" s="306">
        <f t="shared" ca="1" si="409"/>
        <v>1.2255765132553715</v>
      </c>
      <c r="W918" s="304">
        <f t="shared" ca="1" si="410"/>
        <v>65.63154756526869</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1.1400062084124087</v>
      </c>
      <c r="AH918" s="304">
        <f t="shared" ca="1" si="434"/>
        <v>-8.5770191079603695</v>
      </c>
    </row>
    <row r="919" spans="1:34" x14ac:dyDescent="0.2">
      <c r="A919" s="347">
        <f t="shared" ca="1" si="412"/>
        <v>1E-4</v>
      </c>
      <c r="B919" s="304">
        <f t="shared" ca="1" si="413"/>
        <v>49.409800000000686</v>
      </c>
      <c r="D919" s="306">
        <f t="shared" ca="1" si="414"/>
        <v>-1.1780571957893622</v>
      </c>
      <c r="E919" s="307">
        <f t="shared" ca="1" si="415"/>
        <v>-1.3142433863311389</v>
      </c>
      <c r="F919" s="304">
        <f t="shared" ca="1" si="416"/>
        <v>1.7649516806604748</v>
      </c>
      <c r="G919" s="306">
        <f t="shared" ca="1" si="417"/>
        <v>21.475225504584117</v>
      </c>
      <c r="H919" s="307">
        <f t="shared" ca="1" si="418"/>
        <v>-154.87316357543975</v>
      </c>
      <c r="I919" s="304">
        <f t="shared" ca="1" si="419"/>
        <v>156.35498746870104</v>
      </c>
      <c r="J919" s="306">
        <f t="shared" ca="1" si="420"/>
        <v>2323.2191136203255</v>
      </c>
      <c r="K919" s="307">
        <f t="shared" ca="1" si="421"/>
        <v>-4.7206107960610453</v>
      </c>
      <c r="L919" s="304">
        <f t="shared" ca="1" si="406"/>
        <v>2323.2239095827804</v>
      </c>
      <c r="M919" s="306">
        <f t="shared" ca="1" si="422"/>
        <v>-1.4330116196494622</v>
      </c>
      <c r="N919" s="304">
        <f t="shared" ca="1" si="423"/>
        <v>-82.105517799120577</v>
      </c>
      <c r="P919" s="310">
        <f t="shared" ca="1" si="424"/>
        <v>23</v>
      </c>
      <c r="Q919" s="304">
        <f t="shared" ca="1" si="425"/>
        <v>0</v>
      </c>
      <c r="R919" s="306">
        <f t="shared" ca="1" si="426"/>
        <v>0</v>
      </c>
      <c r="S919" s="307">
        <f t="shared" ca="1" si="427"/>
        <v>7.6519999999999806</v>
      </c>
      <c r="T919" s="304">
        <f t="shared" ca="1" si="407"/>
        <v>75.066119999999813</v>
      </c>
      <c r="U919" s="311">
        <f t="shared" ca="1" si="408"/>
        <v>0</v>
      </c>
      <c r="V919" s="306">
        <f t="shared" ca="1" si="409"/>
        <v>1.2255784113452597</v>
      </c>
      <c r="W919" s="304">
        <f t="shared" ca="1" si="410"/>
        <v>65.63174491496703</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1.1399815787675518</v>
      </c>
      <c r="AH919" s="304">
        <f t="shared" ca="1" si="434"/>
        <v>-8.5770448987544246</v>
      </c>
    </row>
    <row r="920" spans="1:34" x14ac:dyDescent="0.2">
      <c r="A920" s="347">
        <f t="shared" ca="1" si="412"/>
        <v>1E-4</v>
      </c>
      <c r="B920" s="304">
        <f t="shared" ca="1" si="413"/>
        <v>49.40990000000069</v>
      </c>
      <c r="D920" s="306">
        <f t="shared" ca="1" si="414"/>
        <v>-1.1780534168095729</v>
      </c>
      <c r="E920" s="307">
        <f t="shared" ca="1" si="415"/>
        <v>-1.3142168249544586</v>
      </c>
      <c r="F920" s="304">
        <f t="shared" ca="1" si="416"/>
        <v>1.7649293798478416</v>
      </c>
      <c r="G920" s="306">
        <f t="shared" ca="1" si="417"/>
        <v>21.475107699242436</v>
      </c>
      <c r="H920" s="307">
        <f t="shared" ca="1" si="418"/>
        <v>-154.87329499712223</v>
      </c>
      <c r="I920" s="304">
        <f t="shared" ca="1" si="419"/>
        <v>156.35510146445401</v>
      </c>
      <c r="J920" s="306">
        <f t="shared" ca="1" si="420"/>
        <v>2323.2191136203255</v>
      </c>
      <c r="K920" s="307">
        <f t="shared" ca="1" si="421"/>
        <v>-4.7360981189896734</v>
      </c>
      <c r="L920" s="304">
        <f t="shared" ca="1" si="406"/>
        <v>2323.2239411034407</v>
      </c>
      <c r="M920" s="306">
        <f t="shared" ca="1" si="422"/>
        <v>-1.433012481402743</v>
      </c>
      <c r="N920" s="304">
        <f t="shared" ca="1" si="423"/>
        <v>-82.10556717394654</v>
      </c>
      <c r="P920" s="310">
        <f t="shared" ca="1" si="424"/>
        <v>23</v>
      </c>
      <c r="Q920" s="304">
        <f t="shared" ca="1" si="425"/>
        <v>0</v>
      </c>
      <c r="R920" s="306">
        <f t="shared" ca="1" si="426"/>
        <v>0</v>
      </c>
      <c r="S920" s="307">
        <f t="shared" ca="1" si="427"/>
        <v>7.6519999999999806</v>
      </c>
      <c r="T920" s="304">
        <f t="shared" ca="1" si="407"/>
        <v>75.066119999999813</v>
      </c>
      <c r="U920" s="311">
        <f t="shared" ca="1" si="408"/>
        <v>0</v>
      </c>
      <c r="V920" s="306">
        <f t="shared" ca="1" si="409"/>
        <v>1.2255803094396984</v>
      </c>
      <c r="W920" s="304">
        <f t="shared" ca="1" si="410"/>
        <v>65.631942263207549</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1.1399569492979236</v>
      </c>
      <c r="AH920" s="304">
        <f t="shared" ca="1" si="434"/>
        <v>-8.5770706893579707</v>
      </c>
    </row>
    <row r="921" spans="1:34" x14ac:dyDescent="0.2">
      <c r="A921" s="347">
        <f t="shared" ca="1" si="412"/>
        <v>1E-4</v>
      </c>
      <c r="B921" s="304">
        <f t="shared" ca="1" si="413"/>
        <v>49.410000000000693</v>
      </c>
      <c r="D921" s="306">
        <f t="shared" ca="1" si="414"/>
        <v>-1.1780496378095504</v>
      </c>
      <c r="E921" s="307">
        <f t="shared" ca="1" si="415"/>
        <v>-1.3141902637737406</v>
      </c>
      <c r="F921" s="304">
        <f t="shared" ca="1" si="416"/>
        <v>1.7649070792936683</v>
      </c>
      <c r="G921" s="306">
        <f t="shared" ca="1" si="417"/>
        <v>21.474989894278654</v>
      </c>
      <c r="H921" s="307">
        <f t="shared" ca="1" si="418"/>
        <v>-154.87342641614862</v>
      </c>
      <c r="I921" s="304">
        <f t="shared" ca="1" si="419"/>
        <v>156.35521545774407</v>
      </c>
      <c r="J921" s="306">
        <f t="shared" ca="1" si="420"/>
        <v>2323.2191136203255</v>
      </c>
      <c r="K921" s="307">
        <f t="shared" ca="1" si="421"/>
        <v>-4.7515854550603365</v>
      </c>
      <c r="L921" s="304">
        <f t="shared" ca="1" si="406"/>
        <v>2323.2239727273709</v>
      </c>
      <c r="M921" s="306">
        <f t="shared" ca="1" si="422"/>
        <v>-1.43301334315004</v>
      </c>
      <c r="N921" s="304">
        <f t="shared" ca="1" si="423"/>
        <v>-82.105616548429666</v>
      </c>
      <c r="P921" s="310">
        <f t="shared" ca="1" si="424"/>
        <v>23</v>
      </c>
      <c r="Q921" s="304">
        <f t="shared" ca="1" si="425"/>
        <v>0</v>
      </c>
      <c r="R921" s="306">
        <f t="shared" ca="1" si="426"/>
        <v>0</v>
      </c>
      <c r="S921" s="307">
        <f t="shared" ca="1" si="427"/>
        <v>7.6519999999999806</v>
      </c>
      <c r="T921" s="304">
        <f t="shared" ca="1" si="407"/>
        <v>75.066119999999813</v>
      </c>
      <c r="U921" s="311">
        <f t="shared" ca="1" si="408"/>
        <v>0</v>
      </c>
      <c r="V921" s="306">
        <f t="shared" ca="1" si="409"/>
        <v>1.2255822075386889</v>
      </c>
      <c r="W921" s="304">
        <f t="shared" ca="1" si="410"/>
        <v>65.632139609990375</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1.1399323200035312</v>
      </c>
      <c r="AH921" s="304">
        <f t="shared" ca="1" si="434"/>
        <v>-8.5770964797710025</v>
      </c>
    </row>
    <row r="922" spans="1:34" x14ac:dyDescent="0.2">
      <c r="A922" s="347">
        <f t="shared" ca="1" si="412"/>
        <v>1E-4</v>
      </c>
      <c r="B922" s="304">
        <f t="shared" ca="1" si="413"/>
        <v>49.410100000000696</v>
      </c>
      <c r="D922" s="306">
        <f t="shared" ca="1" si="414"/>
        <v>-1.1780458587892961</v>
      </c>
      <c r="E922" s="307">
        <f t="shared" ca="1" si="415"/>
        <v>-1.314163702788969</v>
      </c>
      <c r="F922" s="304">
        <f t="shared" ca="1" si="416"/>
        <v>1.7648847789979447</v>
      </c>
      <c r="G922" s="306">
        <f t="shared" ca="1" si="417"/>
        <v>21.474872089692774</v>
      </c>
      <c r="H922" s="307">
        <f t="shared" ca="1" si="418"/>
        <v>-154.87355783251888</v>
      </c>
      <c r="I922" s="304">
        <f t="shared" ca="1" si="419"/>
        <v>156.35532944857121</v>
      </c>
      <c r="J922" s="306">
        <f t="shared" ca="1" si="420"/>
        <v>2323.2191136203255</v>
      </c>
      <c r="K922" s="307">
        <f t="shared" ca="1" si="421"/>
        <v>-4.7670728042727699</v>
      </c>
      <c r="L922" s="304">
        <f t="shared" ca="1" si="406"/>
        <v>2323.2240044545711</v>
      </c>
      <c r="M922" s="306">
        <f t="shared" ca="1" si="422"/>
        <v>-1.4330142048913532</v>
      </c>
      <c r="N922" s="304">
        <f t="shared" ca="1" si="423"/>
        <v>-82.105665922569955</v>
      </c>
      <c r="P922" s="310">
        <f t="shared" ca="1" si="424"/>
        <v>23</v>
      </c>
      <c r="Q922" s="304">
        <f t="shared" ca="1" si="425"/>
        <v>0</v>
      </c>
      <c r="R922" s="306">
        <f t="shared" ca="1" si="426"/>
        <v>0</v>
      </c>
      <c r="S922" s="307">
        <f t="shared" ca="1" si="427"/>
        <v>7.6519999999999806</v>
      </c>
      <c r="T922" s="304">
        <f t="shared" ca="1" si="407"/>
        <v>75.066119999999813</v>
      </c>
      <c r="U922" s="311">
        <f t="shared" ca="1" si="408"/>
        <v>0</v>
      </c>
      <c r="V922" s="306">
        <f t="shared" ca="1" si="409"/>
        <v>1.2255841056422294</v>
      </c>
      <c r="W922" s="304">
        <f t="shared" ca="1" si="410"/>
        <v>65.632336955315353</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1.1399076908843604</v>
      </c>
      <c r="AH922" s="304">
        <f t="shared" ca="1" si="434"/>
        <v>-8.5771222699935361</v>
      </c>
    </row>
    <row r="923" spans="1:34" x14ac:dyDescent="0.2">
      <c r="A923" s="347">
        <f t="shared" ca="1" si="412"/>
        <v>1E-4</v>
      </c>
      <c r="B923" s="304">
        <f t="shared" ca="1" si="413"/>
        <v>49.4102000000007</v>
      </c>
      <c r="D923" s="306">
        <f t="shared" ca="1" si="414"/>
        <v>-1.1780420797488103</v>
      </c>
      <c r="E923" s="307">
        <f t="shared" ca="1" si="415"/>
        <v>-1.3141371420001615</v>
      </c>
      <c r="F923" s="304">
        <f t="shared" ca="1" si="416"/>
        <v>1.7648624789606853</v>
      </c>
      <c r="G923" s="306">
        <f t="shared" ca="1" si="417"/>
        <v>21.474754285484799</v>
      </c>
      <c r="H923" s="307">
        <f t="shared" ca="1" si="418"/>
        <v>-154.87368924623308</v>
      </c>
      <c r="I923" s="304">
        <f t="shared" ca="1" si="419"/>
        <v>156.35544343693545</v>
      </c>
      <c r="J923" s="306">
        <f t="shared" ca="1" si="420"/>
        <v>2323.2191136203255</v>
      </c>
      <c r="K923" s="307">
        <f t="shared" ca="1" si="421"/>
        <v>-4.7825601666267072</v>
      </c>
      <c r="L923" s="304">
        <f t="shared" ca="1" si="406"/>
        <v>2323.2240362850412</v>
      </c>
      <c r="M923" s="306">
        <f t="shared" ca="1" si="422"/>
        <v>-1.4330150666266828</v>
      </c>
      <c r="N923" s="304">
        <f t="shared" ca="1" si="423"/>
        <v>-82.105715296367393</v>
      </c>
      <c r="P923" s="310">
        <f t="shared" ca="1" si="424"/>
        <v>23</v>
      </c>
      <c r="Q923" s="304">
        <f t="shared" ca="1" si="425"/>
        <v>0</v>
      </c>
      <c r="R923" s="306">
        <f t="shared" ca="1" si="426"/>
        <v>0</v>
      </c>
      <c r="S923" s="307">
        <f t="shared" ca="1" si="427"/>
        <v>7.6519999999999806</v>
      </c>
      <c r="T923" s="304">
        <f t="shared" ca="1" si="407"/>
        <v>75.066119999999813</v>
      </c>
      <c r="U923" s="311">
        <f t="shared" ca="1" si="408"/>
        <v>0</v>
      </c>
      <c r="V923" s="306">
        <f t="shared" ca="1" si="409"/>
        <v>1.2255860037503217</v>
      </c>
      <c r="W923" s="304">
        <f t="shared" ca="1" si="410"/>
        <v>65.632534299182609</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1.1398830619404272</v>
      </c>
      <c r="AH923" s="304">
        <f t="shared" ca="1" si="434"/>
        <v>-8.5771480600255519</v>
      </c>
    </row>
    <row r="924" spans="1:34" x14ac:dyDescent="0.2">
      <c r="A924" s="347">
        <f t="shared" ca="1" si="412"/>
        <v>1E-4</v>
      </c>
      <c r="B924" s="304">
        <f t="shared" ca="1" si="413"/>
        <v>49.410300000000703</v>
      </c>
      <c r="D924" s="306">
        <f t="shared" ca="1" si="414"/>
        <v>-1.1780383006880937</v>
      </c>
      <c r="E924" s="307">
        <f t="shared" ca="1" si="415"/>
        <v>-1.3141105814073075</v>
      </c>
      <c r="F924" s="304">
        <f t="shared" ca="1" si="416"/>
        <v>1.7648401791818837</v>
      </c>
      <c r="G924" s="306">
        <f t="shared" ca="1" si="417"/>
        <v>21.474636481654731</v>
      </c>
      <c r="H924" s="307">
        <f t="shared" ca="1" si="418"/>
        <v>-154.87382065729122</v>
      </c>
      <c r="I924" s="304">
        <f t="shared" ca="1" si="419"/>
        <v>156.35555742283682</v>
      </c>
      <c r="J924" s="306">
        <f t="shared" ca="1" si="420"/>
        <v>2323.2191136203255</v>
      </c>
      <c r="K924" s="307">
        <f t="shared" ca="1" si="421"/>
        <v>-4.7980475421218838</v>
      </c>
      <c r="L924" s="304">
        <f t="shared" ca="1" si="406"/>
        <v>2323.2240682187821</v>
      </c>
      <c r="M924" s="306">
        <f t="shared" ca="1" si="422"/>
        <v>-1.4330159283560286</v>
      </c>
      <c r="N924" s="304">
        <f t="shared" ca="1" si="423"/>
        <v>-82.105764669821994</v>
      </c>
      <c r="P924" s="310">
        <f t="shared" ca="1" si="424"/>
        <v>23</v>
      </c>
      <c r="Q924" s="304">
        <f t="shared" ca="1" si="425"/>
        <v>0</v>
      </c>
      <c r="R924" s="306">
        <f t="shared" ca="1" si="426"/>
        <v>0</v>
      </c>
      <c r="S924" s="307">
        <f t="shared" ca="1" si="427"/>
        <v>7.6519999999999806</v>
      </c>
      <c r="T924" s="304">
        <f t="shared" ca="1" si="407"/>
        <v>75.066119999999813</v>
      </c>
      <c r="U924" s="311">
        <f t="shared" ca="1" si="408"/>
        <v>0</v>
      </c>
      <c r="V924" s="306">
        <f t="shared" ca="1" si="409"/>
        <v>1.2255879018629645</v>
      </c>
      <c r="W924" s="304">
        <f t="shared" ca="1" si="410"/>
        <v>65.632731641592088</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1.139858433171721</v>
      </c>
      <c r="AH924" s="304">
        <f t="shared" ca="1" si="434"/>
        <v>-8.577173849867064</v>
      </c>
    </row>
    <row r="925" spans="1:34" x14ac:dyDescent="0.2">
      <c r="A925" s="347">
        <f t="shared" ca="1" si="412"/>
        <v>1E-4</v>
      </c>
      <c r="B925" s="304">
        <f t="shared" ca="1" si="413"/>
        <v>49.410400000000706</v>
      </c>
      <c r="D925" s="306">
        <f t="shared" ca="1" si="414"/>
        <v>-1.1780345216071468</v>
      </c>
      <c r="E925" s="307">
        <f t="shared" ca="1" si="415"/>
        <v>-1.3140840210104088</v>
      </c>
      <c r="F925" s="304">
        <f t="shared" ca="1" si="416"/>
        <v>1.7648178796615428</v>
      </c>
      <c r="G925" s="306">
        <f t="shared" ca="1" si="417"/>
        <v>21.474518678202571</v>
      </c>
      <c r="H925" s="307">
        <f t="shared" ca="1" si="418"/>
        <v>-154.87395206569332</v>
      </c>
      <c r="I925" s="304">
        <f t="shared" ca="1" si="419"/>
        <v>156.35567140627532</v>
      </c>
      <c r="J925" s="306">
        <f t="shared" ca="1" si="420"/>
        <v>2323.2191136203255</v>
      </c>
      <c r="K925" s="307">
        <f t="shared" ca="1" si="421"/>
        <v>-4.8135349307580331</v>
      </c>
      <c r="L925" s="304">
        <f t="shared" ca="1" si="406"/>
        <v>2323.224100255793</v>
      </c>
      <c r="M925" s="306">
        <f t="shared" ca="1" si="422"/>
        <v>-1.4330167900793909</v>
      </c>
      <c r="N925" s="304">
        <f t="shared" ca="1" si="423"/>
        <v>-82.105814042933758</v>
      </c>
      <c r="P925" s="310">
        <f t="shared" ca="1" si="424"/>
        <v>23</v>
      </c>
      <c r="Q925" s="304">
        <f t="shared" ca="1" si="425"/>
        <v>0</v>
      </c>
      <c r="R925" s="306">
        <f t="shared" ca="1" si="426"/>
        <v>0</v>
      </c>
      <c r="S925" s="307">
        <f t="shared" ca="1" si="427"/>
        <v>7.6519999999999806</v>
      </c>
      <c r="T925" s="304">
        <f t="shared" ca="1" si="407"/>
        <v>75.066119999999813</v>
      </c>
      <c r="U925" s="311">
        <f t="shared" ca="1" si="408"/>
        <v>0</v>
      </c>
      <c r="V925" s="306">
        <f t="shared" ca="1" si="409"/>
        <v>1.2255897999801586</v>
      </c>
      <c r="W925" s="304">
        <f t="shared" ca="1" si="410"/>
        <v>65.632928982543817</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1.1398338045782452</v>
      </c>
      <c r="AH925" s="304">
        <f t="shared" ca="1" si="434"/>
        <v>-8.5771996395180672</v>
      </c>
    </row>
    <row r="926" spans="1:34" x14ac:dyDescent="0.2">
      <c r="A926" s="347">
        <f t="shared" ca="1" si="412"/>
        <v>1E-4</v>
      </c>
      <c r="B926" s="304">
        <f t="shared" ca="1" si="413"/>
        <v>49.41050000000071</v>
      </c>
      <c r="D926" s="306">
        <f t="shared" ca="1" si="414"/>
        <v>-1.1780307425059711</v>
      </c>
      <c r="E926" s="307">
        <f t="shared" ca="1" si="415"/>
        <v>-1.3140574608094617</v>
      </c>
      <c r="F926" s="304">
        <f t="shared" ca="1" si="416"/>
        <v>1.7647955803996618</v>
      </c>
      <c r="G926" s="306">
        <f t="shared" ca="1" si="417"/>
        <v>21.474400875128321</v>
      </c>
      <c r="H926" s="307">
        <f t="shared" ca="1" si="418"/>
        <v>-154.87408347143941</v>
      </c>
      <c r="I926" s="304">
        <f t="shared" ca="1" si="419"/>
        <v>156.35578538725099</v>
      </c>
      <c r="J926" s="306">
        <f t="shared" ca="1" si="420"/>
        <v>2323.2191136203255</v>
      </c>
      <c r="K926" s="307">
        <f t="shared" ca="1" si="421"/>
        <v>-4.8290223325348896</v>
      </c>
      <c r="L926" s="304">
        <f t="shared" ca="1" si="406"/>
        <v>2323.2241323960757</v>
      </c>
      <c r="M926" s="306">
        <f t="shared" ca="1" si="422"/>
        <v>-1.4330176517967694</v>
      </c>
      <c r="N926" s="304">
        <f t="shared" ca="1" si="423"/>
        <v>-82.105863415702686</v>
      </c>
      <c r="P926" s="310">
        <f t="shared" ca="1" si="424"/>
        <v>23</v>
      </c>
      <c r="Q926" s="304">
        <f t="shared" ca="1" si="425"/>
        <v>0</v>
      </c>
      <c r="R926" s="306">
        <f t="shared" ca="1" si="426"/>
        <v>0</v>
      </c>
      <c r="S926" s="307">
        <f t="shared" ca="1" si="427"/>
        <v>7.6519999999999806</v>
      </c>
      <c r="T926" s="304">
        <f t="shared" ca="1" si="407"/>
        <v>75.066119999999813</v>
      </c>
      <c r="U926" s="311">
        <f t="shared" ca="1" si="408"/>
        <v>0</v>
      </c>
      <c r="V926" s="306">
        <f t="shared" ca="1" si="409"/>
        <v>1.225591698101903</v>
      </c>
      <c r="W926" s="304">
        <f t="shared" ca="1" si="410"/>
        <v>65.633126322037739</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1.13980917616</v>
      </c>
      <c r="AH926" s="304">
        <f t="shared" ca="1" si="434"/>
        <v>-8.577225428978565</v>
      </c>
    </row>
    <row r="927" spans="1:34" x14ac:dyDescent="0.2">
      <c r="A927" s="347">
        <f t="shared" ca="1" si="412"/>
        <v>1E-4</v>
      </c>
      <c r="B927" s="304">
        <f t="shared" ca="1" si="413"/>
        <v>49.410600000000713</v>
      </c>
      <c r="D927" s="306">
        <f t="shared" ca="1" si="414"/>
        <v>-1.1780269633845664</v>
      </c>
      <c r="E927" s="307">
        <f t="shared" ca="1" si="415"/>
        <v>-1.3140309008044788</v>
      </c>
      <c r="F927" s="304">
        <f t="shared" ca="1" si="416"/>
        <v>1.7647732813962513</v>
      </c>
      <c r="G927" s="306">
        <f t="shared" ca="1" si="417"/>
        <v>21.474283072431984</v>
      </c>
      <c r="H927" s="307">
        <f t="shared" ca="1" si="418"/>
        <v>-154.87421487452949</v>
      </c>
      <c r="I927" s="304">
        <f t="shared" ca="1" si="419"/>
        <v>156.35589936576383</v>
      </c>
      <c r="J927" s="306">
        <f t="shared" ca="1" si="420"/>
        <v>2323.2191136203255</v>
      </c>
      <c r="K927" s="307">
        <f t="shared" ca="1" si="421"/>
        <v>-4.8445097474521877</v>
      </c>
      <c r="L927" s="304">
        <f t="shared" ca="1" si="406"/>
        <v>2323.2241646396292</v>
      </c>
      <c r="M927" s="306">
        <f t="shared" ca="1" si="422"/>
        <v>-1.4330185135081648</v>
      </c>
      <c r="N927" s="304">
        <f t="shared" ca="1" si="423"/>
        <v>-82.105912788128791</v>
      </c>
      <c r="P927" s="310">
        <f t="shared" ca="1" si="424"/>
        <v>23</v>
      </c>
      <c r="Q927" s="304">
        <f t="shared" ca="1" si="425"/>
        <v>0</v>
      </c>
      <c r="R927" s="306">
        <f t="shared" ca="1" si="426"/>
        <v>0</v>
      </c>
      <c r="S927" s="307">
        <f t="shared" ca="1" si="427"/>
        <v>7.6519999999999806</v>
      </c>
      <c r="T927" s="304">
        <f t="shared" ca="1" si="407"/>
        <v>75.066119999999813</v>
      </c>
      <c r="U927" s="311">
        <f t="shared" ca="1" si="408"/>
        <v>0</v>
      </c>
      <c r="V927" s="306">
        <f t="shared" ca="1" si="409"/>
        <v>1.2255935962281985</v>
      </c>
      <c r="W927" s="304">
        <f t="shared" ca="1" si="410"/>
        <v>65.633323660073899</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1.1397845479169852</v>
      </c>
      <c r="AH927" s="304">
        <f t="shared" ca="1" si="434"/>
        <v>-8.5772512182485503</v>
      </c>
    </row>
    <row r="928" spans="1:34" x14ac:dyDescent="0.2">
      <c r="A928" s="347">
        <f t="shared" ca="1" si="412"/>
        <v>1E-4</v>
      </c>
      <c r="B928" s="304">
        <f t="shared" ca="1" si="413"/>
        <v>49.410700000000716</v>
      </c>
      <c r="D928" s="306">
        <f t="shared" ca="1" si="414"/>
        <v>-1.1780231842429303</v>
      </c>
      <c r="E928" s="307">
        <f t="shared" ca="1" si="415"/>
        <v>-1.3140043409954494</v>
      </c>
      <c r="F928" s="304">
        <f t="shared" ca="1" si="416"/>
        <v>1.7647509826513026</v>
      </c>
      <c r="G928" s="306">
        <f t="shared" ca="1" si="417"/>
        <v>21.474165270113559</v>
      </c>
      <c r="H928" s="307">
        <f t="shared" ca="1" si="418"/>
        <v>-154.87434627496359</v>
      </c>
      <c r="I928" s="304">
        <f t="shared" ca="1" si="419"/>
        <v>156.35601334181388</v>
      </c>
      <c r="J928" s="306">
        <f t="shared" ca="1" si="420"/>
        <v>2323.2191136203255</v>
      </c>
      <c r="K928" s="307">
        <f t="shared" ca="1" si="421"/>
        <v>-4.8599971755096627</v>
      </c>
      <c r="L928" s="304">
        <f t="shared" ca="1" si="406"/>
        <v>2323.2241969864544</v>
      </c>
      <c r="M928" s="306">
        <f t="shared" ca="1" si="422"/>
        <v>-1.4330193752135767</v>
      </c>
      <c r="N928" s="304">
        <f t="shared" ca="1" si="423"/>
        <v>-82.105962160212073</v>
      </c>
      <c r="P928" s="310">
        <f t="shared" ca="1" si="424"/>
        <v>23</v>
      </c>
      <c r="Q928" s="304">
        <f t="shared" ca="1" si="425"/>
        <v>0</v>
      </c>
      <c r="R928" s="306">
        <f t="shared" ca="1" si="426"/>
        <v>0</v>
      </c>
      <c r="S928" s="307">
        <f t="shared" ca="1" si="427"/>
        <v>7.6519999999999806</v>
      </c>
      <c r="T928" s="304">
        <f t="shared" ca="1" si="407"/>
        <v>75.066119999999813</v>
      </c>
      <c r="U928" s="311">
        <f t="shared" ca="1" si="408"/>
        <v>0</v>
      </c>
      <c r="V928" s="306">
        <f t="shared" ca="1" si="409"/>
        <v>1.2255954943590452</v>
      </c>
      <c r="W928" s="304">
        <f t="shared" ca="1" si="410"/>
        <v>65.633520996652337</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1.1397599198492046</v>
      </c>
      <c r="AH928" s="304">
        <f t="shared" ca="1" si="434"/>
        <v>-8.5772770073280267</v>
      </c>
    </row>
    <row r="929" spans="1:34" x14ac:dyDescent="0.2">
      <c r="A929" s="347">
        <f t="shared" ca="1" si="412"/>
        <v>1E-4</v>
      </c>
      <c r="B929" s="304">
        <f t="shared" ca="1" si="413"/>
        <v>49.410800000000719</v>
      </c>
      <c r="D929" s="306">
        <f t="shared" ca="1" si="414"/>
        <v>-1.1780194050810671</v>
      </c>
      <c r="E929" s="307">
        <f t="shared" ca="1" si="415"/>
        <v>-1.3139777813823681</v>
      </c>
      <c r="F929" s="304">
        <f t="shared" ca="1" si="416"/>
        <v>1.7647286841648155</v>
      </c>
      <c r="G929" s="306">
        <f t="shared" ca="1" si="417"/>
        <v>21.474047468173051</v>
      </c>
      <c r="H929" s="307">
        <f t="shared" ca="1" si="418"/>
        <v>-154.87447767274173</v>
      </c>
      <c r="I929" s="304">
        <f t="shared" ca="1" si="419"/>
        <v>156.35612731540112</v>
      </c>
      <c r="J929" s="306">
        <f t="shared" ca="1" si="420"/>
        <v>2323.2191136203255</v>
      </c>
      <c r="K929" s="307">
        <f t="shared" ca="1" si="421"/>
        <v>-4.8754846167070482</v>
      </c>
      <c r="L929" s="304">
        <f t="shared" ca="1" si="406"/>
        <v>2323.2242294365515</v>
      </c>
      <c r="M929" s="306">
        <f t="shared" ca="1" si="422"/>
        <v>-1.4330202369130052</v>
      </c>
      <c r="N929" s="304">
        <f t="shared" ca="1" si="423"/>
        <v>-82.106011531952532</v>
      </c>
      <c r="P929" s="310">
        <f t="shared" ca="1" si="424"/>
        <v>23</v>
      </c>
      <c r="Q929" s="304">
        <f t="shared" ca="1" si="425"/>
        <v>0</v>
      </c>
      <c r="R929" s="306">
        <f t="shared" ca="1" si="426"/>
        <v>0</v>
      </c>
      <c r="S929" s="307">
        <f t="shared" ca="1" si="427"/>
        <v>7.6519999999999806</v>
      </c>
      <c r="T929" s="304">
        <f t="shared" ca="1" si="407"/>
        <v>75.066119999999813</v>
      </c>
      <c r="U929" s="311">
        <f t="shared" ca="1" si="408"/>
        <v>0</v>
      </c>
      <c r="V929" s="306">
        <f t="shared" ca="1" si="409"/>
        <v>1.2255973924944426</v>
      </c>
      <c r="W929" s="304">
        <f t="shared" ca="1" si="410"/>
        <v>65.633718331772997</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1.139735291956649</v>
      </c>
      <c r="AH929" s="304">
        <f t="shared" ca="1" si="434"/>
        <v>-8.577302796217003</v>
      </c>
    </row>
    <row r="930" spans="1:34" x14ac:dyDescent="0.2">
      <c r="A930" s="347">
        <f t="shared" ca="1" si="412"/>
        <v>1E-4</v>
      </c>
      <c r="B930" s="304">
        <f t="shared" ca="1" si="413"/>
        <v>49.410900000000723</v>
      </c>
      <c r="D930" s="306">
        <f t="shared" ca="1" si="414"/>
        <v>-1.178015625898976</v>
      </c>
      <c r="E930" s="307">
        <f t="shared" ca="1" si="415"/>
        <v>-1.3139512219652474</v>
      </c>
      <c r="F930" s="304">
        <f t="shared" ca="1" si="416"/>
        <v>1.7647063859368002</v>
      </c>
      <c r="G930" s="306">
        <f t="shared" ca="1" si="417"/>
        <v>21.473929666610463</v>
      </c>
      <c r="H930" s="307">
        <f t="shared" ca="1" si="418"/>
        <v>-154.87460906786393</v>
      </c>
      <c r="I930" s="304">
        <f t="shared" ca="1" si="419"/>
        <v>156.3562412865256</v>
      </c>
      <c r="J930" s="306">
        <f t="shared" ca="1" si="420"/>
        <v>2323.2191136203255</v>
      </c>
      <c r="K930" s="307">
        <f t="shared" ca="1" si="421"/>
        <v>-4.8909720710440787</v>
      </c>
      <c r="L930" s="304">
        <f t="shared" ca="1" si="406"/>
        <v>2323.2242619899203</v>
      </c>
      <c r="M930" s="306">
        <f t="shared" ca="1" si="422"/>
        <v>-1.4330210986064502</v>
      </c>
      <c r="N930" s="304">
        <f t="shared" ca="1" si="423"/>
        <v>-82.106060903350169</v>
      </c>
      <c r="P930" s="310">
        <f t="shared" ca="1" si="424"/>
        <v>23</v>
      </c>
      <c r="Q930" s="304">
        <f t="shared" ca="1" si="425"/>
        <v>0</v>
      </c>
      <c r="R930" s="306">
        <f t="shared" ca="1" si="426"/>
        <v>0</v>
      </c>
      <c r="S930" s="307">
        <f t="shared" ca="1" si="427"/>
        <v>7.6519999999999806</v>
      </c>
      <c r="T930" s="304">
        <f t="shared" ca="1" si="407"/>
        <v>75.066119999999813</v>
      </c>
      <c r="U930" s="311">
        <f t="shared" ca="1" si="408"/>
        <v>0</v>
      </c>
      <c r="V930" s="306">
        <f t="shared" ca="1" si="409"/>
        <v>1.2255992906343907</v>
      </c>
      <c r="W930" s="304">
        <f t="shared" ca="1" si="410"/>
        <v>65.633915665435879</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1.139710664239324</v>
      </c>
      <c r="AH930" s="304">
        <f t="shared" ca="1" si="434"/>
        <v>-8.5773285849154686</v>
      </c>
    </row>
    <row r="931" spans="1:34" x14ac:dyDescent="0.2">
      <c r="A931" s="347">
        <f t="shared" ca="1" si="412"/>
        <v>1E-4</v>
      </c>
      <c r="B931" s="304">
        <f t="shared" ca="1" si="413"/>
        <v>49.411000000000726</v>
      </c>
      <c r="D931" s="306">
        <f t="shared" ca="1" si="414"/>
        <v>-1.1780118466966587</v>
      </c>
      <c r="E931" s="307">
        <f t="shared" ca="1" si="415"/>
        <v>-1.3139246627440802</v>
      </c>
      <c r="F931" s="304">
        <f t="shared" ca="1" si="416"/>
        <v>1.7646840879672534</v>
      </c>
      <c r="G931" s="306">
        <f t="shared" ca="1" si="417"/>
        <v>21.473811865425795</v>
      </c>
      <c r="H931" s="307">
        <f t="shared" ca="1" si="418"/>
        <v>-154.8747404603302</v>
      </c>
      <c r="I931" s="304">
        <f t="shared" ca="1" si="419"/>
        <v>156.35635525518731</v>
      </c>
      <c r="J931" s="306">
        <f t="shared" ca="1" si="420"/>
        <v>2323.2191136203255</v>
      </c>
      <c r="K931" s="307">
        <f t="shared" ca="1" si="421"/>
        <v>-4.9064595385204886</v>
      </c>
      <c r="L931" s="304">
        <f t="shared" ca="1" si="406"/>
        <v>2323.2242946465617</v>
      </c>
      <c r="M931" s="306">
        <f t="shared" ca="1" si="422"/>
        <v>-1.4330219602939123</v>
      </c>
      <c r="N931" s="304">
        <f t="shared" ca="1" si="423"/>
        <v>-82.106110274405012</v>
      </c>
      <c r="P931" s="310">
        <f t="shared" ca="1" si="424"/>
        <v>23</v>
      </c>
      <c r="Q931" s="304">
        <f t="shared" ca="1" si="425"/>
        <v>0</v>
      </c>
      <c r="R931" s="306">
        <f t="shared" ca="1" si="426"/>
        <v>0</v>
      </c>
      <c r="S931" s="307">
        <f t="shared" ca="1" si="427"/>
        <v>7.6519999999999806</v>
      </c>
      <c r="T931" s="304">
        <f t="shared" ca="1" si="407"/>
        <v>75.066119999999813</v>
      </c>
      <c r="U931" s="311">
        <f t="shared" ca="1" si="408"/>
        <v>0</v>
      </c>
      <c r="V931" s="306">
        <f t="shared" ca="1" si="409"/>
        <v>1.2256011887788898</v>
      </c>
      <c r="W931" s="304">
        <f t="shared" ca="1" si="410"/>
        <v>65.634112997640997</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1.139686036697233</v>
      </c>
      <c r="AH931" s="304">
        <f t="shared" ca="1" si="434"/>
        <v>-8.5773543734234252</v>
      </c>
    </row>
    <row r="932" spans="1:34" x14ac:dyDescent="0.2">
      <c r="A932" s="347">
        <f t="shared" ca="1" si="412"/>
        <v>1E-4</v>
      </c>
      <c r="B932" s="304">
        <f t="shared" ca="1" si="413"/>
        <v>49.411100000000729</v>
      </c>
      <c r="D932" s="306">
        <f t="shared" ca="1" si="414"/>
        <v>-1.1780080674741122</v>
      </c>
      <c r="E932" s="307">
        <f t="shared" ca="1" si="415"/>
        <v>-1.3138981037188717</v>
      </c>
      <c r="F932" s="304">
        <f t="shared" ca="1" si="416"/>
        <v>1.7646617902561781</v>
      </c>
      <c r="G932" s="306">
        <f t="shared" ca="1" si="417"/>
        <v>21.473694064619046</v>
      </c>
      <c r="H932" s="307">
        <f t="shared" ca="1" si="418"/>
        <v>-154.87487185014058</v>
      </c>
      <c r="I932" s="304">
        <f t="shared" ca="1" si="419"/>
        <v>156.35646922138631</v>
      </c>
      <c r="J932" s="306">
        <f t="shared" ca="1" si="420"/>
        <v>2323.2191136203255</v>
      </c>
      <c r="K932" s="307">
        <f t="shared" ca="1" si="421"/>
        <v>-4.9219470191360122</v>
      </c>
      <c r="L932" s="304">
        <f t="shared" ca="1" si="406"/>
        <v>2323.2243274064754</v>
      </c>
      <c r="M932" s="306">
        <f t="shared" ca="1" si="422"/>
        <v>-1.4330228219753911</v>
      </c>
      <c r="N932" s="304">
        <f t="shared" ca="1" si="423"/>
        <v>-82.106159645117032</v>
      </c>
      <c r="P932" s="310">
        <f t="shared" ca="1" si="424"/>
        <v>23</v>
      </c>
      <c r="Q932" s="304">
        <f t="shared" ca="1" si="425"/>
        <v>0</v>
      </c>
      <c r="R932" s="306">
        <f t="shared" ca="1" si="426"/>
        <v>0</v>
      </c>
      <c r="S932" s="307">
        <f t="shared" ca="1" si="427"/>
        <v>7.6519999999999806</v>
      </c>
      <c r="T932" s="304">
        <f t="shared" ca="1" si="407"/>
        <v>75.066119999999813</v>
      </c>
      <c r="U932" s="311">
        <f t="shared" ca="1" si="408"/>
        <v>0</v>
      </c>
      <c r="V932" s="306">
        <f t="shared" ca="1" si="409"/>
        <v>1.2256030869279395</v>
      </c>
      <c r="W932" s="304">
        <f t="shared" ca="1" si="410"/>
        <v>65.634310328388395</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1.1396614093303743</v>
      </c>
      <c r="AH932" s="304">
        <f t="shared" ca="1" si="434"/>
        <v>-8.5773801617408729</v>
      </c>
    </row>
    <row r="933" spans="1:34" x14ac:dyDescent="0.2">
      <c r="A933" s="347">
        <f t="shared" ca="1" si="412"/>
        <v>1E-4</v>
      </c>
      <c r="B933" s="304">
        <f t="shared" ca="1" si="413"/>
        <v>49.411200000000733</v>
      </c>
      <c r="D933" s="306">
        <f t="shared" ca="1" si="414"/>
        <v>-1.17800428823134</v>
      </c>
      <c r="E933" s="307">
        <f t="shared" ca="1" si="415"/>
        <v>-1.3138715448896114</v>
      </c>
      <c r="F933" s="304">
        <f t="shared" ca="1" si="416"/>
        <v>1.7646394928035698</v>
      </c>
      <c r="G933" s="306">
        <f t="shared" ca="1" si="417"/>
        <v>21.473576264190225</v>
      </c>
      <c r="H933" s="307">
        <f t="shared" ca="1" si="418"/>
        <v>-154.87500323729506</v>
      </c>
      <c r="I933" s="304">
        <f t="shared" ca="1" si="419"/>
        <v>156.35658318512256</v>
      </c>
      <c r="J933" s="306">
        <f t="shared" ca="1" si="420"/>
        <v>2323.2191136203255</v>
      </c>
      <c r="K933" s="307">
        <f t="shared" ca="1" si="421"/>
        <v>-4.937434512890384</v>
      </c>
      <c r="L933" s="304">
        <f t="shared" ca="1" si="406"/>
        <v>2323.2243602696622</v>
      </c>
      <c r="M933" s="306">
        <f t="shared" ca="1" si="422"/>
        <v>-1.4330236836508867</v>
      </c>
      <c r="N933" s="304">
        <f t="shared" ca="1" si="423"/>
        <v>-82.106209015486243</v>
      </c>
      <c r="P933" s="310">
        <f t="shared" ca="1" si="424"/>
        <v>23</v>
      </c>
      <c r="Q933" s="304">
        <f t="shared" ca="1" si="425"/>
        <v>0</v>
      </c>
      <c r="R933" s="306">
        <f t="shared" ca="1" si="426"/>
        <v>0</v>
      </c>
      <c r="S933" s="307">
        <f t="shared" ca="1" si="427"/>
        <v>7.6519999999999806</v>
      </c>
      <c r="T933" s="304">
        <f t="shared" ca="1" si="407"/>
        <v>75.066119999999813</v>
      </c>
      <c r="U933" s="311">
        <f t="shared" ca="1" si="408"/>
        <v>0</v>
      </c>
      <c r="V933" s="306">
        <f t="shared" ca="1" si="409"/>
        <v>1.22560498508154</v>
      </c>
      <c r="W933" s="304">
        <f t="shared" ca="1" si="410"/>
        <v>65.634507657678</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1.139636782138739</v>
      </c>
      <c r="AH933" s="304">
        <f t="shared" ca="1" si="434"/>
        <v>-8.5774059498678206</v>
      </c>
    </row>
    <row r="934" spans="1:34" x14ac:dyDescent="0.2">
      <c r="A934" s="347">
        <f t="shared" ca="1" si="412"/>
        <v>1E-4</v>
      </c>
      <c r="B934" s="304">
        <f t="shared" ca="1" si="413"/>
        <v>49.411300000000736</v>
      </c>
      <c r="D934" s="306">
        <f t="shared" ca="1" si="414"/>
        <v>-1.1780005089683421</v>
      </c>
      <c r="E934" s="307">
        <f t="shared" ca="1" si="415"/>
        <v>-1.31384498625631</v>
      </c>
      <c r="F934" s="304">
        <f t="shared" ca="1" si="416"/>
        <v>1.7646171956094376</v>
      </c>
      <c r="G934" s="306">
        <f t="shared" ca="1" si="417"/>
        <v>21.473458464139327</v>
      </c>
      <c r="H934" s="307">
        <f t="shared" ca="1" si="418"/>
        <v>-154.87513462179368</v>
      </c>
      <c r="I934" s="304">
        <f t="shared" ca="1" si="419"/>
        <v>156.3566971463961</v>
      </c>
      <c r="J934" s="306">
        <f t="shared" ca="1" si="420"/>
        <v>2323.2191136203255</v>
      </c>
      <c r="K934" s="307">
        <f t="shared" ca="1" si="421"/>
        <v>-4.9529220197833386</v>
      </c>
      <c r="L934" s="304">
        <f t="shared" ca="1" si="406"/>
        <v>2323.2243932361212</v>
      </c>
      <c r="M934" s="306">
        <f t="shared" ca="1" si="422"/>
        <v>-1.4330245453203994</v>
      </c>
      <c r="N934" s="304">
        <f t="shared" ca="1" si="423"/>
        <v>-82.106258385512646</v>
      </c>
      <c r="P934" s="310">
        <f t="shared" ca="1" si="424"/>
        <v>23</v>
      </c>
      <c r="Q934" s="304">
        <f t="shared" ca="1" si="425"/>
        <v>0</v>
      </c>
      <c r="R934" s="306">
        <f t="shared" ca="1" si="426"/>
        <v>0</v>
      </c>
      <c r="S934" s="307">
        <f t="shared" ca="1" si="427"/>
        <v>7.6519999999999806</v>
      </c>
      <c r="T934" s="304">
        <f t="shared" ca="1" si="407"/>
        <v>75.066119999999813</v>
      </c>
      <c r="U934" s="311">
        <f t="shared" ca="1" si="408"/>
        <v>0</v>
      </c>
      <c r="V934" s="306">
        <f t="shared" ca="1" si="409"/>
        <v>1.2256068832396916</v>
      </c>
      <c r="W934" s="304">
        <f t="shared" ca="1" si="410"/>
        <v>65.634704985509842</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1.1396121551223413</v>
      </c>
      <c r="AH934" s="304">
        <f t="shared" ca="1" si="434"/>
        <v>-8.5774317378042557</v>
      </c>
    </row>
    <row r="935" spans="1:34" x14ac:dyDescent="0.2">
      <c r="A935" s="347">
        <f t="shared" ca="1" si="412"/>
        <v>1E-4</v>
      </c>
      <c r="B935" s="304">
        <f t="shared" ca="1" si="413"/>
        <v>49.411400000000739</v>
      </c>
      <c r="D935" s="306">
        <f t="shared" ca="1" si="414"/>
        <v>-1.1779967296851181</v>
      </c>
      <c r="E935" s="307">
        <f t="shared" ca="1" si="415"/>
        <v>-1.3138184278189637</v>
      </c>
      <c r="F935" s="304">
        <f t="shared" ca="1" si="416"/>
        <v>1.7645948986737796</v>
      </c>
      <c r="G935" s="306">
        <f t="shared" ca="1" si="417"/>
        <v>21.47334066446636</v>
      </c>
      <c r="H935" s="307">
        <f t="shared" ca="1" si="418"/>
        <v>-154.87526600363645</v>
      </c>
      <c r="I935" s="304">
        <f t="shared" ca="1" si="419"/>
        <v>156.35681110520699</v>
      </c>
      <c r="J935" s="306">
        <f t="shared" ca="1" si="420"/>
        <v>2323.2191136203255</v>
      </c>
      <c r="K935" s="307">
        <f t="shared" ca="1" si="421"/>
        <v>-4.9684095398146102</v>
      </c>
      <c r="L935" s="304">
        <f t="shared" ca="1" si="406"/>
        <v>2323.2244263058542</v>
      </c>
      <c r="M935" s="306">
        <f t="shared" ca="1" si="422"/>
        <v>-1.4330254069839288</v>
      </c>
      <c r="N935" s="304">
        <f t="shared" ca="1" si="423"/>
        <v>-82.106307755196241</v>
      </c>
      <c r="P935" s="310">
        <f t="shared" ca="1" si="424"/>
        <v>23</v>
      </c>
      <c r="Q935" s="304">
        <f t="shared" ca="1" si="425"/>
        <v>0</v>
      </c>
      <c r="R935" s="306">
        <f t="shared" ca="1" si="426"/>
        <v>0</v>
      </c>
      <c r="S935" s="307">
        <f t="shared" ca="1" si="427"/>
        <v>7.6519999999999806</v>
      </c>
      <c r="T935" s="304">
        <f t="shared" ca="1" si="407"/>
        <v>75.066119999999813</v>
      </c>
      <c r="U935" s="311">
        <f t="shared" ca="1" si="408"/>
        <v>0</v>
      </c>
      <c r="V935" s="306">
        <f t="shared" ca="1" si="409"/>
        <v>1.2256087814023937</v>
      </c>
      <c r="W935" s="304">
        <f t="shared" ca="1" si="410"/>
        <v>65.634902311883948</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1.139587528281174</v>
      </c>
      <c r="AH935" s="304">
        <f t="shared" ca="1" si="434"/>
        <v>-8.5774575255501837</v>
      </c>
    </row>
    <row r="936" spans="1:34" x14ac:dyDescent="0.2">
      <c r="A936" s="347">
        <f t="shared" ca="1" si="412"/>
        <v>1E-4</v>
      </c>
      <c r="B936" s="304">
        <f t="shared" ca="1" si="413"/>
        <v>49.411500000000743</v>
      </c>
      <c r="D936" s="306">
        <f t="shared" ca="1" si="414"/>
        <v>-1.1779929503816711</v>
      </c>
      <c r="E936" s="307">
        <f t="shared" ca="1" si="415"/>
        <v>-1.3137918695775674</v>
      </c>
      <c r="F936" s="304">
        <f t="shared" ca="1" si="416"/>
        <v>1.764572601996595</v>
      </c>
      <c r="G936" s="306">
        <f t="shared" ca="1" si="417"/>
        <v>21.473222865171323</v>
      </c>
      <c r="H936" s="307">
        <f t="shared" ca="1" si="418"/>
        <v>-154.87539738282342</v>
      </c>
      <c r="I936" s="304">
        <f t="shared" ca="1" si="419"/>
        <v>156.35692506155519</v>
      </c>
      <c r="J936" s="306">
        <f t="shared" ca="1" si="420"/>
        <v>2323.2191136203255</v>
      </c>
      <c r="K936" s="307">
        <f t="shared" ca="1" si="421"/>
        <v>-4.9838970729839334</v>
      </c>
      <c r="L936" s="304">
        <f t="shared" ca="1" si="406"/>
        <v>2323.2244594788608</v>
      </c>
      <c r="M936" s="306">
        <f t="shared" ca="1" si="422"/>
        <v>-1.4330262686414754</v>
      </c>
      <c r="N936" s="304">
        <f t="shared" ca="1" si="423"/>
        <v>-82.106357124537055</v>
      </c>
      <c r="P936" s="310">
        <f t="shared" ca="1" si="424"/>
        <v>23</v>
      </c>
      <c r="Q936" s="304">
        <f t="shared" ca="1" si="425"/>
        <v>0</v>
      </c>
      <c r="R936" s="306">
        <f t="shared" ca="1" si="426"/>
        <v>0</v>
      </c>
      <c r="S936" s="307">
        <f t="shared" ca="1" si="427"/>
        <v>7.6519999999999806</v>
      </c>
      <c r="T936" s="304">
        <f t="shared" ca="1" si="407"/>
        <v>75.066119999999813</v>
      </c>
      <c r="U936" s="311">
        <f t="shared" ca="1" si="408"/>
        <v>0</v>
      </c>
      <c r="V936" s="306">
        <f t="shared" ca="1" si="409"/>
        <v>1.2256106795696466</v>
      </c>
      <c r="W936" s="304">
        <f t="shared" ca="1" si="410"/>
        <v>65.635099636800291</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1.1395629016152373</v>
      </c>
      <c r="AH936" s="304">
        <f t="shared" ca="1" si="434"/>
        <v>-8.5774833131056081</v>
      </c>
    </row>
    <row r="937" spans="1:34" x14ac:dyDescent="0.2">
      <c r="A937" s="347">
        <f t="shared" ca="1" si="412"/>
        <v>1E-4</v>
      </c>
      <c r="B937" s="304">
        <f t="shared" ca="1" si="413"/>
        <v>49.411600000000746</v>
      </c>
      <c r="D937" s="306">
        <f t="shared" ca="1" si="414"/>
        <v>-1.1779891710579982</v>
      </c>
      <c r="E937" s="307">
        <f t="shared" ca="1" si="415"/>
        <v>-1.3137653115321282</v>
      </c>
      <c r="F937" s="304">
        <f t="shared" ca="1" si="416"/>
        <v>1.7645503055778884</v>
      </c>
      <c r="G937" s="306">
        <f t="shared" ca="1" si="417"/>
        <v>21.473105066254217</v>
      </c>
      <c r="H937" s="307">
        <f t="shared" ca="1" si="418"/>
        <v>-154.87552875935458</v>
      </c>
      <c r="I937" s="304">
        <f t="shared" ca="1" si="419"/>
        <v>156.35703901544073</v>
      </c>
      <c r="J937" s="306">
        <f t="shared" ca="1" si="420"/>
        <v>2323.2191136203255</v>
      </c>
      <c r="K937" s="307">
        <f t="shared" ca="1" si="421"/>
        <v>-4.9993846192910425</v>
      </c>
      <c r="L937" s="304">
        <f t="shared" ca="1" si="406"/>
        <v>2323.224492755141</v>
      </c>
      <c r="M937" s="306">
        <f t="shared" ca="1" si="422"/>
        <v>-1.4330271302930393</v>
      </c>
      <c r="N937" s="304">
        <f t="shared" ca="1" si="423"/>
        <v>-82.106406493535076</v>
      </c>
      <c r="P937" s="310">
        <f t="shared" ca="1" si="424"/>
        <v>23</v>
      </c>
      <c r="Q937" s="304">
        <f t="shared" ca="1" si="425"/>
        <v>0</v>
      </c>
      <c r="R937" s="306">
        <f t="shared" ca="1" si="426"/>
        <v>0</v>
      </c>
      <c r="S937" s="307">
        <f t="shared" ca="1" si="427"/>
        <v>7.6519999999999806</v>
      </c>
      <c r="T937" s="304">
        <f t="shared" ca="1" si="407"/>
        <v>75.066119999999813</v>
      </c>
      <c r="U937" s="311">
        <f t="shared" ca="1" si="408"/>
        <v>0</v>
      </c>
      <c r="V937" s="306">
        <f t="shared" ca="1" si="409"/>
        <v>1.2256125777414502</v>
      </c>
      <c r="W937" s="304">
        <f t="shared" ca="1" si="410"/>
        <v>65.635296960258856</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1.1395382751245329</v>
      </c>
      <c r="AH937" s="304">
        <f t="shared" ca="1" si="434"/>
        <v>-8.5775091004705253</v>
      </c>
    </row>
    <row r="938" spans="1:34" x14ac:dyDescent="0.2">
      <c r="A938" s="347">
        <f t="shared" ca="1" si="412"/>
        <v>1E-4</v>
      </c>
      <c r="B938" s="304">
        <f t="shared" ca="1" si="413"/>
        <v>49.411700000000749</v>
      </c>
      <c r="D938" s="306">
        <f t="shared" ca="1" si="414"/>
        <v>-1.1779853917140994</v>
      </c>
      <c r="E938" s="307">
        <f t="shared" ca="1" si="415"/>
        <v>-1.3137387536826459</v>
      </c>
      <c r="F938" s="304">
        <f t="shared" ca="1" si="416"/>
        <v>1.7645280094176607</v>
      </c>
      <c r="G938" s="306">
        <f t="shared" ca="1" si="417"/>
        <v>21.472987267715045</v>
      </c>
      <c r="H938" s="307">
        <f t="shared" ca="1" si="418"/>
        <v>-154.87566013322996</v>
      </c>
      <c r="I938" s="304">
        <f t="shared" ca="1" si="419"/>
        <v>156.35715296686368</v>
      </c>
      <c r="J938" s="306">
        <f t="shared" ca="1" si="420"/>
        <v>2323.2191136203255</v>
      </c>
      <c r="K938" s="307">
        <f t="shared" ca="1" si="421"/>
        <v>-5.014872178735672</v>
      </c>
      <c r="L938" s="304">
        <f t="shared" ca="1" si="406"/>
        <v>2323.2245261346952</v>
      </c>
      <c r="M938" s="306">
        <f t="shared" ca="1" si="422"/>
        <v>-1.4330279919386202</v>
      </c>
      <c r="N938" s="304">
        <f t="shared" ca="1" si="423"/>
        <v>-82.106455862190288</v>
      </c>
      <c r="P938" s="310">
        <f t="shared" ca="1" si="424"/>
        <v>23</v>
      </c>
      <c r="Q938" s="304">
        <f t="shared" ca="1" si="425"/>
        <v>0</v>
      </c>
      <c r="R938" s="306">
        <f t="shared" ca="1" si="426"/>
        <v>0</v>
      </c>
      <c r="S938" s="307">
        <f t="shared" ca="1" si="427"/>
        <v>7.6519999999999806</v>
      </c>
      <c r="T938" s="304">
        <f t="shared" ca="1" si="407"/>
        <v>75.066119999999813</v>
      </c>
      <c r="U938" s="311">
        <f t="shared" ca="1" si="408"/>
        <v>0</v>
      </c>
      <c r="V938" s="306">
        <f t="shared" ca="1" si="409"/>
        <v>1.2256144759178047</v>
      </c>
      <c r="W938" s="304">
        <f t="shared" ca="1" si="410"/>
        <v>65.635494282259742</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1.1395136488090607</v>
      </c>
      <c r="AH938" s="304">
        <f t="shared" ca="1" si="434"/>
        <v>-8.5775348876449318</v>
      </c>
    </row>
    <row r="939" spans="1:34" x14ac:dyDescent="0.2">
      <c r="A939" s="347">
        <f t="shared" ca="1" si="412"/>
        <v>1E-4</v>
      </c>
      <c r="B939" s="304">
        <f t="shared" ca="1" si="413"/>
        <v>49.411800000000753</v>
      </c>
      <c r="D939" s="306">
        <f t="shared" ca="1" si="414"/>
        <v>-1.17798161234998</v>
      </c>
      <c r="E939" s="307">
        <f t="shared" ca="1" si="415"/>
        <v>-1.3137121960291065</v>
      </c>
      <c r="F939" s="304">
        <f t="shared" ca="1" si="416"/>
        <v>1.7645057135159057</v>
      </c>
      <c r="G939" s="306">
        <f t="shared" ca="1" si="417"/>
        <v>21.47286946955381</v>
      </c>
      <c r="H939" s="307">
        <f t="shared" ca="1" si="418"/>
        <v>-154.87579150444955</v>
      </c>
      <c r="I939" s="304">
        <f t="shared" ca="1" si="419"/>
        <v>156.35726691582397</v>
      </c>
      <c r="J939" s="306">
        <f t="shared" ca="1" si="420"/>
        <v>2323.2191136203255</v>
      </c>
      <c r="K939" s="307">
        <f t="shared" ca="1" si="421"/>
        <v>-5.0303597513175564</v>
      </c>
      <c r="L939" s="304">
        <f t="shared" ca="1" si="406"/>
        <v>2323.2245596175239</v>
      </c>
      <c r="M939" s="306">
        <f t="shared" ca="1" si="422"/>
        <v>-1.4330288535782185</v>
      </c>
      <c r="N939" s="304">
        <f t="shared" ca="1" si="423"/>
        <v>-82.106505230502734</v>
      </c>
      <c r="P939" s="310">
        <f t="shared" ca="1" si="424"/>
        <v>23</v>
      </c>
      <c r="Q939" s="304">
        <f t="shared" ca="1" si="425"/>
        <v>0</v>
      </c>
      <c r="R939" s="306">
        <f t="shared" ca="1" si="426"/>
        <v>0</v>
      </c>
      <c r="S939" s="307">
        <f t="shared" ca="1" si="427"/>
        <v>7.6519999999999806</v>
      </c>
      <c r="T939" s="304">
        <f t="shared" ca="1" si="407"/>
        <v>75.066119999999813</v>
      </c>
      <c r="U939" s="311">
        <f t="shared" ca="1" si="408"/>
        <v>0</v>
      </c>
      <c r="V939" s="306">
        <f t="shared" ca="1" si="409"/>
        <v>1.2256163740987096</v>
      </c>
      <c r="W939" s="304">
        <f t="shared" ca="1" si="410"/>
        <v>65.63569160280278</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1.1394890226688119</v>
      </c>
      <c r="AH939" s="304">
        <f t="shared" ca="1" si="434"/>
        <v>-8.5775606746288435</v>
      </c>
    </row>
    <row r="940" spans="1:34" x14ac:dyDescent="0.2">
      <c r="A940" s="347">
        <f t="shared" ca="1" si="412"/>
        <v>1E-4</v>
      </c>
      <c r="B940" s="304">
        <f t="shared" ca="1" si="413"/>
        <v>49.411900000000756</v>
      </c>
      <c r="D940" s="306">
        <f t="shared" ca="1" si="414"/>
        <v>-1.1779778329656339</v>
      </c>
      <c r="E940" s="307">
        <f t="shared" ca="1" si="415"/>
        <v>-1.313685638571533</v>
      </c>
      <c r="F940" s="304">
        <f t="shared" ca="1" si="416"/>
        <v>1.7644834178726383</v>
      </c>
      <c r="G940" s="306">
        <f t="shared" ca="1" si="417"/>
        <v>21.472751671770514</v>
      </c>
      <c r="H940" s="307">
        <f t="shared" ca="1" si="418"/>
        <v>-154.87592287301342</v>
      </c>
      <c r="I940" s="304">
        <f t="shared" ca="1" si="419"/>
        <v>156.35738086232172</v>
      </c>
      <c r="J940" s="306">
        <f t="shared" ca="1" si="420"/>
        <v>2323.2191136203255</v>
      </c>
      <c r="K940" s="307">
        <f t="shared" ca="1" si="421"/>
        <v>-5.0458473370364292</v>
      </c>
      <c r="L940" s="304">
        <f t="shared" ca="1" si="406"/>
        <v>2323.2245932036271</v>
      </c>
      <c r="M940" s="306">
        <f t="shared" ca="1" si="422"/>
        <v>-1.4330297152118339</v>
      </c>
      <c r="N940" s="304">
        <f t="shared" ca="1" si="423"/>
        <v>-82.106554598472385</v>
      </c>
      <c r="P940" s="310">
        <f t="shared" ca="1" si="424"/>
        <v>23</v>
      </c>
      <c r="Q940" s="304">
        <f t="shared" ca="1" si="425"/>
        <v>0</v>
      </c>
      <c r="R940" s="306">
        <f t="shared" ca="1" si="426"/>
        <v>0</v>
      </c>
      <c r="S940" s="307">
        <f t="shared" ca="1" si="427"/>
        <v>7.6519999999999806</v>
      </c>
      <c r="T940" s="304">
        <f t="shared" ca="1" si="407"/>
        <v>75.066119999999813</v>
      </c>
      <c r="U940" s="311">
        <f t="shared" ca="1" si="408"/>
        <v>0</v>
      </c>
      <c r="V940" s="306">
        <f t="shared" ca="1" si="409"/>
        <v>1.2256182722841651</v>
      </c>
      <c r="W940" s="304">
        <f t="shared" ca="1" si="410"/>
        <v>65.635888921888139</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1.1394643967038078</v>
      </c>
      <c r="AH940" s="304">
        <f t="shared" ca="1" si="434"/>
        <v>-8.5775864614222357</v>
      </c>
    </row>
    <row r="941" spans="1:34" x14ac:dyDescent="0.2">
      <c r="A941" s="347">
        <f t="shared" ca="1" si="412"/>
        <v>1E-4</v>
      </c>
      <c r="B941" s="304">
        <f t="shared" ca="1" si="413"/>
        <v>49.412000000000759</v>
      </c>
      <c r="D941" s="306">
        <f t="shared" ca="1" si="414"/>
        <v>-1.1779740535610688</v>
      </c>
      <c r="E941" s="307">
        <f t="shared" ca="1" si="415"/>
        <v>-1.3136590813099058</v>
      </c>
      <c r="F941" s="304">
        <f t="shared" ca="1" si="416"/>
        <v>1.7644611224878495</v>
      </c>
      <c r="G941" s="306">
        <f t="shared" ca="1" si="417"/>
        <v>21.472633874365158</v>
      </c>
      <c r="H941" s="307">
        <f t="shared" ca="1" si="418"/>
        <v>-154.87605423892154</v>
      </c>
      <c r="I941" s="304">
        <f t="shared" ca="1" si="419"/>
        <v>156.35749480635681</v>
      </c>
      <c r="J941" s="306">
        <f t="shared" ca="1" si="420"/>
        <v>2323.2191136203255</v>
      </c>
      <c r="K941" s="307">
        <f t="shared" ca="1" si="421"/>
        <v>-5.0613349358920257</v>
      </c>
      <c r="L941" s="304">
        <f t="shared" ca="1" si="406"/>
        <v>2323.2246268930053</v>
      </c>
      <c r="M941" s="306">
        <f t="shared" ca="1" si="422"/>
        <v>-1.4330305768394667</v>
      </c>
      <c r="N941" s="304">
        <f t="shared" ca="1" si="423"/>
        <v>-82.106603966099257</v>
      </c>
      <c r="P941" s="310">
        <f t="shared" ca="1" si="424"/>
        <v>23</v>
      </c>
      <c r="Q941" s="304">
        <f t="shared" ca="1" si="425"/>
        <v>0</v>
      </c>
      <c r="R941" s="306">
        <f t="shared" ca="1" si="426"/>
        <v>0</v>
      </c>
      <c r="S941" s="307">
        <f t="shared" ca="1" si="427"/>
        <v>7.6519999999999806</v>
      </c>
      <c r="T941" s="304">
        <f t="shared" ca="1" si="407"/>
        <v>75.066119999999813</v>
      </c>
      <c r="U941" s="311">
        <f t="shared" ca="1" si="408"/>
        <v>0</v>
      </c>
      <c r="V941" s="306">
        <f t="shared" ca="1" si="409"/>
        <v>1.2256201704741714</v>
      </c>
      <c r="W941" s="304">
        <f t="shared" ca="1" si="410"/>
        <v>65.636086239515691</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1.1394397709140254</v>
      </c>
      <c r="AH941" s="304">
        <f t="shared" ca="1" si="434"/>
        <v>-8.5776122480251313</v>
      </c>
    </row>
    <row r="942" spans="1:34" x14ac:dyDescent="0.2">
      <c r="A942" s="347">
        <f t="shared" ca="1" si="412"/>
        <v>1E-4</v>
      </c>
      <c r="B942" s="304">
        <f t="shared" ca="1" si="413"/>
        <v>49.412100000000763</v>
      </c>
      <c r="D942" s="306">
        <f t="shared" ca="1" si="414"/>
        <v>-1.1779702741362796</v>
      </c>
      <c r="E942" s="307">
        <f t="shared" ca="1" si="415"/>
        <v>-1.3136325242442375</v>
      </c>
      <c r="F942" s="304">
        <f t="shared" ca="1" si="416"/>
        <v>1.7644388273615463</v>
      </c>
      <c r="G942" s="306">
        <f t="shared" ca="1" si="417"/>
        <v>21.472516077337744</v>
      </c>
      <c r="H942" s="307">
        <f t="shared" ca="1" si="418"/>
        <v>-154.87618560217396</v>
      </c>
      <c r="I942" s="304">
        <f t="shared" ca="1" si="419"/>
        <v>156.35760874792939</v>
      </c>
      <c r="J942" s="306">
        <f t="shared" ca="1" si="420"/>
        <v>2323.2191136203255</v>
      </c>
      <c r="K942" s="307">
        <f t="shared" ca="1" si="421"/>
        <v>-5.0768225478840803</v>
      </c>
      <c r="L942" s="304">
        <f t="shared" ca="1" si="406"/>
        <v>2323.2246606856584</v>
      </c>
      <c r="M942" s="306">
        <f t="shared" ca="1" si="422"/>
        <v>-1.4330314384611169</v>
      </c>
      <c r="N942" s="304">
        <f t="shared" ca="1" si="423"/>
        <v>-82.106653333383349</v>
      </c>
      <c r="P942" s="310">
        <f t="shared" ca="1" si="424"/>
        <v>23</v>
      </c>
      <c r="Q942" s="304">
        <f t="shared" ca="1" si="425"/>
        <v>0</v>
      </c>
      <c r="R942" s="306">
        <f t="shared" ca="1" si="426"/>
        <v>0</v>
      </c>
      <c r="S942" s="307">
        <f t="shared" ca="1" si="427"/>
        <v>7.6519999999999806</v>
      </c>
      <c r="T942" s="304">
        <f t="shared" ca="1" si="407"/>
        <v>75.066119999999813</v>
      </c>
      <c r="U942" s="311">
        <f t="shared" ca="1" si="408"/>
        <v>0</v>
      </c>
      <c r="V942" s="306">
        <f t="shared" ca="1" si="409"/>
        <v>1.2256220686687278</v>
      </c>
      <c r="W942" s="304">
        <f t="shared" ca="1" si="410"/>
        <v>65.636283555685495</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1.1394151452994805</v>
      </c>
      <c r="AH942" s="304">
        <f t="shared" ca="1" si="434"/>
        <v>-8.5776380344375145</v>
      </c>
    </row>
    <row r="943" spans="1:34" x14ac:dyDescent="0.2">
      <c r="A943" s="347">
        <f t="shared" ca="1" si="412"/>
        <v>1E-4</v>
      </c>
      <c r="B943" s="304">
        <f t="shared" ca="1" si="413"/>
        <v>49.412200000000766</v>
      </c>
      <c r="D943" s="306">
        <f t="shared" ca="1" si="414"/>
        <v>-1.1779664946912685</v>
      </c>
      <c r="E943" s="307">
        <f t="shared" ca="1" si="415"/>
        <v>-1.3136059673745226</v>
      </c>
      <c r="F943" s="304">
        <f t="shared" ca="1" si="416"/>
        <v>1.7644165324937278</v>
      </c>
      <c r="G943" s="306">
        <f t="shared" ca="1" si="417"/>
        <v>21.472398280688274</v>
      </c>
      <c r="H943" s="307">
        <f t="shared" ca="1" si="418"/>
        <v>-154.87631696277069</v>
      </c>
      <c r="I943" s="304">
        <f t="shared" ca="1" si="419"/>
        <v>156.3577226870394</v>
      </c>
      <c r="J943" s="306">
        <f t="shared" ca="1" si="420"/>
        <v>2323.2191136203255</v>
      </c>
      <c r="K943" s="307">
        <f t="shared" ca="1" si="421"/>
        <v>-5.0923101730123275</v>
      </c>
      <c r="L943" s="304">
        <f t="shared" ca="1" si="406"/>
        <v>2323.2246945815873</v>
      </c>
      <c r="M943" s="306">
        <f t="shared" ca="1" si="422"/>
        <v>-1.4330323000767846</v>
      </c>
      <c r="N943" s="304">
        <f t="shared" ca="1" si="423"/>
        <v>-82.106702700324675</v>
      </c>
      <c r="P943" s="310">
        <f t="shared" ca="1" si="424"/>
        <v>23</v>
      </c>
      <c r="Q943" s="304">
        <f t="shared" ca="1" si="425"/>
        <v>0</v>
      </c>
      <c r="R943" s="306">
        <f t="shared" ca="1" si="426"/>
        <v>0</v>
      </c>
      <c r="S943" s="307">
        <f t="shared" ca="1" si="427"/>
        <v>7.6519999999999806</v>
      </c>
      <c r="T943" s="304">
        <f t="shared" ca="1" si="407"/>
        <v>75.066119999999813</v>
      </c>
      <c r="U943" s="311">
        <f t="shared" ca="1" si="408"/>
        <v>0</v>
      </c>
      <c r="V943" s="306">
        <f t="shared" ca="1" si="409"/>
        <v>1.2256239668678355</v>
      </c>
      <c r="W943" s="304">
        <f t="shared" ca="1" si="410"/>
        <v>65.636480870397577</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1.1393905198601715</v>
      </c>
      <c r="AH943" s="304">
        <f t="shared" ca="1" si="434"/>
        <v>-8.5776638206593905</v>
      </c>
    </row>
    <row r="944" spans="1:34" x14ac:dyDescent="0.2">
      <c r="A944" s="347">
        <f t="shared" ca="1" si="412"/>
        <v>1E-4</v>
      </c>
      <c r="B944" s="304">
        <f t="shared" ca="1" si="413"/>
        <v>49.412300000000769</v>
      </c>
      <c r="D944" s="306">
        <f t="shared" ca="1" si="414"/>
        <v>-1.1779627152260368</v>
      </c>
      <c r="E944" s="307">
        <f t="shared" ca="1" si="415"/>
        <v>-1.3135794107007577</v>
      </c>
      <c r="F944" s="304">
        <f t="shared" ca="1" si="416"/>
        <v>1.7643942378843926</v>
      </c>
      <c r="G944" s="306">
        <f t="shared" ca="1" si="417"/>
        <v>21.472280484416753</v>
      </c>
      <c r="H944" s="307">
        <f t="shared" ca="1" si="418"/>
        <v>-154.87644832071175</v>
      </c>
      <c r="I944" s="304">
        <f t="shared" ca="1" si="419"/>
        <v>156.35783662368689</v>
      </c>
      <c r="J944" s="306">
        <f t="shared" ca="1" si="420"/>
        <v>2323.2191136203255</v>
      </c>
      <c r="K944" s="307">
        <f t="shared" ca="1" si="421"/>
        <v>-5.1077978112765017</v>
      </c>
      <c r="L944" s="304">
        <f t="shared" ca="1" si="406"/>
        <v>2323.2247285807912</v>
      </c>
      <c r="M944" s="306">
        <f t="shared" ca="1" si="422"/>
        <v>-1.43303316168647</v>
      </c>
      <c r="N944" s="304">
        <f t="shared" ca="1" si="423"/>
        <v>-82.106752066923235</v>
      </c>
      <c r="P944" s="310">
        <f t="shared" ca="1" si="424"/>
        <v>23</v>
      </c>
      <c r="Q944" s="304">
        <f t="shared" ca="1" si="425"/>
        <v>0</v>
      </c>
      <c r="R944" s="306">
        <f t="shared" ca="1" si="426"/>
        <v>0</v>
      </c>
      <c r="S944" s="307">
        <f t="shared" ca="1" si="427"/>
        <v>7.6519999999999806</v>
      </c>
      <c r="T944" s="304">
        <f t="shared" ca="1" si="407"/>
        <v>75.066119999999813</v>
      </c>
      <c r="U944" s="311">
        <f t="shared" ca="1" si="408"/>
        <v>0</v>
      </c>
      <c r="V944" s="306">
        <f t="shared" ca="1" si="409"/>
        <v>1.2256258650714935</v>
      </c>
      <c r="W944" s="304">
        <f t="shared" ca="1" si="410"/>
        <v>65.636678183651895</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1.1393658945960876</v>
      </c>
      <c r="AH944" s="304">
        <f t="shared" ca="1" si="434"/>
        <v>-8.5776896066907664</v>
      </c>
    </row>
    <row r="945" spans="1:34" x14ac:dyDescent="0.2">
      <c r="A945" s="347">
        <f t="shared" ca="1" si="412"/>
        <v>1E-4</v>
      </c>
      <c r="B945" s="304">
        <f t="shared" ca="1" si="413"/>
        <v>49.412400000000773</v>
      </c>
      <c r="D945" s="306">
        <f t="shared" ca="1" si="414"/>
        <v>-1.1779589357405826</v>
      </c>
      <c r="E945" s="307">
        <f t="shared" ca="1" si="415"/>
        <v>-1.313552854222948</v>
      </c>
      <c r="F945" s="304">
        <f t="shared" ca="1" si="416"/>
        <v>1.7643719435335452</v>
      </c>
      <c r="G945" s="306">
        <f t="shared" ca="1" si="417"/>
        <v>21.472162688523181</v>
      </c>
      <c r="H945" s="307">
        <f t="shared" ca="1" si="418"/>
        <v>-154.87657967599716</v>
      </c>
      <c r="I945" s="304">
        <f t="shared" ca="1" si="419"/>
        <v>156.35795055787187</v>
      </c>
      <c r="J945" s="306">
        <f t="shared" ca="1" si="420"/>
        <v>2323.2191136203255</v>
      </c>
      <c r="K945" s="307">
        <f t="shared" ca="1" si="421"/>
        <v>-5.1232854626763373</v>
      </c>
      <c r="L945" s="304">
        <f t="shared" ca="1" si="406"/>
        <v>2323.2247626832714</v>
      </c>
      <c r="M945" s="306">
        <f t="shared" ca="1" si="422"/>
        <v>-1.4330340232901728</v>
      </c>
      <c r="N945" s="304">
        <f t="shared" ca="1" si="423"/>
        <v>-82.106801433179015</v>
      </c>
      <c r="P945" s="310">
        <f t="shared" ca="1" si="424"/>
        <v>23</v>
      </c>
      <c r="Q945" s="304">
        <f t="shared" ca="1" si="425"/>
        <v>0</v>
      </c>
      <c r="R945" s="306">
        <f t="shared" ca="1" si="426"/>
        <v>0</v>
      </c>
      <c r="S945" s="307">
        <f t="shared" ca="1" si="427"/>
        <v>7.6519999999999806</v>
      </c>
      <c r="T945" s="304">
        <f t="shared" ca="1" si="407"/>
        <v>75.066119999999813</v>
      </c>
      <c r="U945" s="311">
        <f t="shared" ca="1" si="408"/>
        <v>0</v>
      </c>
      <c r="V945" s="306">
        <f t="shared" ca="1" si="409"/>
        <v>1.2256277632797021</v>
      </c>
      <c r="W945" s="304">
        <f t="shared" ca="1" si="410"/>
        <v>65.636875495448464</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1.1393412695072378</v>
      </c>
      <c r="AH945" s="304">
        <f t="shared" ca="1" si="434"/>
        <v>-8.5777153925316334</v>
      </c>
    </row>
    <row r="946" spans="1:34" x14ac:dyDescent="0.2">
      <c r="A946" s="347">
        <f t="shared" ca="1" si="412"/>
        <v>1E-4</v>
      </c>
      <c r="B946" s="304">
        <f t="shared" ca="1" si="413"/>
        <v>49.412500000000776</v>
      </c>
      <c r="D946" s="306">
        <f t="shared" ca="1" si="414"/>
        <v>-1.1779551562349095</v>
      </c>
      <c r="E946" s="307">
        <f t="shared" ca="1" si="415"/>
        <v>-1.3135262979410918</v>
      </c>
      <c r="F946" s="304">
        <f t="shared" ca="1" si="416"/>
        <v>1.7643496494411872</v>
      </c>
      <c r="G946" s="306">
        <f t="shared" ca="1" si="417"/>
        <v>21.472044893007556</v>
      </c>
      <c r="H946" s="307">
        <f t="shared" ca="1" si="418"/>
        <v>-154.87671102862697</v>
      </c>
      <c r="I946" s="304">
        <f t="shared" ca="1" si="419"/>
        <v>156.35806448959437</v>
      </c>
      <c r="J946" s="306">
        <f t="shared" ca="1" si="420"/>
        <v>2323.2191136203255</v>
      </c>
      <c r="K946" s="307">
        <f t="shared" ca="1" si="421"/>
        <v>-5.1387731272115689</v>
      </c>
      <c r="L946" s="304">
        <f t="shared" ca="1" si="406"/>
        <v>2323.2247968890279</v>
      </c>
      <c r="M946" s="306">
        <f t="shared" ca="1" si="422"/>
        <v>-1.4330348848878933</v>
      </c>
      <c r="N946" s="304">
        <f t="shared" ca="1" si="423"/>
        <v>-82.106850799092044</v>
      </c>
      <c r="P946" s="310">
        <f t="shared" ca="1" si="424"/>
        <v>23</v>
      </c>
      <c r="Q946" s="304">
        <f t="shared" ca="1" si="425"/>
        <v>0</v>
      </c>
      <c r="R946" s="306">
        <f t="shared" ca="1" si="426"/>
        <v>0</v>
      </c>
      <c r="S946" s="307">
        <f t="shared" ca="1" si="427"/>
        <v>7.6519999999999806</v>
      </c>
      <c r="T946" s="304">
        <f t="shared" ca="1" si="407"/>
        <v>75.066119999999813</v>
      </c>
      <c r="U946" s="311">
        <f t="shared" ca="1" si="408"/>
        <v>0</v>
      </c>
      <c r="V946" s="306">
        <f t="shared" ca="1" si="409"/>
        <v>1.2256296614924613</v>
      </c>
      <c r="W946" s="304">
        <f t="shared" ca="1" si="410"/>
        <v>65.637072805787312</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1.1393166445936238</v>
      </c>
      <c r="AH946" s="304">
        <f t="shared" ca="1" si="434"/>
        <v>-8.577741178181995</v>
      </c>
    </row>
    <row r="947" spans="1:34" x14ac:dyDescent="0.2">
      <c r="A947" s="347">
        <f t="shared" ca="1" si="412"/>
        <v>1E-4</v>
      </c>
      <c r="B947" s="304">
        <f t="shared" ca="1" si="413"/>
        <v>49.412600000000779</v>
      </c>
      <c r="D947" s="306">
        <f t="shared" ca="1" si="414"/>
        <v>-1.1779513767090166</v>
      </c>
      <c r="E947" s="307">
        <f t="shared" ca="1" si="415"/>
        <v>-1.3134997418551837</v>
      </c>
      <c r="F947" s="304">
        <f t="shared" ca="1" si="416"/>
        <v>1.7643273556073154</v>
      </c>
      <c r="G947" s="306">
        <f t="shared" ca="1" si="417"/>
        <v>21.471927097869884</v>
      </c>
      <c r="H947" s="307">
        <f t="shared" ca="1" si="418"/>
        <v>-154.87684237860117</v>
      </c>
      <c r="I947" s="304">
        <f t="shared" ca="1" si="419"/>
        <v>156.35817841885441</v>
      </c>
      <c r="J947" s="306">
        <f t="shared" ca="1" si="420"/>
        <v>2323.2191136203255</v>
      </c>
      <c r="K947" s="307">
        <f t="shared" ca="1" si="421"/>
        <v>-5.1542608048819298</v>
      </c>
      <c r="L947" s="304">
        <f t="shared" ca="1" si="406"/>
        <v>2323.2248311980602</v>
      </c>
      <c r="M947" s="306">
        <f t="shared" ca="1" si="422"/>
        <v>-1.4330357464796315</v>
      </c>
      <c r="N947" s="304">
        <f t="shared" ca="1" si="423"/>
        <v>-82.106900164662306</v>
      </c>
      <c r="P947" s="310">
        <f t="shared" ca="1" si="424"/>
        <v>23</v>
      </c>
      <c r="Q947" s="304">
        <f t="shared" ca="1" si="425"/>
        <v>0</v>
      </c>
      <c r="R947" s="306">
        <f t="shared" ca="1" si="426"/>
        <v>0</v>
      </c>
      <c r="S947" s="307">
        <f t="shared" ca="1" si="427"/>
        <v>7.6519999999999806</v>
      </c>
      <c r="T947" s="304">
        <f t="shared" ca="1" si="407"/>
        <v>75.066119999999813</v>
      </c>
      <c r="U947" s="311">
        <f t="shared" ca="1" si="408"/>
        <v>0</v>
      </c>
      <c r="V947" s="306">
        <f t="shared" ca="1" si="409"/>
        <v>1.2256315597097709</v>
      </c>
      <c r="W947" s="304">
        <f t="shared" ca="1" si="410"/>
        <v>65.637270114668411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1.1392920198552368</v>
      </c>
      <c r="AH947" s="304">
        <f t="shared" ca="1" si="434"/>
        <v>-8.5777669636418548</v>
      </c>
    </row>
    <row r="948" spans="1:34" x14ac:dyDescent="0.2">
      <c r="A948" s="347">
        <f t="shared" ca="1" si="412"/>
        <v>1E-4</v>
      </c>
      <c r="B948" s="304">
        <f t="shared" ca="1" si="413"/>
        <v>49.412700000000783</v>
      </c>
      <c r="D948" s="306">
        <f t="shared" ca="1" si="414"/>
        <v>-1.1779475971629048</v>
      </c>
      <c r="E948" s="307">
        <f t="shared" ca="1" si="415"/>
        <v>-1.3134731859652291</v>
      </c>
      <c r="F948" s="304">
        <f t="shared" ca="1" si="416"/>
        <v>1.7643050620319352</v>
      </c>
      <c r="G948" s="306">
        <f t="shared" ca="1" si="417"/>
        <v>21.471809303110167</v>
      </c>
      <c r="H948" s="307">
        <f t="shared" ca="1" si="418"/>
        <v>-154.87697372591975</v>
      </c>
      <c r="I948" s="304">
        <f t="shared" ca="1" si="419"/>
        <v>156.35829234565196</v>
      </c>
      <c r="J948" s="306">
        <f t="shared" ca="1" si="420"/>
        <v>2323.2191136203255</v>
      </c>
      <c r="K948" s="307">
        <f t="shared" ca="1" si="421"/>
        <v>-5.1697484956871556</v>
      </c>
      <c r="L948" s="304">
        <f t="shared" ca="1" si="406"/>
        <v>2323.2248656103693</v>
      </c>
      <c r="M948" s="306">
        <f t="shared" ca="1" si="422"/>
        <v>-1.4330366080653874</v>
      </c>
      <c r="N948" s="304">
        <f t="shared" ca="1" si="423"/>
        <v>-82.106949529889803</v>
      </c>
      <c r="P948" s="310">
        <f t="shared" ca="1" si="424"/>
        <v>23</v>
      </c>
      <c r="Q948" s="304">
        <f t="shared" ca="1" si="425"/>
        <v>0</v>
      </c>
      <c r="R948" s="306">
        <f t="shared" ca="1" si="426"/>
        <v>0</v>
      </c>
      <c r="S948" s="307">
        <f t="shared" ca="1" si="427"/>
        <v>7.6519999999999806</v>
      </c>
      <c r="T948" s="304">
        <f t="shared" ca="1" si="407"/>
        <v>75.066119999999813</v>
      </c>
      <c r="U948" s="311">
        <f t="shared" ca="1" si="408"/>
        <v>0</v>
      </c>
      <c r="V948" s="306">
        <f t="shared" ca="1" si="409"/>
        <v>1.225633457931631</v>
      </c>
      <c r="W948" s="304">
        <f t="shared" ca="1" si="410"/>
        <v>65.637467422091746</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1.139267395292082</v>
      </c>
      <c r="AH948" s="304">
        <f t="shared" ca="1" si="434"/>
        <v>-8.5777927489112091</v>
      </c>
    </row>
    <row r="949" spans="1:34" x14ac:dyDescent="0.2">
      <c r="A949" s="347">
        <f t="shared" ca="1" si="412"/>
        <v>1E-4</v>
      </c>
      <c r="B949" s="304">
        <f t="shared" ca="1" si="413"/>
        <v>49.412800000000786</v>
      </c>
      <c r="D949" s="306">
        <f t="shared" ca="1" si="414"/>
        <v>-1.1779438175965746</v>
      </c>
      <c r="E949" s="307">
        <f t="shared" ca="1" si="415"/>
        <v>-1.3134466302712298</v>
      </c>
      <c r="F949" s="304">
        <f t="shared" ca="1" si="416"/>
        <v>1.7642827687150495</v>
      </c>
      <c r="G949" s="306">
        <f t="shared" ca="1" si="417"/>
        <v>21.471691508728409</v>
      </c>
      <c r="H949" s="307">
        <f t="shared" ca="1" si="418"/>
        <v>-154.87710507058279</v>
      </c>
      <c r="I949" s="304">
        <f t="shared" ca="1" si="419"/>
        <v>156.35840626998709</v>
      </c>
      <c r="J949" s="306">
        <f t="shared" ca="1" si="420"/>
        <v>2323.2191136203255</v>
      </c>
      <c r="K949" s="307">
        <f t="shared" ca="1" si="421"/>
        <v>-5.1852361996269805</v>
      </c>
      <c r="L949" s="304">
        <f t="shared" ca="1" si="406"/>
        <v>2323.2249001259556</v>
      </c>
      <c r="M949" s="306">
        <f t="shared" ca="1" si="422"/>
        <v>-1.4330374696451611</v>
      </c>
      <c r="N949" s="304">
        <f t="shared" ca="1" si="423"/>
        <v>-82.106998894774549</v>
      </c>
      <c r="P949" s="310">
        <f t="shared" ca="1" si="424"/>
        <v>23</v>
      </c>
      <c r="Q949" s="304">
        <f t="shared" ca="1" si="425"/>
        <v>0</v>
      </c>
      <c r="R949" s="306">
        <f t="shared" ca="1" si="426"/>
        <v>0</v>
      </c>
      <c r="S949" s="307">
        <f t="shared" ca="1" si="427"/>
        <v>7.6519999999999806</v>
      </c>
      <c r="T949" s="304">
        <f t="shared" ca="1" si="407"/>
        <v>75.066119999999813</v>
      </c>
      <c r="U949" s="311">
        <f t="shared" ca="1" si="408"/>
        <v>0</v>
      </c>
      <c r="V949" s="306">
        <f t="shared" ca="1" si="409"/>
        <v>1.225635356158042</v>
      </c>
      <c r="W949" s="304">
        <f t="shared" ca="1" si="410"/>
        <v>65.637664728057359</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1.139242770904163</v>
      </c>
      <c r="AH949" s="304">
        <f t="shared" ca="1" si="434"/>
        <v>-8.5778185339900563</v>
      </c>
    </row>
    <row r="950" spans="1:34" x14ac:dyDescent="0.2">
      <c r="A950" s="347">
        <f t="shared" ca="1" si="412"/>
        <v>1E-4</v>
      </c>
      <c r="B950" s="304">
        <f t="shared" ca="1" si="413"/>
        <v>49.412900000000789</v>
      </c>
      <c r="D950" s="306">
        <f t="shared" ca="1" si="414"/>
        <v>-1.1779400380100258</v>
      </c>
      <c r="E950" s="307">
        <f t="shared" ca="1" si="415"/>
        <v>-1.3134200747731803</v>
      </c>
      <c r="F950" s="304">
        <f t="shared" ca="1" si="416"/>
        <v>1.7642604756566553</v>
      </c>
      <c r="G950" s="306">
        <f t="shared" ca="1" si="417"/>
        <v>21.471573714724606</v>
      </c>
      <c r="H950" s="307">
        <f t="shared" ca="1" si="418"/>
        <v>-154.87723641259026</v>
      </c>
      <c r="I950" s="304">
        <f t="shared" ca="1" si="419"/>
        <v>156.35852019185978</v>
      </c>
      <c r="J950" s="306">
        <f t="shared" ca="1" si="420"/>
        <v>2323.2191136203255</v>
      </c>
      <c r="K950" s="307">
        <f t="shared" ca="1" si="421"/>
        <v>-5.200723916701139</v>
      </c>
      <c r="L950" s="304">
        <f t="shared" ca="1" si="406"/>
        <v>2323.2249347448192</v>
      </c>
      <c r="M950" s="306">
        <f t="shared" ca="1" si="422"/>
        <v>-1.4330383312189527</v>
      </c>
      <c r="N950" s="304">
        <f t="shared" ca="1" si="423"/>
        <v>-82.107048259316556</v>
      </c>
      <c r="P950" s="310">
        <f t="shared" ca="1" si="424"/>
        <v>23</v>
      </c>
      <c r="Q950" s="304">
        <f t="shared" ca="1" si="425"/>
        <v>0</v>
      </c>
      <c r="R950" s="306">
        <f t="shared" ca="1" si="426"/>
        <v>0</v>
      </c>
      <c r="S950" s="307">
        <f t="shared" ca="1" si="427"/>
        <v>7.6519999999999806</v>
      </c>
      <c r="T950" s="304">
        <f t="shared" ca="1" si="407"/>
        <v>75.066119999999813</v>
      </c>
      <c r="U950" s="311">
        <f t="shared" ca="1" si="408"/>
        <v>0</v>
      </c>
      <c r="V950" s="306">
        <f t="shared" ca="1" si="409"/>
        <v>1.2256372543890028</v>
      </c>
      <c r="W950" s="304">
        <f t="shared" ca="1" si="410"/>
        <v>65.637862032565195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1.1392181466914746</v>
      </c>
      <c r="AH950" s="304">
        <f t="shared" ca="1" si="434"/>
        <v>-8.5778443188784017</v>
      </c>
    </row>
    <row r="951" spans="1:34" x14ac:dyDescent="0.2">
      <c r="A951" s="347">
        <f t="shared" ca="1" si="412"/>
        <v>1E-4</v>
      </c>
      <c r="B951" s="304">
        <f t="shared" ca="1" si="413"/>
        <v>49.413000000000793</v>
      </c>
      <c r="D951" s="306">
        <f t="shared" ca="1" si="414"/>
        <v>-1.177936258403258</v>
      </c>
      <c r="E951" s="307">
        <f t="shared" ca="1" si="415"/>
        <v>-1.313393519471088</v>
      </c>
      <c r="F951" s="304">
        <f t="shared" ca="1" si="416"/>
        <v>1.7642381828567588</v>
      </c>
      <c r="G951" s="306">
        <f t="shared" ca="1" si="417"/>
        <v>21.471455921098766</v>
      </c>
      <c r="H951" s="307">
        <f t="shared" ca="1" si="418"/>
        <v>-154.87736775194222</v>
      </c>
      <c r="I951" s="304">
        <f t="shared" ca="1" si="419"/>
        <v>156.35863411127011</v>
      </c>
      <c r="J951" s="306">
        <f t="shared" ca="1" si="420"/>
        <v>2323.2191136203255</v>
      </c>
      <c r="K951" s="307">
        <f t="shared" ca="1" si="421"/>
        <v>-5.2162116469093656</v>
      </c>
      <c r="L951" s="304">
        <f t="shared" ca="1" si="406"/>
        <v>2323.2249694669599</v>
      </c>
      <c r="M951" s="306">
        <f t="shared" ca="1" si="422"/>
        <v>-1.4330391927867625</v>
      </c>
      <c r="N951" s="304">
        <f t="shared" ca="1" si="423"/>
        <v>-82.107097623515813</v>
      </c>
      <c r="P951" s="310">
        <f t="shared" ca="1" si="424"/>
        <v>23</v>
      </c>
      <c r="Q951" s="304">
        <f t="shared" ca="1" si="425"/>
        <v>0</v>
      </c>
      <c r="R951" s="306">
        <f t="shared" ca="1" si="426"/>
        <v>0</v>
      </c>
      <c r="S951" s="307">
        <f t="shared" ca="1" si="427"/>
        <v>7.6519999999999806</v>
      </c>
      <c r="T951" s="304">
        <f t="shared" ca="1" si="407"/>
        <v>75.066119999999813</v>
      </c>
      <c r="U951" s="311">
        <f t="shared" ca="1" si="408"/>
        <v>0</v>
      </c>
      <c r="V951" s="306">
        <f t="shared" ca="1" si="409"/>
        <v>1.2256391526245145</v>
      </c>
      <c r="W951" s="304">
        <f t="shared" ca="1" si="410"/>
        <v>65.638059335615338</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1.1391935226540237</v>
      </c>
      <c r="AH951" s="304">
        <f t="shared" ca="1" si="434"/>
        <v>-8.5778701035762364</v>
      </c>
    </row>
    <row r="952" spans="1:34" x14ac:dyDescent="0.2">
      <c r="A952" s="347">
        <f t="shared" ca="1" si="412"/>
        <v>1E-4</v>
      </c>
      <c r="B952" s="304">
        <f t="shared" ca="1" si="413"/>
        <v>49.413100000000796</v>
      </c>
      <c r="D952" s="306">
        <f t="shared" ca="1" si="414"/>
        <v>-1.1779324787762726</v>
      </c>
      <c r="E952" s="307">
        <f t="shared" ca="1" si="415"/>
        <v>-1.3133669643649402</v>
      </c>
      <c r="F952" s="304">
        <f t="shared" ca="1" si="416"/>
        <v>1.7642158903153524</v>
      </c>
      <c r="G952" s="306">
        <f t="shared" ca="1" si="417"/>
        <v>21.471338127850888</v>
      </c>
      <c r="H952" s="307">
        <f t="shared" ca="1" si="418"/>
        <v>-154.87749908863864</v>
      </c>
      <c r="I952" s="304">
        <f t="shared" ca="1" si="419"/>
        <v>156.358748028218</v>
      </c>
      <c r="J952" s="306">
        <f t="shared" ca="1" si="420"/>
        <v>2323.2191136203255</v>
      </c>
      <c r="K952" s="307">
        <f t="shared" ca="1" si="421"/>
        <v>-5.2316993902513946</v>
      </c>
      <c r="L952" s="304">
        <f t="shared" ca="1" si="406"/>
        <v>2323.2250042923779</v>
      </c>
      <c r="M952" s="306">
        <f t="shared" ca="1" si="422"/>
        <v>-1.4330400543485899</v>
      </c>
      <c r="N952" s="304">
        <f t="shared" ca="1" si="423"/>
        <v>-82.107146987372317</v>
      </c>
      <c r="P952" s="310">
        <f t="shared" ca="1" si="424"/>
        <v>23</v>
      </c>
      <c r="Q952" s="304">
        <f t="shared" ca="1" si="425"/>
        <v>0</v>
      </c>
      <c r="R952" s="306">
        <f t="shared" ca="1" si="426"/>
        <v>0</v>
      </c>
      <c r="S952" s="307">
        <f t="shared" ca="1" si="427"/>
        <v>7.6519999999999806</v>
      </c>
      <c r="T952" s="304">
        <f t="shared" ca="1" si="407"/>
        <v>75.066119999999813</v>
      </c>
      <c r="U952" s="311">
        <f t="shared" ca="1" si="408"/>
        <v>0</v>
      </c>
      <c r="V952" s="306">
        <f t="shared" ca="1" si="409"/>
        <v>1.225641050864577</v>
      </c>
      <c r="W952" s="304">
        <f t="shared" ca="1" si="410"/>
        <v>65.638256637207732</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1.1391688987918016</v>
      </c>
      <c r="AH952" s="304">
        <f t="shared" ca="1" si="434"/>
        <v>-8.5778958880835727</v>
      </c>
    </row>
    <row r="953" spans="1:34" x14ac:dyDescent="0.2">
      <c r="A953" s="347">
        <f t="shared" ca="1" si="412"/>
        <v>1E-4</v>
      </c>
      <c r="B953" s="304">
        <f t="shared" ca="1" si="413"/>
        <v>49.413200000000799</v>
      </c>
      <c r="D953" s="306">
        <f t="shared" ca="1" si="414"/>
        <v>-1.1779286991290727</v>
      </c>
      <c r="E953" s="307">
        <f t="shared" ca="1" si="415"/>
        <v>-1.3133404094547458</v>
      </c>
      <c r="F953" s="304">
        <f t="shared" ca="1" si="416"/>
        <v>1.7641935980324464</v>
      </c>
      <c r="G953" s="306">
        <f t="shared" ca="1" si="417"/>
        <v>21.471220334980977</v>
      </c>
      <c r="H953" s="307">
        <f t="shared" ca="1" si="418"/>
        <v>-154.8776304226796</v>
      </c>
      <c r="I953" s="304">
        <f t="shared" ca="1" si="419"/>
        <v>156.35886194270356</v>
      </c>
      <c r="J953" s="306">
        <f t="shared" ca="1" si="420"/>
        <v>2323.2191136203255</v>
      </c>
      <c r="K953" s="307">
        <f t="shared" ca="1" si="421"/>
        <v>-5.2471871467269606</v>
      </c>
      <c r="L953" s="304">
        <f t="shared" ca="1" si="406"/>
        <v>2323.2250392210744</v>
      </c>
      <c r="M953" s="306">
        <f t="shared" ca="1" si="422"/>
        <v>-1.4330409159044357</v>
      </c>
      <c r="N953" s="304">
        <f t="shared" ca="1" si="423"/>
        <v>-82.107196350886099</v>
      </c>
      <c r="P953" s="310">
        <f t="shared" ca="1" si="424"/>
        <v>23</v>
      </c>
      <c r="Q953" s="304">
        <f t="shared" ca="1" si="425"/>
        <v>0</v>
      </c>
      <c r="R953" s="306">
        <f t="shared" ca="1" si="426"/>
        <v>0</v>
      </c>
      <c r="S953" s="307">
        <f t="shared" ca="1" si="427"/>
        <v>7.6519999999999806</v>
      </c>
      <c r="T953" s="304">
        <f t="shared" ca="1" si="407"/>
        <v>75.066119999999813</v>
      </c>
      <c r="U953" s="311">
        <f t="shared" ca="1" si="408"/>
        <v>0</v>
      </c>
      <c r="V953" s="306">
        <f t="shared" ca="1" si="409"/>
        <v>1.2256429491091894</v>
      </c>
      <c r="W953" s="304">
        <f t="shared" ca="1" si="410"/>
        <v>65.638453937342376</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1.1391442751048082</v>
      </c>
      <c r="AH953" s="304">
        <f t="shared" ca="1" si="434"/>
        <v>-8.5779216724004055</v>
      </c>
    </row>
    <row r="954" spans="1:34" x14ac:dyDescent="0.2">
      <c r="A954" s="347">
        <f t="shared" ca="1" si="412"/>
        <v>1E-4</v>
      </c>
      <c r="B954" s="304">
        <f t="shared" ca="1" si="413"/>
        <v>49.413300000000802</v>
      </c>
      <c r="D954" s="306">
        <f t="shared" ca="1" si="414"/>
        <v>-1.1779249194616539</v>
      </c>
      <c r="E954" s="307">
        <f t="shared" ca="1" si="415"/>
        <v>-1.313313854740505</v>
      </c>
      <c r="F954" s="304">
        <f t="shared" ca="1" si="416"/>
        <v>1.7641713060080384</v>
      </c>
      <c r="G954" s="306">
        <f t="shared" ca="1" si="417"/>
        <v>21.471102542489032</v>
      </c>
      <c r="H954" s="307">
        <f t="shared" ca="1" si="418"/>
        <v>-154.87776175406506</v>
      </c>
      <c r="I954" s="304">
        <f t="shared" ca="1" si="419"/>
        <v>156.35897585472674</v>
      </c>
      <c r="J954" s="306">
        <f t="shared" ca="1" si="420"/>
        <v>2323.2191136203255</v>
      </c>
      <c r="K954" s="307">
        <f t="shared" ca="1" si="421"/>
        <v>-5.262674916335798</v>
      </c>
      <c r="L954" s="304">
        <f t="shared" ca="1" si="406"/>
        <v>2323.2250742530491</v>
      </c>
      <c r="M954" s="306">
        <f t="shared" ca="1" si="422"/>
        <v>-1.4330417774542994</v>
      </c>
      <c r="N954" s="304">
        <f t="shared" ca="1" si="423"/>
        <v>-82.107245714057129</v>
      </c>
      <c r="P954" s="310">
        <f t="shared" ca="1" si="424"/>
        <v>23</v>
      </c>
      <c r="Q954" s="304">
        <f t="shared" ca="1" si="425"/>
        <v>0</v>
      </c>
      <c r="R954" s="306">
        <f t="shared" ca="1" si="426"/>
        <v>0</v>
      </c>
      <c r="S954" s="307">
        <f t="shared" ca="1" si="427"/>
        <v>7.6519999999999806</v>
      </c>
      <c r="T954" s="304">
        <f t="shared" ca="1" si="407"/>
        <v>75.066119999999813</v>
      </c>
      <c r="U954" s="311">
        <f t="shared" ca="1" si="408"/>
        <v>0</v>
      </c>
      <c r="V954" s="306">
        <f t="shared" ca="1" si="409"/>
        <v>1.2256448473583521</v>
      </c>
      <c r="W954" s="304">
        <f t="shared" ca="1" si="410"/>
        <v>65.638651236019271</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1.1391196515930524</v>
      </c>
      <c r="AH954" s="304">
        <f t="shared" ca="1" si="434"/>
        <v>-8.5779474565267311</v>
      </c>
    </row>
    <row r="955" spans="1:34" x14ac:dyDescent="0.2">
      <c r="A955" s="347">
        <f t="shared" ca="1" si="412"/>
        <v>1E-4</v>
      </c>
      <c r="B955" s="304">
        <f t="shared" ca="1" si="413"/>
        <v>49.413400000000806</v>
      </c>
      <c r="D955" s="306">
        <f t="shared" ca="1" si="414"/>
        <v>-1.177921139774021</v>
      </c>
      <c r="E955" s="307">
        <f t="shared" ca="1" si="415"/>
        <v>-1.3132873002222176</v>
      </c>
      <c r="F955" s="304">
        <f t="shared" ca="1" si="416"/>
        <v>1.764149014242133</v>
      </c>
      <c r="G955" s="306">
        <f t="shared" ca="1" si="417"/>
        <v>21.470984750375056</v>
      </c>
      <c r="H955" s="307">
        <f t="shared" ca="1" si="418"/>
        <v>-154.87789308279508</v>
      </c>
      <c r="I955" s="304">
        <f t="shared" ca="1" si="419"/>
        <v>156.3590897642876</v>
      </c>
      <c r="J955" s="306">
        <f t="shared" ca="1" si="420"/>
        <v>2323.2191136203255</v>
      </c>
      <c r="K955" s="307">
        <f t="shared" ca="1" si="421"/>
        <v>-5.2781626990776411</v>
      </c>
      <c r="L955" s="304">
        <f t="shared" ca="1" si="406"/>
        <v>2323.2251093883024</v>
      </c>
      <c r="M955" s="306">
        <f t="shared" ca="1" si="422"/>
        <v>-1.4330426389981814</v>
      </c>
      <c r="N955" s="304">
        <f t="shared" ca="1" si="423"/>
        <v>-82.107295076885435</v>
      </c>
      <c r="P955" s="310">
        <f t="shared" ca="1" si="424"/>
        <v>23</v>
      </c>
      <c r="Q955" s="304">
        <f t="shared" ca="1" si="425"/>
        <v>0</v>
      </c>
      <c r="R955" s="306">
        <f t="shared" ca="1" si="426"/>
        <v>0</v>
      </c>
      <c r="S955" s="307">
        <f t="shared" ca="1" si="427"/>
        <v>7.6519999999999806</v>
      </c>
      <c r="T955" s="304">
        <f t="shared" ca="1" si="407"/>
        <v>75.066119999999813</v>
      </c>
      <c r="U955" s="311">
        <f t="shared" ca="1" si="408"/>
        <v>0</v>
      </c>
      <c r="V955" s="306">
        <f t="shared" ca="1" si="409"/>
        <v>1.2256467456120652</v>
      </c>
      <c r="W955" s="304">
        <f t="shared" ca="1" si="410"/>
        <v>65.638848533238431</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1.1390950282565324</v>
      </c>
      <c r="AH955" s="304">
        <f t="shared" ca="1" si="434"/>
        <v>-8.5779732404625513</v>
      </c>
    </row>
    <row r="956" spans="1:34" x14ac:dyDescent="0.2">
      <c r="A956" s="347">
        <f t="shared" ca="1" si="412"/>
        <v>1E-4</v>
      </c>
      <c r="B956" s="304">
        <f t="shared" ca="1" si="413"/>
        <v>49.413500000000809</v>
      </c>
      <c r="D956" s="306">
        <f t="shared" ca="1" si="414"/>
        <v>-1.1779173600661705</v>
      </c>
      <c r="E956" s="307">
        <f t="shared" ca="1" si="415"/>
        <v>-1.313260745899882</v>
      </c>
      <c r="F956" s="304">
        <f t="shared" ca="1" si="416"/>
        <v>1.7641267227347277</v>
      </c>
      <c r="G956" s="306">
        <f t="shared" ca="1" si="417"/>
        <v>21.47086695863905</v>
      </c>
      <c r="H956" s="307">
        <f t="shared" ca="1" si="418"/>
        <v>-154.87802440886966</v>
      </c>
      <c r="I956" s="304">
        <f t="shared" ca="1" si="419"/>
        <v>156.35920367138613</v>
      </c>
      <c r="J956" s="306">
        <f t="shared" ca="1" si="420"/>
        <v>2323.2191136203255</v>
      </c>
      <c r="K956" s="307">
        <f t="shared" ca="1" si="421"/>
        <v>-5.2936504949522245</v>
      </c>
      <c r="L956" s="304">
        <f t="shared" ca="1" si="406"/>
        <v>2323.2251446268342</v>
      </c>
      <c r="M956" s="306">
        <f t="shared" ca="1" si="422"/>
        <v>-1.4330435005360815</v>
      </c>
      <c r="N956" s="304">
        <f t="shared" ca="1" si="423"/>
        <v>-82.107344439370991</v>
      </c>
      <c r="P956" s="310">
        <f t="shared" ca="1" si="424"/>
        <v>23</v>
      </c>
      <c r="Q956" s="304">
        <f t="shared" ca="1" si="425"/>
        <v>0</v>
      </c>
      <c r="R956" s="306">
        <f t="shared" ca="1" si="426"/>
        <v>0</v>
      </c>
      <c r="S956" s="307">
        <f t="shared" ca="1" si="427"/>
        <v>7.6519999999999806</v>
      </c>
      <c r="T956" s="304">
        <f t="shared" ca="1" si="407"/>
        <v>75.066119999999813</v>
      </c>
      <c r="U956" s="311">
        <f t="shared" ca="1" si="408"/>
        <v>0</v>
      </c>
      <c r="V956" s="306">
        <f t="shared" ca="1" si="409"/>
        <v>1.2256486438703291</v>
      </c>
      <c r="W956" s="304">
        <f t="shared" ca="1" si="410"/>
        <v>65.639045828999869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1.1390704050952447</v>
      </c>
      <c r="AH956" s="304">
        <f t="shared" ca="1" si="434"/>
        <v>-8.5779990242078661</v>
      </c>
    </row>
    <row r="957" spans="1:34" x14ac:dyDescent="0.2">
      <c r="A957" s="347">
        <f t="shared" ca="1" si="412"/>
        <v>1E-4</v>
      </c>
      <c r="B957" s="304">
        <f t="shared" ca="1" si="413"/>
        <v>49.413600000000812</v>
      </c>
      <c r="D957" s="306">
        <f t="shared" ca="1" si="414"/>
        <v>-1.1779135803381071</v>
      </c>
      <c r="E957" s="307">
        <f t="shared" ca="1" si="415"/>
        <v>-1.3132341917734927</v>
      </c>
      <c r="F957" s="304">
        <f t="shared" ca="1" si="416"/>
        <v>1.7641044314858225</v>
      </c>
      <c r="G957" s="306">
        <f t="shared" ca="1" si="417"/>
        <v>21.470749167281017</v>
      </c>
      <c r="H957" s="307">
        <f t="shared" ca="1" si="418"/>
        <v>-154.87815573228883</v>
      </c>
      <c r="I957" s="304">
        <f t="shared" ca="1" si="419"/>
        <v>156.35931757602233</v>
      </c>
      <c r="J957" s="306">
        <f t="shared" ca="1" si="420"/>
        <v>2323.2191136203255</v>
      </c>
      <c r="K957" s="307">
        <f t="shared" ca="1" si="421"/>
        <v>-5.3091383039592825</v>
      </c>
      <c r="L957" s="304">
        <f t="shared" ca="1" si="406"/>
        <v>2323.2251799686446</v>
      </c>
      <c r="M957" s="306">
        <f t="shared" ca="1" si="422"/>
        <v>-1.433044362068</v>
      </c>
      <c r="N957" s="304">
        <f t="shared" ca="1" si="423"/>
        <v>-82.107393801513837</v>
      </c>
      <c r="P957" s="310">
        <f t="shared" ca="1" si="424"/>
        <v>23</v>
      </c>
      <c r="Q957" s="304">
        <f t="shared" ca="1" si="425"/>
        <v>0</v>
      </c>
      <c r="R957" s="306">
        <f t="shared" ca="1" si="426"/>
        <v>0</v>
      </c>
      <c r="S957" s="307">
        <f t="shared" ca="1" si="427"/>
        <v>7.6519999999999806</v>
      </c>
      <c r="T957" s="304">
        <f t="shared" ca="1" si="407"/>
        <v>75.066119999999813</v>
      </c>
      <c r="U957" s="311">
        <f t="shared" ca="1" si="408"/>
        <v>0</v>
      </c>
      <c r="V957" s="306">
        <f t="shared" ca="1" si="409"/>
        <v>1.2256505421331432</v>
      </c>
      <c r="W957" s="304">
        <f t="shared" ca="1" si="410"/>
        <v>65.63924312330353</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1.1390457821091875</v>
      </c>
      <c r="AH957" s="304">
        <f t="shared" ca="1" si="434"/>
        <v>-8.5780248077626808</v>
      </c>
    </row>
    <row r="958" spans="1:34" x14ac:dyDescent="0.2">
      <c r="A958" s="347">
        <f t="shared" ca="1" si="412"/>
        <v>1E-4</v>
      </c>
      <c r="B958" s="304">
        <f t="shared" ca="1" si="413"/>
        <v>49.413700000000816</v>
      </c>
      <c r="D958" s="306">
        <f t="shared" ca="1" si="414"/>
        <v>-1.1779098005898279</v>
      </c>
      <c r="E958" s="307">
        <f t="shared" ca="1" si="415"/>
        <v>-1.3132076378430622</v>
      </c>
      <c r="F958" s="304">
        <f t="shared" ca="1" si="416"/>
        <v>1.7640821404954259</v>
      </c>
      <c r="G958" s="306">
        <f t="shared" ca="1" si="417"/>
        <v>21.470631376300958</v>
      </c>
      <c r="H958" s="307">
        <f t="shared" ca="1" si="418"/>
        <v>-154.87828705305262</v>
      </c>
      <c r="I958" s="304">
        <f t="shared" ca="1" si="419"/>
        <v>156.35943147819631</v>
      </c>
      <c r="J958" s="306">
        <f t="shared" ca="1" si="420"/>
        <v>2323.2191136203255</v>
      </c>
      <c r="K958" s="307">
        <f t="shared" ca="1" si="421"/>
        <v>-5.3246261260985497</v>
      </c>
      <c r="L958" s="304">
        <f t="shared" ca="1" si="406"/>
        <v>2323.2252154137345</v>
      </c>
      <c r="M958" s="306">
        <f t="shared" ca="1" si="422"/>
        <v>-1.4330452235939368</v>
      </c>
      <c r="N958" s="304">
        <f t="shared" ca="1" si="423"/>
        <v>-82.10744316331396</v>
      </c>
      <c r="P958" s="310">
        <f t="shared" ca="1" si="424"/>
        <v>23</v>
      </c>
      <c r="Q958" s="304">
        <f t="shared" ca="1" si="425"/>
        <v>0</v>
      </c>
      <c r="R958" s="306">
        <f t="shared" ca="1" si="426"/>
        <v>0</v>
      </c>
      <c r="S958" s="307">
        <f t="shared" ca="1" si="427"/>
        <v>7.6519999999999806</v>
      </c>
      <c r="T958" s="304">
        <f t="shared" ca="1" si="407"/>
        <v>75.066119999999813</v>
      </c>
      <c r="U958" s="311">
        <f t="shared" ca="1" si="408"/>
        <v>0</v>
      </c>
      <c r="V958" s="306">
        <f t="shared" ca="1" si="409"/>
        <v>1.2256524404005071</v>
      </c>
      <c r="W958" s="304">
        <f t="shared" ca="1" si="410"/>
        <v>65.639440416149498</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1.1390211592983697</v>
      </c>
      <c r="AH958" s="304">
        <f t="shared" ca="1" si="434"/>
        <v>-8.5780505911269866</v>
      </c>
    </row>
    <row r="959" spans="1:34" x14ac:dyDescent="0.2">
      <c r="A959" s="347">
        <f t="shared" ca="1" si="412"/>
        <v>1E-4</v>
      </c>
      <c r="B959" s="304">
        <f t="shared" ca="1" si="413"/>
        <v>49.413800000000819</v>
      </c>
      <c r="D959" s="306">
        <f t="shared" ca="1" si="414"/>
        <v>-1.1779060208213352</v>
      </c>
      <c r="E959" s="307">
        <f t="shared" ca="1" si="415"/>
        <v>-1.313181084108578</v>
      </c>
      <c r="F959" s="304">
        <f t="shared" ca="1" si="416"/>
        <v>1.7640598497635311</v>
      </c>
      <c r="G959" s="306">
        <f t="shared" ca="1" si="417"/>
        <v>21.470513585698875</v>
      </c>
      <c r="H959" s="307">
        <f t="shared" ca="1" si="418"/>
        <v>-154.87841837116102</v>
      </c>
      <c r="I959" s="304">
        <f t="shared" ca="1" si="419"/>
        <v>156.35954537790798</v>
      </c>
      <c r="J959" s="306">
        <f t="shared" ca="1" si="420"/>
        <v>2323.2191136203255</v>
      </c>
      <c r="K959" s="307">
        <f t="shared" ca="1" si="421"/>
        <v>-5.3401139613697604</v>
      </c>
      <c r="L959" s="304">
        <f t="shared" ca="1" si="406"/>
        <v>2323.2252509621039</v>
      </c>
      <c r="M959" s="306">
        <f t="shared" ca="1" si="422"/>
        <v>-1.433046085113892</v>
      </c>
      <c r="N959" s="304">
        <f t="shared" ca="1" si="423"/>
        <v>-82.107492524771359</v>
      </c>
      <c r="P959" s="310">
        <f t="shared" ca="1" si="424"/>
        <v>23</v>
      </c>
      <c r="Q959" s="304">
        <f t="shared" ca="1" si="425"/>
        <v>0</v>
      </c>
      <c r="R959" s="306">
        <f t="shared" ca="1" si="426"/>
        <v>0</v>
      </c>
      <c r="S959" s="307">
        <f t="shared" ca="1" si="427"/>
        <v>7.6519999999999806</v>
      </c>
      <c r="T959" s="304">
        <f t="shared" ca="1" si="407"/>
        <v>75.066119999999813</v>
      </c>
      <c r="U959" s="311">
        <f t="shared" ca="1" si="408"/>
        <v>0</v>
      </c>
      <c r="V959" s="306">
        <f t="shared" ca="1" si="409"/>
        <v>1.2256543386724221</v>
      </c>
      <c r="W959" s="304">
        <f t="shared" ca="1" si="410"/>
        <v>65.63963770753773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1.1389965366627806</v>
      </c>
      <c r="AH959" s="304">
        <f t="shared" ca="1" si="434"/>
        <v>-8.5780763743007924</v>
      </c>
    </row>
    <row r="960" spans="1:34" x14ac:dyDescent="0.2">
      <c r="A960" s="347">
        <f t="shared" ca="1" si="412"/>
        <v>1E-4</v>
      </c>
      <c r="B960" s="304">
        <f t="shared" ca="1" si="413"/>
        <v>49.413900000000822</v>
      </c>
      <c r="D960" s="306">
        <f t="shared" ca="1" si="414"/>
        <v>-1.1779022410326296</v>
      </c>
      <c r="E960" s="307">
        <f t="shared" ca="1" si="415"/>
        <v>-1.3131545305700456</v>
      </c>
      <c r="F960" s="304">
        <f t="shared" ca="1" si="416"/>
        <v>1.7640375592901438</v>
      </c>
      <c r="G960" s="306">
        <f t="shared" ca="1" si="417"/>
        <v>21.470395795474772</v>
      </c>
      <c r="H960" s="307">
        <f t="shared" ca="1" si="418"/>
        <v>-154.87854968661406</v>
      </c>
      <c r="I960" s="304">
        <f t="shared" ca="1" si="419"/>
        <v>156.35965927515744</v>
      </c>
      <c r="J960" s="306">
        <f t="shared" ca="1" si="420"/>
        <v>2323.2191136203255</v>
      </c>
      <c r="K960" s="307">
        <f t="shared" ca="1" si="421"/>
        <v>-5.355601809772649</v>
      </c>
      <c r="L960" s="304">
        <f t="shared" ca="1" si="406"/>
        <v>2323.2252866137533</v>
      </c>
      <c r="M960" s="306">
        <f t="shared" ca="1" si="422"/>
        <v>-1.4330469466278657</v>
      </c>
      <c r="N960" s="304">
        <f t="shared" ca="1" si="423"/>
        <v>-82.10754188588605</v>
      </c>
      <c r="P960" s="310">
        <f t="shared" ca="1" si="424"/>
        <v>23</v>
      </c>
      <c r="Q960" s="304">
        <f t="shared" ca="1" si="425"/>
        <v>0</v>
      </c>
      <c r="R960" s="306">
        <f t="shared" ca="1" si="426"/>
        <v>0</v>
      </c>
      <c r="S960" s="307">
        <f t="shared" ca="1" si="427"/>
        <v>7.6519999999999806</v>
      </c>
      <c r="T960" s="304">
        <f t="shared" ca="1" si="407"/>
        <v>75.066119999999813</v>
      </c>
      <c r="U960" s="311">
        <f t="shared" ca="1" si="408"/>
        <v>0</v>
      </c>
      <c r="V960" s="306">
        <f t="shared" ca="1" si="409"/>
        <v>1.2256562369488868</v>
      </c>
      <c r="W960" s="304">
        <f t="shared" ca="1" si="410"/>
        <v>65.639834997468228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1.1389719142024255</v>
      </c>
      <c r="AH960" s="304">
        <f t="shared" ca="1" si="434"/>
        <v>-8.5781021572840945</v>
      </c>
    </row>
    <row r="961" spans="1:34" x14ac:dyDescent="0.2">
      <c r="A961" s="347">
        <f t="shared" ca="1" si="412"/>
        <v>1E-4</v>
      </c>
      <c r="B961" s="304">
        <f t="shared" ca="1" si="413"/>
        <v>49.414000000000826</v>
      </c>
      <c r="D961" s="306">
        <f t="shared" ca="1" si="414"/>
        <v>-1.1778984612237104</v>
      </c>
      <c r="E961" s="307">
        <f t="shared" ca="1" si="415"/>
        <v>-1.3131279772274613</v>
      </c>
      <c r="F961" s="304">
        <f t="shared" ca="1" si="416"/>
        <v>1.764015269075262</v>
      </c>
      <c r="G961" s="306">
        <f t="shared" ca="1" si="417"/>
        <v>21.47027800562865</v>
      </c>
      <c r="H961" s="307">
        <f t="shared" ca="1" si="418"/>
        <v>-154.87868099941178</v>
      </c>
      <c r="I961" s="304">
        <f t="shared" ca="1" si="419"/>
        <v>156.35977316994465</v>
      </c>
      <c r="J961" s="306">
        <f t="shared" ca="1" si="420"/>
        <v>2323.2191136203255</v>
      </c>
      <c r="K961" s="307">
        <f t="shared" ca="1" si="421"/>
        <v>-5.37108967130695</v>
      </c>
      <c r="L961" s="304">
        <f t="shared" ca="1" si="406"/>
        <v>2323.2253223686821</v>
      </c>
      <c r="M961" s="306">
        <f t="shared" ca="1" si="422"/>
        <v>-1.433047808135858</v>
      </c>
      <c r="N961" s="304">
        <f t="shared" ca="1" si="423"/>
        <v>-82.107591246658018</v>
      </c>
      <c r="P961" s="310">
        <f t="shared" ca="1" si="424"/>
        <v>23</v>
      </c>
      <c r="Q961" s="304">
        <f t="shared" ca="1" si="425"/>
        <v>0</v>
      </c>
      <c r="R961" s="306">
        <f t="shared" ca="1" si="426"/>
        <v>0</v>
      </c>
      <c r="S961" s="307">
        <f t="shared" ca="1" si="427"/>
        <v>7.6519999999999806</v>
      </c>
      <c r="T961" s="304">
        <f t="shared" ca="1" si="407"/>
        <v>75.066119999999813</v>
      </c>
      <c r="U961" s="311">
        <f t="shared" ca="1" si="408"/>
        <v>0</v>
      </c>
      <c r="V961" s="306">
        <f t="shared" ca="1" si="409"/>
        <v>1.2256581352299016</v>
      </c>
      <c r="W961" s="304">
        <f t="shared" ca="1" si="410"/>
        <v>65.640032285940975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1.1389472919173045</v>
      </c>
      <c r="AH961" s="304">
        <f t="shared" ca="1" si="434"/>
        <v>-8.5781279400768948</v>
      </c>
    </row>
    <row r="962" spans="1:34" x14ac:dyDescent="0.2">
      <c r="A962" s="347">
        <f t="shared" ca="1" si="412"/>
        <v>1E-4</v>
      </c>
      <c r="B962" s="304">
        <f t="shared" ca="1" si="413"/>
        <v>49.414100000000829</v>
      </c>
      <c r="D962" s="306">
        <f t="shared" ca="1" si="414"/>
        <v>-1.1778946813945776</v>
      </c>
      <c r="E962" s="307">
        <f t="shared" ca="1" si="415"/>
        <v>-1.3131014240808341</v>
      </c>
      <c r="F962" s="304">
        <f t="shared" ca="1" si="416"/>
        <v>1.7639929791188933</v>
      </c>
      <c r="G962" s="306">
        <f t="shared" ca="1" si="417"/>
        <v>21.470160216160512</v>
      </c>
      <c r="H962" s="307">
        <f t="shared" ca="1" si="418"/>
        <v>-154.87881230955421</v>
      </c>
      <c r="I962" s="304">
        <f t="shared" ca="1" si="419"/>
        <v>156.35988706226965</v>
      </c>
      <c r="J962" s="306">
        <f t="shared" ca="1" si="420"/>
        <v>2323.2191136203255</v>
      </c>
      <c r="K962" s="307">
        <f t="shared" ca="1" si="421"/>
        <v>-5.3865775459723979</v>
      </c>
      <c r="L962" s="304">
        <f t="shared" ca="1" si="406"/>
        <v>2323.2253582268918</v>
      </c>
      <c r="M962" s="306">
        <f t="shared" ca="1" si="422"/>
        <v>-1.4330486696378686</v>
      </c>
      <c r="N962" s="304">
        <f t="shared" ca="1" si="423"/>
        <v>-82.107640607087262</v>
      </c>
      <c r="P962" s="310">
        <f t="shared" ca="1" si="424"/>
        <v>23</v>
      </c>
      <c r="Q962" s="304">
        <f t="shared" ca="1" si="425"/>
        <v>0</v>
      </c>
      <c r="R962" s="306">
        <f t="shared" ca="1" si="426"/>
        <v>0</v>
      </c>
      <c r="S962" s="307">
        <f t="shared" ca="1" si="427"/>
        <v>7.6519999999999806</v>
      </c>
      <c r="T962" s="304">
        <f t="shared" ca="1" si="407"/>
        <v>75.066119999999813</v>
      </c>
      <c r="U962" s="311">
        <f t="shared" ca="1" si="408"/>
        <v>0</v>
      </c>
      <c r="V962" s="306">
        <f t="shared" ca="1" si="409"/>
        <v>1.2256600335154673</v>
      </c>
      <c r="W962" s="304">
        <f t="shared" ca="1" si="410"/>
        <v>65.640229572956002</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1.1389226698074193</v>
      </c>
      <c r="AH962" s="304">
        <f t="shared" ca="1" si="434"/>
        <v>-8.578153722679188</v>
      </c>
    </row>
    <row r="963" spans="1:34" x14ac:dyDescent="0.2">
      <c r="A963" s="347">
        <f t="shared" ca="1" si="412"/>
        <v>1E-4</v>
      </c>
      <c r="B963" s="304">
        <f t="shared" ca="1" si="413"/>
        <v>49.414200000000832</v>
      </c>
      <c r="D963" s="306">
        <f t="shared" ca="1" si="414"/>
        <v>-1.1778909015452352</v>
      </c>
      <c r="E963" s="307">
        <f t="shared" ca="1" si="415"/>
        <v>-1.3130748711301532</v>
      </c>
      <c r="F963" s="304">
        <f t="shared" ca="1" si="416"/>
        <v>1.7639706894210334</v>
      </c>
      <c r="G963" s="306">
        <f t="shared" ca="1" si="417"/>
        <v>21.470042427070357</v>
      </c>
      <c r="H963" s="307">
        <f t="shared" ca="1" si="418"/>
        <v>-154.87894361704133</v>
      </c>
      <c r="I963" s="304">
        <f t="shared" ca="1" si="419"/>
        <v>156.36000095213248</v>
      </c>
      <c r="J963" s="306">
        <f t="shared" ca="1" si="420"/>
        <v>2323.2191136203255</v>
      </c>
      <c r="K963" s="307">
        <f t="shared" ca="1" si="421"/>
        <v>-5.4020654337687279</v>
      </c>
      <c r="L963" s="304">
        <f t="shared" ca="1" si="406"/>
        <v>2323.2253941883819</v>
      </c>
      <c r="M963" s="306">
        <f t="shared" ca="1" si="422"/>
        <v>-1.4330495311338982</v>
      </c>
      <c r="N963" s="304">
        <f t="shared" ca="1" si="423"/>
        <v>-82.10768996717384</v>
      </c>
      <c r="P963" s="310">
        <f t="shared" ca="1" si="424"/>
        <v>23</v>
      </c>
      <c r="Q963" s="304">
        <f t="shared" ca="1" si="425"/>
        <v>0</v>
      </c>
      <c r="R963" s="306">
        <f t="shared" ca="1" si="426"/>
        <v>0</v>
      </c>
      <c r="S963" s="307">
        <f t="shared" ca="1" si="427"/>
        <v>7.6519999999999806</v>
      </c>
      <c r="T963" s="304">
        <f t="shared" ca="1" si="407"/>
        <v>75.066119999999813</v>
      </c>
      <c r="U963" s="311">
        <f t="shared" ca="1" si="408"/>
        <v>0</v>
      </c>
      <c r="V963" s="306">
        <f t="shared" ca="1" si="409"/>
        <v>1.2256619318055832</v>
      </c>
      <c r="W963" s="304">
        <f t="shared" ca="1" si="410"/>
        <v>65.640426858513351</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1.1388980478727664</v>
      </c>
      <c r="AH963" s="304">
        <f t="shared" ca="1" si="434"/>
        <v>-8.5781795050909793</v>
      </c>
    </row>
    <row r="964" spans="1:34" x14ac:dyDescent="0.2">
      <c r="A964" s="347">
        <f t="shared" ca="1" si="412"/>
        <v>1E-4</v>
      </c>
      <c r="B964" s="304">
        <f t="shared" ca="1" si="413"/>
        <v>49.414300000000836</v>
      </c>
      <c r="D964" s="306">
        <f t="shared" ca="1" si="414"/>
        <v>-1.1778871216756788</v>
      </c>
      <c r="E964" s="307">
        <f t="shared" ca="1" si="415"/>
        <v>-1.3130483183754169</v>
      </c>
      <c r="F964" s="304">
        <f t="shared" ca="1" si="416"/>
        <v>1.7639483999816792</v>
      </c>
      <c r="G964" s="306">
        <f t="shared" ca="1" si="417"/>
        <v>21.46992463835819</v>
      </c>
      <c r="H964" s="307">
        <f t="shared" ca="1" si="418"/>
        <v>-154.87907492187315</v>
      </c>
      <c r="I964" s="304">
        <f t="shared" ca="1" si="419"/>
        <v>156.36011483953308</v>
      </c>
      <c r="J964" s="306">
        <f t="shared" ca="1" si="420"/>
        <v>2323.2191136203255</v>
      </c>
      <c r="K964" s="307">
        <f t="shared" ca="1" si="421"/>
        <v>-5.4175533346956737</v>
      </c>
      <c r="L964" s="304">
        <f t="shared" ref="L964:L1004" ca="1" si="435">SQRT(pos_x^2+pos_z^2)</f>
        <v>2323.2254302531524</v>
      </c>
      <c r="M964" s="306">
        <f t="shared" ca="1" si="422"/>
        <v>-1.4330503926239464</v>
      </c>
      <c r="N964" s="304">
        <f t="shared" ca="1" si="423"/>
        <v>-82.107739326917681</v>
      </c>
      <c r="P964" s="310">
        <f t="shared" ca="1" si="424"/>
        <v>23</v>
      </c>
      <c r="Q964" s="304">
        <f t="shared" ca="1" si="425"/>
        <v>0</v>
      </c>
      <c r="R964" s="306">
        <f t="shared" ca="1" si="426"/>
        <v>0</v>
      </c>
      <c r="S964" s="307">
        <f t="shared" ca="1" si="427"/>
        <v>7.6519999999999806</v>
      </c>
      <c r="T964" s="304">
        <f t="shared" ref="T964:T1004" ca="1" si="436">m*g</f>
        <v>75.066119999999813</v>
      </c>
      <c r="U964" s="311">
        <f t="shared" ref="U964:U1004" ca="1" si="437">IF(pos_xz&lt;L_rampe,Poids*COS(Beta),0)</f>
        <v>0</v>
      </c>
      <c r="V964" s="306">
        <f t="shared" ref="V964:V1004" ca="1" si="438">Rho_moyen*(20000-Alt_rampe-pos_z)/(20000+Alt_rampe+pos_z)</f>
        <v>1.2256638301002492</v>
      </c>
      <c r="W964" s="304">
        <f t="shared" ref="W964:W1003" ca="1" si="439">1/2*Rho*Sref*Cx*vit_xz^2</f>
        <v>65.640624142612907</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1.1388734261133422</v>
      </c>
      <c r="AH964" s="304">
        <f t="shared" ca="1" si="434"/>
        <v>-8.5782052873122741</v>
      </c>
    </row>
    <row r="965" spans="1:34" x14ac:dyDescent="0.2">
      <c r="A965" s="347">
        <f t="shared" ref="A965:A1004" ca="1" si="441">IF(B964+0.01&lt;=T_ini+ROUNDUP(Temps_fin_propu,0), 0.01, IF(K964&gt;0, 0.1, 0.0001))</f>
        <v>1E-4</v>
      </c>
      <c r="B965" s="304">
        <f t="shared" ref="B965:B1004" ca="1" si="442">B964+pas</f>
        <v>49.414400000000839</v>
      </c>
      <c r="D965" s="306">
        <f t="shared" ref="D965:D1004" ca="1" si="443">IF(AND(L964&lt;L_rampe,Poussee&lt;Poids*SIN(M964)),0,(-W964+Poussee)/m*COS(M964)-U964/m*SIN(M964))</f>
        <v>-1.1778833417859114</v>
      </c>
      <c r="E965" s="307">
        <f t="shared" ref="E965:E1004" ca="1" si="444">IF(AND(L964&lt;L_rampe,Poussee&lt;Poids*SIN(M964)),0,(-W964+Poussee)/m*SIN(M964)+U964/m*COS(M964)-Poids/m)</f>
        <v>-1.3130217658166394</v>
      </c>
      <c r="F965" s="304">
        <f t="shared" ref="F965:F1004" ca="1" si="445">SQRT(acc_x^2+acc_z^2)</f>
        <v>1.7639261108008442</v>
      </c>
      <c r="G965" s="306">
        <f t="shared" ref="G965:G1004" ca="1" si="446">G964+acc_x*pas</f>
        <v>21.46980685002401</v>
      </c>
      <c r="H965" s="307">
        <f t="shared" ref="H965:H1004" ca="1" si="447">H964+acc_z*pas</f>
        <v>-154.87920622404974</v>
      </c>
      <c r="I965" s="304">
        <f t="shared" ref="I965:I1004" ca="1" si="448">SQRT(vit_x^2+vit_z^2)</f>
        <v>156.3602287244716</v>
      </c>
      <c r="J965" s="306">
        <f t="shared" ref="J965:J1004" ca="1" si="449">J964+0.5*(vit_x+G964)*pas*(K964&gt;=0)</f>
        <v>2323.2191136203255</v>
      </c>
      <c r="K965" s="307">
        <f t="shared" ref="K965:K1004" ca="1" si="450">K964+0.5*(vit_z+H964)*pas</f>
        <v>-5.4330412487529696</v>
      </c>
      <c r="L965" s="304">
        <f t="shared" ca="1" si="435"/>
        <v>2323.2254664212041</v>
      </c>
      <c r="M965" s="306">
        <f t="shared" ref="M965:M1004" ca="1" si="451">IF(AND(L964&gt;L_rampe,G965&gt;0),ATAN2(G965,H965),$M$4)</f>
        <v>-1.4330512541080134</v>
      </c>
      <c r="N965" s="304">
        <f t="shared" ref="N965:N1004" ca="1" si="452">DEGREES(Beta)</f>
        <v>-82.107788686318841</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7.6519999999999806</v>
      </c>
      <c r="T965" s="304">
        <f t="shared" ca="1" si="436"/>
        <v>75.066119999999813</v>
      </c>
      <c r="U965" s="311">
        <f t="shared" ca="1" si="437"/>
        <v>0</v>
      </c>
      <c r="V965" s="306">
        <f t="shared" ca="1" si="438"/>
        <v>1.2256657283994652</v>
      </c>
      <c r="W965" s="304">
        <f t="shared" ca="1" si="439"/>
        <v>65.640821425254785</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1.1388488045291609</v>
      </c>
      <c r="AH965" s="304">
        <f t="shared" ref="AH965:AH1004" ca="1" si="463">IF(AND(L964&lt;L_rampe,Poussee&lt;Poids*SIN(M964)), g*SIN(M964), (-W964+Poussee)/m)</f>
        <v>-8.5782310693430563</v>
      </c>
    </row>
    <row r="966" spans="1:34" x14ac:dyDescent="0.2">
      <c r="A966" s="347">
        <f t="shared" ca="1" si="441"/>
        <v>1E-4</v>
      </c>
      <c r="B966" s="304">
        <f t="shared" ca="1" si="442"/>
        <v>49.414500000000842</v>
      </c>
      <c r="D966" s="306">
        <f t="shared" ca="1" si="443"/>
        <v>-1.1778795618759339</v>
      </c>
      <c r="E966" s="307">
        <f t="shared" ca="1" si="444"/>
        <v>-1.3129952134538065</v>
      </c>
      <c r="F966" s="304">
        <f t="shared" ca="1" si="445"/>
        <v>1.7639038218785199</v>
      </c>
      <c r="G966" s="306">
        <f t="shared" ca="1" si="446"/>
        <v>21.469689062067822</v>
      </c>
      <c r="H966" s="307">
        <f t="shared" ca="1" si="447"/>
        <v>-154.87933752357108</v>
      </c>
      <c r="I966" s="304">
        <f t="shared" ca="1" si="448"/>
        <v>156.36034260694791</v>
      </c>
      <c r="J966" s="306">
        <f t="shared" ca="1" si="449"/>
        <v>2323.2191136203255</v>
      </c>
      <c r="K966" s="307">
        <f t="shared" ca="1" si="450"/>
        <v>-5.4485291759403509</v>
      </c>
      <c r="L966" s="304">
        <f t="shared" ca="1" si="435"/>
        <v>2323.2255026925372</v>
      </c>
      <c r="M966" s="306">
        <f t="shared" ca="1" si="451"/>
        <v>-1.4330521155860989</v>
      </c>
      <c r="N966" s="304">
        <f t="shared" ca="1" si="452"/>
        <v>-82.107838045377292</v>
      </c>
      <c r="P966" s="310">
        <f t="shared" ca="1" si="453"/>
        <v>23</v>
      </c>
      <c r="Q966" s="304">
        <f t="shared" ca="1" si="454"/>
        <v>0</v>
      </c>
      <c r="R966" s="306">
        <f t="shared" ca="1" si="455"/>
        <v>0</v>
      </c>
      <c r="S966" s="307">
        <f t="shared" ca="1" si="456"/>
        <v>7.6519999999999806</v>
      </c>
      <c r="T966" s="304">
        <f t="shared" ca="1" si="436"/>
        <v>75.066119999999813</v>
      </c>
      <c r="U966" s="311">
        <f t="shared" ca="1" si="437"/>
        <v>0</v>
      </c>
      <c r="V966" s="306">
        <f t="shared" ca="1" si="438"/>
        <v>1.2256676267032314</v>
      </c>
      <c r="W966" s="304">
        <f t="shared" ca="1" si="439"/>
        <v>65.641018706438885</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1.1388241831202066</v>
      </c>
      <c r="AH966" s="304">
        <f t="shared" ca="1" si="463"/>
        <v>-8.5782568511833439</v>
      </c>
    </row>
    <row r="967" spans="1:34" x14ac:dyDescent="0.2">
      <c r="A967" s="347">
        <f t="shared" ca="1" si="441"/>
        <v>1E-4</v>
      </c>
      <c r="B967" s="304">
        <f t="shared" ca="1" si="442"/>
        <v>49.414600000000846</v>
      </c>
      <c r="D967" s="306">
        <f t="shared" ca="1" si="443"/>
        <v>-1.1778757819457479</v>
      </c>
      <c r="E967" s="307">
        <f t="shared" ca="1" si="444"/>
        <v>-1.3129686612869289</v>
      </c>
      <c r="F967" s="304">
        <f t="shared" ca="1" si="445"/>
        <v>1.763881533214716</v>
      </c>
      <c r="G967" s="306">
        <f t="shared" ca="1" si="446"/>
        <v>21.469571274489628</v>
      </c>
      <c r="H967" s="307">
        <f t="shared" ca="1" si="447"/>
        <v>-154.87946882043721</v>
      </c>
      <c r="I967" s="304">
        <f t="shared" ca="1" si="448"/>
        <v>156.36045648696211</v>
      </c>
      <c r="J967" s="306">
        <f t="shared" ca="1" si="449"/>
        <v>2323.2191136203255</v>
      </c>
      <c r="K967" s="307">
        <f t="shared" ca="1" si="450"/>
        <v>-5.4640171162575513</v>
      </c>
      <c r="L967" s="304">
        <f t="shared" ca="1" si="435"/>
        <v>2323.2255390671517</v>
      </c>
      <c r="M967" s="306">
        <f t="shared" ca="1" si="451"/>
        <v>-1.4330529770582037</v>
      </c>
      <c r="N967" s="304">
        <f t="shared" ca="1" si="452"/>
        <v>-82.107887404093063</v>
      </c>
      <c r="P967" s="310">
        <f t="shared" ca="1" si="453"/>
        <v>23</v>
      </c>
      <c r="Q967" s="304">
        <f t="shared" ca="1" si="454"/>
        <v>0</v>
      </c>
      <c r="R967" s="306">
        <f t="shared" ca="1" si="455"/>
        <v>0</v>
      </c>
      <c r="S967" s="307">
        <f t="shared" ca="1" si="456"/>
        <v>7.6519999999999806</v>
      </c>
      <c r="T967" s="304">
        <f t="shared" ca="1" si="436"/>
        <v>75.066119999999813</v>
      </c>
      <c r="U967" s="311">
        <f t="shared" ca="1" si="437"/>
        <v>0</v>
      </c>
      <c r="V967" s="306">
        <f t="shared" ca="1" si="438"/>
        <v>1.2256695250115479</v>
      </c>
      <c r="W967" s="304">
        <f t="shared" ca="1" si="439"/>
        <v>65.641215986165278</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1.1387995618864934</v>
      </c>
      <c r="AH967" s="304">
        <f t="shared" ca="1" si="463"/>
        <v>-8.5782826328331225</v>
      </c>
    </row>
    <row r="968" spans="1:34" x14ac:dyDescent="0.2">
      <c r="A968" s="347">
        <f t="shared" ca="1" si="441"/>
        <v>1E-4</v>
      </c>
      <c r="B968" s="304">
        <f t="shared" ca="1" si="442"/>
        <v>49.414700000000849</v>
      </c>
      <c r="D968" s="306">
        <f t="shared" ca="1" si="443"/>
        <v>-1.177872001995349</v>
      </c>
      <c r="E968" s="307">
        <f t="shared" ca="1" si="444"/>
        <v>-1.3129421093159994</v>
      </c>
      <c r="F968" s="304">
        <f t="shared" ca="1" si="445"/>
        <v>1.7638592448094257</v>
      </c>
      <c r="G968" s="306">
        <f t="shared" ca="1" si="446"/>
        <v>21.469453487289428</v>
      </c>
      <c r="H968" s="307">
        <f t="shared" ca="1" si="447"/>
        <v>-154.87960011464816</v>
      </c>
      <c r="I968" s="304">
        <f t="shared" ca="1" si="448"/>
        <v>156.36057036451422</v>
      </c>
      <c r="J968" s="306">
        <f t="shared" ca="1" si="449"/>
        <v>2323.2191136203255</v>
      </c>
      <c r="K968" s="307">
        <f t="shared" ca="1" si="450"/>
        <v>-5.479505069704306</v>
      </c>
      <c r="L968" s="304">
        <f t="shared" ca="1" si="435"/>
        <v>2323.2255755450483</v>
      </c>
      <c r="M968" s="306">
        <f t="shared" ca="1" si="451"/>
        <v>-1.4330538385243272</v>
      </c>
      <c r="N968" s="304">
        <f t="shared" ca="1" si="452"/>
        <v>-82.107936762466124</v>
      </c>
      <c r="P968" s="310">
        <f t="shared" ca="1" si="453"/>
        <v>23</v>
      </c>
      <c r="Q968" s="304">
        <f t="shared" ca="1" si="454"/>
        <v>0</v>
      </c>
      <c r="R968" s="306">
        <f t="shared" ca="1" si="455"/>
        <v>0</v>
      </c>
      <c r="S968" s="307">
        <f t="shared" ca="1" si="456"/>
        <v>7.6519999999999806</v>
      </c>
      <c r="T968" s="304">
        <f t="shared" ca="1" si="436"/>
        <v>75.066119999999813</v>
      </c>
      <c r="U968" s="311">
        <f t="shared" ca="1" si="437"/>
        <v>0</v>
      </c>
      <c r="V968" s="306">
        <f t="shared" ca="1" si="438"/>
        <v>1.2256714233244144</v>
      </c>
      <c r="W968" s="304">
        <f t="shared" ca="1" si="439"/>
        <v>65.64141326443395</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1.1387749408280126</v>
      </c>
      <c r="AH968" s="304">
        <f t="shared" ca="1" si="463"/>
        <v>-8.5783084142923993</v>
      </c>
    </row>
    <row r="969" spans="1:34" x14ac:dyDescent="0.2">
      <c r="A969" s="347">
        <f t="shared" ca="1" si="441"/>
        <v>1E-4</v>
      </c>
      <c r="B969" s="304">
        <f t="shared" ca="1" si="442"/>
        <v>49.414800000000852</v>
      </c>
      <c r="D969" s="306">
        <f t="shared" ca="1" si="443"/>
        <v>-1.177868222024743</v>
      </c>
      <c r="E969" s="307">
        <f t="shared" ca="1" si="444"/>
        <v>-1.3129155575410181</v>
      </c>
      <c r="F969" s="304">
        <f t="shared" ca="1" si="445"/>
        <v>1.7638369566626535</v>
      </c>
      <c r="G969" s="306">
        <f t="shared" ca="1" si="446"/>
        <v>21.469335700467227</v>
      </c>
      <c r="H969" s="307">
        <f t="shared" ca="1" si="447"/>
        <v>-154.87973140620392</v>
      </c>
      <c r="I969" s="304">
        <f t="shared" ca="1" si="448"/>
        <v>156.36068423960424</v>
      </c>
      <c r="J969" s="306">
        <f t="shared" ca="1" si="449"/>
        <v>2323.2191136203255</v>
      </c>
      <c r="K969" s="307">
        <f t="shared" ca="1" si="450"/>
        <v>-5.4949930362803485</v>
      </c>
      <c r="L969" s="304">
        <f t="shared" ca="1" si="435"/>
        <v>2323.2256121262262</v>
      </c>
      <c r="M969" s="306">
        <f t="shared" ca="1" si="451"/>
        <v>-1.4330546999844698</v>
      </c>
      <c r="N969" s="304">
        <f t="shared" ca="1" si="452"/>
        <v>-82.10798612049652</v>
      </c>
      <c r="P969" s="310">
        <f t="shared" ca="1" si="453"/>
        <v>23</v>
      </c>
      <c r="Q969" s="304">
        <f t="shared" ca="1" si="454"/>
        <v>0</v>
      </c>
      <c r="R969" s="306">
        <f t="shared" ca="1" si="455"/>
        <v>0</v>
      </c>
      <c r="S969" s="307">
        <f t="shared" ca="1" si="456"/>
        <v>7.6519999999999806</v>
      </c>
      <c r="T969" s="304">
        <f t="shared" ca="1" si="436"/>
        <v>75.066119999999813</v>
      </c>
      <c r="U969" s="311">
        <f t="shared" ca="1" si="437"/>
        <v>0</v>
      </c>
      <c r="V969" s="306">
        <f t="shared" ca="1" si="438"/>
        <v>1.2256733216418314</v>
      </c>
      <c r="W969" s="304">
        <f t="shared" ca="1" si="439"/>
        <v>65.64161054124493</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1.1387503199447657</v>
      </c>
      <c r="AH969" s="304">
        <f t="shared" ca="1" si="463"/>
        <v>-8.578334195561176</v>
      </c>
    </row>
    <row r="970" spans="1:34" x14ac:dyDescent="0.2">
      <c r="A970" s="347">
        <f t="shared" ca="1" si="441"/>
        <v>1E-4</v>
      </c>
      <c r="B970" s="304">
        <f t="shared" ca="1" si="442"/>
        <v>49.414900000000856</v>
      </c>
      <c r="D970" s="306">
        <f t="shared" ca="1" si="443"/>
        <v>-1.1778644420339281</v>
      </c>
      <c r="E970" s="307">
        <f t="shared" ca="1" si="444"/>
        <v>-1.3128890059619831</v>
      </c>
      <c r="F970" s="304">
        <f t="shared" ca="1" si="445"/>
        <v>1.7638146687743983</v>
      </c>
      <c r="G970" s="306">
        <f t="shared" ca="1" si="446"/>
        <v>21.469217914023023</v>
      </c>
      <c r="H970" s="307">
        <f t="shared" ca="1" si="447"/>
        <v>-154.87986269510452</v>
      </c>
      <c r="I970" s="304">
        <f t="shared" ca="1" si="448"/>
        <v>156.3607981122322</v>
      </c>
      <c r="J970" s="306">
        <f t="shared" ca="1" si="449"/>
        <v>2323.2191136203255</v>
      </c>
      <c r="K970" s="307">
        <f t="shared" ca="1" si="450"/>
        <v>-5.5104810159854143</v>
      </c>
      <c r="L970" s="304">
        <f t="shared" ca="1" si="435"/>
        <v>2323.2256488106873</v>
      </c>
      <c r="M970" s="306">
        <f t="shared" ca="1" si="451"/>
        <v>-1.4330555614386316</v>
      </c>
      <c r="N970" s="304">
        <f t="shared" ca="1" si="452"/>
        <v>-82.108035478184235</v>
      </c>
      <c r="P970" s="310">
        <f t="shared" ca="1" si="453"/>
        <v>23</v>
      </c>
      <c r="Q970" s="304">
        <f t="shared" ca="1" si="454"/>
        <v>0</v>
      </c>
      <c r="R970" s="306">
        <f t="shared" ca="1" si="455"/>
        <v>0</v>
      </c>
      <c r="S970" s="307">
        <f t="shared" ca="1" si="456"/>
        <v>7.6519999999999806</v>
      </c>
      <c r="T970" s="304">
        <f t="shared" ca="1" si="436"/>
        <v>75.066119999999813</v>
      </c>
      <c r="U970" s="311">
        <f t="shared" ca="1" si="437"/>
        <v>0</v>
      </c>
      <c r="V970" s="306">
        <f t="shared" ca="1" si="438"/>
        <v>1.2256752199637981</v>
      </c>
      <c r="W970" s="304">
        <f t="shared" ca="1" si="439"/>
        <v>65.641807816598174</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1.1387256992367494</v>
      </c>
      <c r="AH970" s="304">
        <f t="shared" ca="1" si="463"/>
        <v>-8.5783599766394527</v>
      </c>
    </row>
    <row r="971" spans="1:34" x14ac:dyDescent="0.2">
      <c r="A971" s="347">
        <f t="shared" ca="1" si="441"/>
        <v>1E-4</v>
      </c>
      <c r="B971" s="304">
        <f t="shared" ca="1" si="442"/>
        <v>49.415000000000859</v>
      </c>
      <c r="D971" s="306">
        <f t="shared" ca="1" si="443"/>
        <v>-1.1778606620229033</v>
      </c>
      <c r="E971" s="307">
        <f t="shared" ca="1" si="444"/>
        <v>-1.3128624545788981</v>
      </c>
      <c r="F971" s="304">
        <f t="shared" ca="1" si="445"/>
        <v>1.7637923811446632</v>
      </c>
      <c r="G971" s="306">
        <f t="shared" ca="1" si="446"/>
        <v>21.469100127956821</v>
      </c>
      <c r="H971" s="307">
        <f t="shared" ca="1" si="447"/>
        <v>-154.87999398134997</v>
      </c>
      <c r="I971" s="304">
        <f t="shared" ca="1" si="448"/>
        <v>156.36091198239808</v>
      </c>
      <c r="J971" s="306">
        <f t="shared" ca="1" si="449"/>
        <v>2323.2191136203255</v>
      </c>
      <c r="K971" s="307">
        <f t="shared" ca="1" si="450"/>
        <v>-5.5259690088192368</v>
      </c>
      <c r="L971" s="304">
        <f t="shared" ca="1" si="435"/>
        <v>2323.2256855984306</v>
      </c>
      <c r="M971" s="306">
        <f t="shared" ca="1" si="451"/>
        <v>-1.4330564228868121</v>
      </c>
      <c r="N971" s="304">
        <f t="shared" ca="1" si="452"/>
        <v>-82.108084835529255</v>
      </c>
      <c r="P971" s="310">
        <f t="shared" ca="1" si="453"/>
        <v>23</v>
      </c>
      <c r="Q971" s="304">
        <f t="shared" ca="1" si="454"/>
        <v>0</v>
      </c>
      <c r="R971" s="306">
        <f t="shared" ca="1" si="455"/>
        <v>0</v>
      </c>
      <c r="S971" s="307">
        <f t="shared" ca="1" si="456"/>
        <v>7.6519999999999806</v>
      </c>
      <c r="T971" s="304">
        <f t="shared" ca="1" si="436"/>
        <v>75.066119999999813</v>
      </c>
      <c r="U971" s="311">
        <f t="shared" ca="1" si="437"/>
        <v>0</v>
      </c>
      <c r="V971" s="306">
        <f t="shared" ca="1" si="438"/>
        <v>1.225677118290315</v>
      </c>
      <c r="W971" s="304">
        <f t="shared" ca="1" si="439"/>
        <v>65.642005090493683</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1.1387010787039706</v>
      </c>
      <c r="AH971" s="304">
        <f t="shared" ca="1" si="463"/>
        <v>-8.5783857575272275</v>
      </c>
    </row>
    <row r="972" spans="1:34" x14ac:dyDescent="0.2">
      <c r="A972" s="347">
        <f t="shared" ca="1" si="441"/>
        <v>1E-4</v>
      </c>
      <c r="B972" s="304">
        <f t="shared" ca="1" si="442"/>
        <v>49.415100000000862</v>
      </c>
      <c r="D972" s="306">
        <f t="shared" ca="1" si="443"/>
        <v>-1.1778568819916735</v>
      </c>
      <c r="E972" s="307">
        <f t="shared" ca="1" si="444"/>
        <v>-1.3128359033917665</v>
      </c>
      <c r="F972" s="304">
        <f t="shared" ca="1" si="445"/>
        <v>1.7637700937734553</v>
      </c>
      <c r="G972" s="306">
        <f t="shared" ca="1" si="446"/>
        <v>21.468982342268621</v>
      </c>
      <c r="H972" s="307">
        <f t="shared" ca="1" si="447"/>
        <v>-154.88012526494032</v>
      </c>
      <c r="I972" s="304">
        <f t="shared" ca="1" si="448"/>
        <v>156.36102585010192</v>
      </c>
      <c r="J972" s="306">
        <f t="shared" ca="1" si="449"/>
        <v>2323.2191136203255</v>
      </c>
      <c r="K972" s="307">
        <f t="shared" ca="1" si="450"/>
        <v>-5.5414570147815514</v>
      </c>
      <c r="L972" s="304">
        <f t="shared" ca="1" si="435"/>
        <v>2323.2257224894565</v>
      </c>
      <c r="M972" s="306">
        <f t="shared" ca="1" si="451"/>
        <v>-1.4330572843290121</v>
      </c>
      <c r="N972" s="304">
        <f t="shared" ca="1" si="452"/>
        <v>-82.108134192531608</v>
      </c>
      <c r="P972" s="310">
        <f t="shared" ca="1" si="453"/>
        <v>23</v>
      </c>
      <c r="Q972" s="304">
        <f t="shared" ca="1" si="454"/>
        <v>0</v>
      </c>
      <c r="R972" s="306">
        <f t="shared" ca="1" si="455"/>
        <v>0</v>
      </c>
      <c r="S972" s="307">
        <f t="shared" ca="1" si="456"/>
        <v>7.6519999999999806</v>
      </c>
      <c r="T972" s="304">
        <f t="shared" ca="1" si="436"/>
        <v>75.066119999999813</v>
      </c>
      <c r="U972" s="311">
        <f t="shared" ca="1" si="437"/>
        <v>0</v>
      </c>
      <c r="V972" s="306">
        <f t="shared" ca="1" si="438"/>
        <v>1.2256790166213816</v>
      </c>
      <c r="W972" s="304">
        <f t="shared" ca="1" si="439"/>
        <v>65.642202362931442</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1.1386764583464277</v>
      </c>
      <c r="AH972" s="304">
        <f t="shared" ca="1" si="463"/>
        <v>-8.578411538224497</v>
      </c>
    </row>
    <row r="973" spans="1:34" x14ac:dyDescent="0.2">
      <c r="A973" s="347">
        <f t="shared" ca="1" si="441"/>
        <v>1E-4</v>
      </c>
      <c r="B973" s="304">
        <f t="shared" ca="1" si="442"/>
        <v>49.415200000000866</v>
      </c>
      <c r="D973" s="306">
        <f t="shared" ca="1" si="443"/>
        <v>-1.1778531019402334</v>
      </c>
      <c r="E973" s="307">
        <f t="shared" ca="1" si="444"/>
        <v>-1.3128093524005848</v>
      </c>
      <c r="F973" s="304">
        <f t="shared" ca="1" si="445"/>
        <v>1.7637478066607688</v>
      </c>
      <c r="G973" s="306">
        <f t="shared" ca="1" si="446"/>
        <v>21.468864556958426</v>
      </c>
      <c r="H973" s="307">
        <f t="shared" ca="1" si="447"/>
        <v>-154.88025654587557</v>
      </c>
      <c r="I973" s="304">
        <f t="shared" ca="1" si="448"/>
        <v>156.3611397153438</v>
      </c>
      <c r="J973" s="306">
        <f t="shared" ca="1" si="449"/>
        <v>2323.2191136203255</v>
      </c>
      <c r="K973" s="307">
        <f t="shared" ca="1" si="450"/>
        <v>-5.5569450338720925</v>
      </c>
      <c r="L973" s="304">
        <f t="shared" ca="1" si="435"/>
        <v>2323.2257594837656</v>
      </c>
      <c r="M973" s="306">
        <f t="shared" ca="1" si="451"/>
        <v>-1.4330581457652314</v>
      </c>
      <c r="N973" s="304">
        <f t="shared" ca="1" si="452"/>
        <v>-82.108183549191281</v>
      </c>
      <c r="P973" s="310">
        <f t="shared" ca="1" si="453"/>
        <v>23</v>
      </c>
      <c r="Q973" s="304">
        <f t="shared" ca="1" si="454"/>
        <v>0</v>
      </c>
      <c r="R973" s="306">
        <f t="shared" ca="1" si="455"/>
        <v>0</v>
      </c>
      <c r="S973" s="307">
        <f t="shared" ca="1" si="456"/>
        <v>7.6519999999999806</v>
      </c>
      <c r="T973" s="304">
        <f t="shared" ca="1" si="436"/>
        <v>75.066119999999813</v>
      </c>
      <c r="U973" s="311">
        <f t="shared" ca="1" si="437"/>
        <v>0</v>
      </c>
      <c r="V973" s="306">
        <f t="shared" ca="1" si="438"/>
        <v>1.2256809149569989</v>
      </c>
      <c r="W973" s="304">
        <f t="shared" ca="1" si="439"/>
        <v>65.642399633911552</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1.1386518381641242</v>
      </c>
      <c r="AH973" s="304">
        <f t="shared" ca="1" si="463"/>
        <v>-8.578437318731261</v>
      </c>
    </row>
    <row r="974" spans="1:34" x14ac:dyDescent="0.2">
      <c r="A974" s="347">
        <f t="shared" ca="1" si="441"/>
        <v>1E-4</v>
      </c>
      <c r="B974" s="304">
        <f t="shared" ca="1" si="442"/>
        <v>49.415300000000869</v>
      </c>
      <c r="D974" s="306">
        <f t="shared" ca="1" si="443"/>
        <v>-1.1778493218685879</v>
      </c>
      <c r="E974" s="307">
        <f t="shared" ca="1" si="444"/>
        <v>-1.312782801605346</v>
      </c>
      <c r="F974" s="304">
        <f t="shared" ca="1" si="445"/>
        <v>1.7637255198066033</v>
      </c>
      <c r="G974" s="306">
        <f t="shared" ca="1" si="446"/>
        <v>21.46874677202624</v>
      </c>
      <c r="H974" s="307">
        <f t="shared" ca="1" si="447"/>
        <v>-154.88038782415572</v>
      </c>
      <c r="I974" s="304">
        <f t="shared" ca="1" si="448"/>
        <v>156.36125357812361</v>
      </c>
      <c r="J974" s="306">
        <f t="shared" ca="1" si="449"/>
        <v>2323.2191136203255</v>
      </c>
      <c r="K974" s="307">
        <f t="shared" ca="1" si="450"/>
        <v>-5.5724330660905936</v>
      </c>
      <c r="L974" s="304">
        <f t="shared" ca="1" si="435"/>
        <v>2323.2257965813583</v>
      </c>
      <c r="M974" s="306">
        <f t="shared" ca="1" si="451"/>
        <v>-1.4330590071954696</v>
      </c>
      <c r="N974" s="304">
        <f t="shared" ca="1" si="452"/>
        <v>-82.108232905508288</v>
      </c>
      <c r="P974" s="310">
        <f t="shared" ca="1" si="453"/>
        <v>23</v>
      </c>
      <c r="Q974" s="304">
        <f t="shared" ca="1" si="454"/>
        <v>0</v>
      </c>
      <c r="R974" s="306">
        <f t="shared" ca="1" si="455"/>
        <v>0</v>
      </c>
      <c r="S974" s="307">
        <f t="shared" ca="1" si="456"/>
        <v>7.6519999999999806</v>
      </c>
      <c r="T974" s="304">
        <f t="shared" ca="1" si="436"/>
        <v>75.066119999999813</v>
      </c>
      <c r="U974" s="311">
        <f t="shared" ca="1" si="437"/>
        <v>0</v>
      </c>
      <c r="V974" s="306">
        <f t="shared" ca="1" si="438"/>
        <v>1.2256828132971662</v>
      </c>
      <c r="W974" s="304">
        <f t="shared" ca="1" si="439"/>
        <v>65.642596903433912</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1.1386272181570476</v>
      </c>
      <c r="AH974" s="304">
        <f t="shared" ca="1" si="463"/>
        <v>-8.5784630990475321</v>
      </c>
    </row>
    <row r="975" spans="1:34" x14ac:dyDescent="0.2">
      <c r="A975" s="347">
        <f t="shared" ca="1" si="441"/>
        <v>1E-4</v>
      </c>
      <c r="B975" s="304">
        <f t="shared" ca="1" si="442"/>
        <v>49.415400000000872</v>
      </c>
      <c r="D975" s="306">
        <f t="shared" ca="1" si="443"/>
        <v>-1.1778455417767379</v>
      </c>
      <c r="E975" s="307">
        <f t="shared" ca="1" si="444"/>
        <v>-1.3127562510060589</v>
      </c>
      <c r="F975" s="304">
        <f t="shared" ca="1" si="445"/>
        <v>1.7637032332109674</v>
      </c>
      <c r="G975" s="306">
        <f t="shared" ca="1" si="446"/>
        <v>21.468628987472062</v>
      </c>
      <c r="H975" s="307">
        <f t="shared" ca="1" si="447"/>
        <v>-154.88051909978083</v>
      </c>
      <c r="I975" s="304">
        <f t="shared" ca="1" si="448"/>
        <v>156.36136743844145</v>
      </c>
      <c r="J975" s="306">
        <f t="shared" ca="1" si="449"/>
        <v>2323.2191136203255</v>
      </c>
      <c r="K975" s="307">
        <f t="shared" ca="1" si="450"/>
        <v>-5.5879211114367902</v>
      </c>
      <c r="L975" s="304">
        <f t="shared" ca="1" si="435"/>
        <v>2323.2258337822345</v>
      </c>
      <c r="M975" s="306">
        <f t="shared" ca="1" si="451"/>
        <v>-1.4330598686197276</v>
      </c>
      <c r="N975" s="304">
        <f t="shared" ca="1" si="452"/>
        <v>-82.108282261482628</v>
      </c>
      <c r="P975" s="310">
        <f t="shared" ca="1" si="453"/>
        <v>23</v>
      </c>
      <c r="Q975" s="304">
        <f t="shared" ca="1" si="454"/>
        <v>0</v>
      </c>
      <c r="R975" s="306">
        <f t="shared" ca="1" si="455"/>
        <v>0</v>
      </c>
      <c r="S975" s="307">
        <f t="shared" ca="1" si="456"/>
        <v>7.6519999999999806</v>
      </c>
      <c r="T975" s="304">
        <f t="shared" ca="1" si="436"/>
        <v>75.066119999999813</v>
      </c>
      <c r="U975" s="311">
        <f t="shared" ca="1" si="437"/>
        <v>0</v>
      </c>
      <c r="V975" s="306">
        <f t="shared" ca="1" si="438"/>
        <v>1.225684711641883</v>
      </c>
      <c r="W975" s="304">
        <f t="shared" ca="1" si="439"/>
        <v>65.642794171498522</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1.1386025983252086</v>
      </c>
      <c r="AH975" s="304">
        <f t="shared" ca="1" si="463"/>
        <v>-8.5784888791732978</v>
      </c>
    </row>
    <row r="976" spans="1:34" x14ac:dyDescent="0.2">
      <c r="A976" s="347">
        <f t="shared" ca="1" si="441"/>
        <v>1E-4</v>
      </c>
      <c r="B976" s="304">
        <f t="shared" ca="1" si="442"/>
        <v>49.415500000000876</v>
      </c>
      <c r="D976" s="306">
        <f t="shared" ca="1" si="443"/>
        <v>-1.1778417616646786</v>
      </c>
      <c r="E976" s="307">
        <f t="shared" ca="1" si="444"/>
        <v>-1.3127297006027252</v>
      </c>
      <c r="F976" s="304">
        <f t="shared" ca="1" si="445"/>
        <v>1.7636809468738597</v>
      </c>
      <c r="G976" s="306">
        <f t="shared" ca="1" si="446"/>
        <v>21.468511203295897</v>
      </c>
      <c r="H976" s="307">
        <f t="shared" ca="1" si="447"/>
        <v>-154.88065037275089</v>
      </c>
      <c r="I976" s="304">
        <f t="shared" ca="1" si="448"/>
        <v>156.36148129629734</v>
      </c>
      <c r="J976" s="306">
        <f t="shared" ca="1" si="449"/>
        <v>2323.2191136203255</v>
      </c>
      <c r="K976" s="307">
        <f t="shared" ca="1" si="450"/>
        <v>-5.6034091699104165</v>
      </c>
      <c r="L976" s="304">
        <f t="shared" ca="1" si="435"/>
        <v>2323.2258710863944</v>
      </c>
      <c r="M976" s="306">
        <f t="shared" ca="1" si="451"/>
        <v>-1.4330607300380047</v>
      </c>
      <c r="N976" s="304">
        <f t="shared" ca="1" si="452"/>
        <v>-82.108331617114303</v>
      </c>
      <c r="P976" s="310">
        <f t="shared" ca="1" si="453"/>
        <v>23</v>
      </c>
      <c r="Q976" s="304">
        <f t="shared" ca="1" si="454"/>
        <v>0</v>
      </c>
      <c r="R976" s="306">
        <f t="shared" ca="1" si="455"/>
        <v>0</v>
      </c>
      <c r="S976" s="307">
        <f t="shared" ca="1" si="456"/>
        <v>7.6519999999999806</v>
      </c>
      <c r="T976" s="304">
        <f t="shared" ca="1" si="436"/>
        <v>75.066119999999813</v>
      </c>
      <c r="U976" s="311">
        <f t="shared" ca="1" si="437"/>
        <v>0</v>
      </c>
      <c r="V976" s="306">
        <f t="shared" ca="1" si="438"/>
        <v>1.2256866099911503</v>
      </c>
      <c r="W976" s="304">
        <f t="shared" ca="1" si="439"/>
        <v>65.642991438105469</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1.1385779786686108</v>
      </c>
      <c r="AH976" s="304">
        <f t="shared" ca="1" si="463"/>
        <v>-8.5785146591085581</v>
      </c>
    </row>
    <row r="977" spans="1:34" x14ac:dyDescent="0.2">
      <c r="A977" s="347">
        <f t="shared" ca="1" si="441"/>
        <v>1E-4</v>
      </c>
      <c r="B977" s="304">
        <f t="shared" ca="1" si="442"/>
        <v>49.415600000000879</v>
      </c>
      <c r="D977" s="306">
        <f t="shared" ca="1" si="443"/>
        <v>-1.1778379815324165</v>
      </c>
      <c r="E977" s="307">
        <f t="shared" ca="1" si="444"/>
        <v>-1.3127031503953326</v>
      </c>
      <c r="F977" s="304">
        <f t="shared" ca="1" si="445"/>
        <v>1.7636586607952764</v>
      </c>
      <c r="G977" s="306">
        <f t="shared" ca="1" si="446"/>
        <v>21.468393419497744</v>
      </c>
      <c r="H977" s="307">
        <f t="shared" ca="1" si="447"/>
        <v>-154.88078164306594</v>
      </c>
      <c r="I977" s="304">
        <f t="shared" ca="1" si="448"/>
        <v>156.36159515169129</v>
      </c>
      <c r="J977" s="306">
        <f t="shared" ca="1" si="449"/>
        <v>2323.2191136203255</v>
      </c>
      <c r="K977" s="307">
        <f t="shared" ca="1" si="450"/>
        <v>-5.6188972415112071</v>
      </c>
      <c r="L977" s="304">
        <f t="shared" ca="1" si="435"/>
        <v>2323.2259084938387</v>
      </c>
      <c r="M977" s="306">
        <f t="shared" ca="1" si="451"/>
        <v>-1.4330615914503015</v>
      </c>
      <c r="N977" s="304">
        <f t="shared" ca="1" si="452"/>
        <v>-82.108380972403339</v>
      </c>
      <c r="P977" s="310">
        <f t="shared" ca="1" si="453"/>
        <v>23</v>
      </c>
      <c r="Q977" s="304">
        <f t="shared" ca="1" si="454"/>
        <v>0</v>
      </c>
      <c r="R977" s="306">
        <f t="shared" ca="1" si="455"/>
        <v>0</v>
      </c>
      <c r="S977" s="307">
        <f t="shared" ca="1" si="456"/>
        <v>7.6519999999999806</v>
      </c>
      <c r="T977" s="304">
        <f t="shared" ca="1" si="436"/>
        <v>75.066119999999813</v>
      </c>
      <c r="U977" s="311">
        <f t="shared" ca="1" si="437"/>
        <v>0</v>
      </c>
      <c r="V977" s="306">
        <f t="shared" ca="1" si="438"/>
        <v>1.2256885083449671</v>
      </c>
      <c r="W977" s="304">
        <f t="shared" ca="1" si="439"/>
        <v>65.64318870325468</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1.1385533591872399</v>
      </c>
      <c r="AH977" s="304">
        <f t="shared" ca="1" si="463"/>
        <v>-8.5785404388533237</v>
      </c>
    </row>
    <row r="978" spans="1:34" x14ac:dyDescent="0.2">
      <c r="A978" s="347">
        <f t="shared" ca="1" si="441"/>
        <v>1E-4</v>
      </c>
      <c r="B978" s="304">
        <f t="shared" ca="1" si="442"/>
        <v>49.415700000000882</v>
      </c>
      <c r="D978" s="306">
        <f t="shared" ca="1" si="443"/>
        <v>-1.1778342013799474</v>
      </c>
      <c r="E978" s="307">
        <f t="shared" ca="1" si="444"/>
        <v>-1.3126766003838899</v>
      </c>
      <c r="F978" s="304">
        <f t="shared" ca="1" si="445"/>
        <v>1.7636363749752229</v>
      </c>
      <c r="G978" s="306">
        <f t="shared" ca="1" si="446"/>
        <v>21.468275636077607</v>
      </c>
      <c r="H978" s="307">
        <f t="shared" ca="1" si="447"/>
        <v>-154.88091291072598</v>
      </c>
      <c r="I978" s="304">
        <f t="shared" ca="1" si="448"/>
        <v>156.36170900462329</v>
      </c>
      <c r="J978" s="306">
        <f t="shared" ca="1" si="449"/>
        <v>2323.2191136203255</v>
      </c>
      <c r="K978" s="307">
        <f t="shared" ca="1" si="450"/>
        <v>-5.6343853262388963</v>
      </c>
      <c r="L978" s="304">
        <f t="shared" ca="1" si="435"/>
        <v>2323.225946004567</v>
      </c>
      <c r="M978" s="306">
        <f t="shared" ca="1" si="451"/>
        <v>-1.4330624528566176</v>
      </c>
      <c r="N978" s="304">
        <f t="shared" ca="1" si="452"/>
        <v>-82.108430327349694</v>
      </c>
      <c r="P978" s="310">
        <f t="shared" ca="1" si="453"/>
        <v>23</v>
      </c>
      <c r="Q978" s="304">
        <f t="shared" ca="1" si="454"/>
        <v>0</v>
      </c>
      <c r="R978" s="306">
        <f t="shared" ca="1" si="455"/>
        <v>0</v>
      </c>
      <c r="S978" s="307">
        <f t="shared" ca="1" si="456"/>
        <v>7.6519999999999806</v>
      </c>
      <c r="T978" s="304">
        <f t="shared" ca="1" si="436"/>
        <v>75.066119999999813</v>
      </c>
      <c r="U978" s="311">
        <f t="shared" ca="1" si="437"/>
        <v>0</v>
      </c>
      <c r="V978" s="306">
        <f t="shared" ca="1" si="438"/>
        <v>1.2256904067033345</v>
      </c>
      <c r="W978" s="304">
        <f t="shared" ca="1" si="439"/>
        <v>65.64338596694617</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1.1385287398811066</v>
      </c>
      <c r="AH978" s="304">
        <f t="shared" ca="1" si="463"/>
        <v>-8.5785662184075857</v>
      </c>
    </row>
    <row r="979" spans="1:34" x14ac:dyDescent="0.2">
      <c r="A979" s="347">
        <f t="shared" ca="1" si="441"/>
        <v>1E-4</v>
      </c>
      <c r="B979" s="304">
        <f t="shared" ca="1" si="442"/>
        <v>49.415800000000885</v>
      </c>
      <c r="D979" s="306">
        <f t="shared" ca="1" si="443"/>
        <v>-1.1778304212072763</v>
      </c>
      <c r="E979" s="307">
        <f t="shared" ca="1" si="444"/>
        <v>-1.3126500505683971</v>
      </c>
      <c r="F979" s="304">
        <f t="shared" ca="1" si="445"/>
        <v>1.7636140894137033</v>
      </c>
      <c r="G979" s="306">
        <f t="shared" ca="1" si="446"/>
        <v>21.468157853035486</v>
      </c>
      <c r="H979" s="307">
        <f t="shared" ca="1" si="447"/>
        <v>-154.88104417573103</v>
      </c>
      <c r="I979" s="304">
        <f t="shared" ca="1" si="448"/>
        <v>156.36182285509338</v>
      </c>
      <c r="J979" s="306">
        <f t="shared" ca="1" si="449"/>
        <v>2323.2191136203255</v>
      </c>
      <c r="K979" s="307">
        <f t="shared" ca="1" si="450"/>
        <v>-5.6498734240932196</v>
      </c>
      <c r="L979" s="304">
        <f t="shared" ca="1" si="435"/>
        <v>2323.2259836185804</v>
      </c>
      <c r="M979" s="306">
        <f t="shared" ca="1" si="451"/>
        <v>-1.4330633142569535</v>
      </c>
      <c r="N979" s="304">
        <f t="shared" ca="1" si="452"/>
        <v>-82.108479681953412</v>
      </c>
      <c r="P979" s="310">
        <f t="shared" ca="1" si="453"/>
        <v>23</v>
      </c>
      <c r="Q979" s="304">
        <f t="shared" ca="1" si="454"/>
        <v>0</v>
      </c>
      <c r="R979" s="306">
        <f t="shared" ca="1" si="455"/>
        <v>0</v>
      </c>
      <c r="S979" s="307">
        <f t="shared" ca="1" si="456"/>
        <v>7.6519999999999806</v>
      </c>
      <c r="T979" s="304">
        <f t="shared" ca="1" si="436"/>
        <v>75.066119999999813</v>
      </c>
      <c r="U979" s="311">
        <f t="shared" ca="1" si="437"/>
        <v>0</v>
      </c>
      <c r="V979" s="306">
        <f t="shared" ca="1" si="438"/>
        <v>1.2256923050662512</v>
      </c>
      <c r="W979" s="304">
        <f t="shared" ca="1" si="439"/>
        <v>65.643583229179939</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1.1385041207502109</v>
      </c>
      <c r="AH979" s="304">
        <f t="shared" ca="1" si="463"/>
        <v>-8.5785919977713458</v>
      </c>
    </row>
    <row r="980" spans="1:34" x14ac:dyDescent="0.2">
      <c r="A980" s="347">
        <f t="shared" ca="1" si="441"/>
        <v>1E-4</v>
      </c>
      <c r="B980" s="304">
        <f t="shared" ca="1" si="442"/>
        <v>49.415900000000889</v>
      </c>
      <c r="D980" s="306">
        <f t="shared" ca="1" si="443"/>
        <v>-1.1778266410143985</v>
      </c>
      <c r="E980" s="307">
        <f t="shared" ca="1" si="444"/>
        <v>-1.3126235009488543</v>
      </c>
      <c r="F980" s="304">
        <f t="shared" ca="1" si="445"/>
        <v>1.7635918041107153</v>
      </c>
      <c r="G980" s="306">
        <f t="shared" ca="1" si="446"/>
        <v>21.468040070371384</v>
      </c>
      <c r="H980" s="307">
        <f t="shared" ca="1" si="447"/>
        <v>-154.88117543808113</v>
      </c>
      <c r="I980" s="304">
        <f t="shared" ca="1" si="448"/>
        <v>156.36193670310155</v>
      </c>
      <c r="J980" s="306">
        <f t="shared" ca="1" si="449"/>
        <v>2323.2191136203255</v>
      </c>
      <c r="K980" s="307">
        <f t="shared" ca="1" si="450"/>
        <v>-5.6653615350739104</v>
      </c>
      <c r="L980" s="304">
        <f t="shared" ca="1" si="435"/>
        <v>2323.2260213358782</v>
      </c>
      <c r="M980" s="306">
        <f t="shared" ca="1" si="451"/>
        <v>-1.4330641756513089</v>
      </c>
      <c r="N980" s="304">
        <f t="shared" ca="1" si="452"/>
        <v>-82.108529036214478</v>
      </c>
      <c r="P980" s="310">
        <f t="shared" ca="1" si="453"/>
        <v>23</v>
      </c>
      <c r="Q980" s="304">
        <f t="shared" ca="1" si="454"/>
        <v>0</v>
      </c>
      <c r="R980" s="306">
        <f t="shared" ca="1" si="455"/>
        <v>0</v>
      </c>
      <c r="S980" s="307">
        <f t="shared" ca="1" si="456"/>
        <v>7.6519999999999806</v>
      </c>
      <c r="T980" s="304">
        <f t="shared" ca="1" si="436"/>
        <v>75.066119999999813</v>
      </c>
      <c r="U980" s="311">
        <f t="shared" ca="1" si="437"/>
        <v>0</v>
      </c>
      <c r="V980" s="306">
        <f t="shared" ca="1" si="438"/>
        <v>1.2256942034337182</v>
      </c>
      <c r="W980" s="304">
        <f t="shared" ca="1" si="439"/>
        <v>65.643780489955986</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1.138479501794551</v>
      </c>
      <c r="AH980" s="304">
        <f t="shared" ca="1" si="463"/>
        <v>-8.5786177769446041</v>
      </c>
    </row>
    <row r="981" spans="1:34" x14ac:dyDescent="0.2">
      <c r="A981" s="347">
        <f t="shared" ca="1" si="441"/>
        <v>1E-4</v>
      </c>
      <c r="B981" s="304">
        <f t="shared" ca="1" si="442"/>
        <v>49.416000000000892</v>
      </c>
      <c r="D981" s="306">
        <f t="shared" ca="1" si="443"/>
        <v>-1.1778228608013184</v>
      </c>
      <c r="E981" s="307">
        <f t="shared" ca="1" si="444"/>
        <v>-1.3125969515252613</v>
      </c>
      <c r="F981" s="304">
        <f t="shared" ca="1" si="445"/>
        <v>1.7635695190662632</v>
      </c>
      <c r="G981" s="306">
        <f t="shared" ca="1" si="446"/>
        <v>21.467922288085305</v>
      </c>
      <c r="H981" s="307">
        <f t="shared" ca="1" si="447"/>
        <v>-154.8813066977763</v>
      </c>
      <c r="I981" s="304">
        <f t="shared" ca="1" si="448"/>
        <v>156.36205054864789</v>
      </c>
      <c r="J981" s="306">
        <f t="shared" ca="1" si="449"/>
        <v>2323.2191136203255</v>
      </c>
      <c r="K981" s="307">
        <f t="shared" ca="1" si="450"/>
        <v>-5.6808496591807032</v>
      </c>
      <c r="L981" s="304">
        <f t="shared" ca="1" si="435"/>
        <v>2323.2260591564614</v>
      </c>
      <c r="M981" s="306">
        <f t="shared" ca="1" si="451"/>
        <v>-1.433065037039684</v>
      </c>
      <c r="N981" s="304">
        <f t="shared" ca="1" si="452"/>
        <v>-82.108578390132891</v>
      </c>
      <c r="P981" s="310">
        <f t="shared" ca="1" si="453"/>
        <v>23</v>
      </c>
      <c r="Q981" s="304">
        <f t="shared" ca="1" si="454"/>
        <v>0</v>
      </c>
      <c r="R981" s="306">
        <f t="shared" ca="1" si="455"/>
        <v>0</v>
      </c>
      <c r="S981" s="307">
        <f t="shared" ca="1" si="456"/>
        <v>7.6519999999999806</v>
      </c>
      <c r="T981" s="304">
        <f t="shared" ca="1" si="436"/>
        <v>75.066119999999813</v>
      </c>
      <c r="U981" s="311">
        <f t="shared" ca="1" si="437"/>
        <v>0</v>
      </c>
      <c r="V981" s="306">
        <f t="shared" ca="1" si="438"/>
        <v>1.2256961018057351</v>
      </c>
      <c r="W981" s="304">
        <f t="shared" ca="1" si="439"/>
        <v>65.64397774927437</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1.1384548830141288</v>
      </c>
      <c r="AH981" s="304">
        <f t="shared" ca="1" si="463"/>
        <v>-8.5786435559273588</v>
      </c>
    </row>
    <row r="982" spans="1:34" x14ac:dyDescent="0.2">
      <c r="A982" s="347">
        <f t="shared" ca="1" si="441"/>
        <v>1E-4</v>
      </c>
      <c r="B982" s="304">
        <f t="shared" ca="1" si="442"/>
        <v>49.416100000000895</v>
      </c>
      <c r="D982" s="306">
        <f t="shared" ca="1" si="443"/>
        <v>-1.1778190805680366</v>
      </c>
      <c r="E982" s="307">
        <f t="shared" ca="1" si="444"/>
        <v>-1.3125704022976077</v>
      </c>
      <c r="F982" s="304">
        <f t="shared" ca="1" si="445"/>
        <v>1.7635472342803407</v>
      </c>
      <c r="G982" s="306">
        <f t="shared" ca="1" si="446"/>
        <v>21.467804506177249</v>
      </c>
      <c r="H982" s="307">
        <f t="shared" ca="1" si="447"/>
        <v>-154.88143795481653</v>
      </c>
      <c r="I982" s="304">
        <f t="shared" ca="1" si="448"/>
        <v>156.36216439173234</v>
      </c>
      <c r="J982" s="306">
        <f t="shared" ca="1" si="449"/>
        <v>2323.2191136203255</v>
      </c>
      <c r="K982" s="307">
        <f t="shared" ca="1" si="450"/>
        <v>-5.6963377964133324</v>
      </c>
      <c r="L982" s="304">
        <f t="shared" ca="1" si="435"/>
        <v>2323.2260970803295</v>
      </c>
      <c r="M982" s="306">
        <f t="shared" ca="1" si="451"/>
        <v>-1.433065898422079</v>
      </c>
      <c r="N982" s="304">
        <f t="shared" ca="1" si="452"/>
        <v>-82.108627743708666</v>
      </c>
      <c r="P982" s="310">
        <f t="shared" ca="1" si="453"/>
        <v>23</v>
      </c>
      <c r="Q982" s="304">
        <f t="shared" ca="1" si="454"/>
        <v>0</v>
      </c>
      <c r="R982" s="306">
        <f t="shared" ca="1" si="455"/>
        <v>0</v>
      </c>
      <c r="S982" s="307">
        <f t="shared" ca="1" si="456"/>
        <v>7.6519999999999806</v>
      </c>
      <c r="T982" s="304">
        <f t="shared" ca="1" si="436"/>
        <v>75.066119999999813</v>
      </c>
      <c r="U982" s="311">
        <f t="shared" ca="1" si="437"/>
        <v>0</v>
      </c>
      <c r="V982" s="306">
        <f t="shared" ca="1" si="438"/>
        <v>1.2256980001823017</v>
      </c>
      <c r="W982" s="304">
        <f t="shared" ca="1" si="439"/>
        <v>65.644175007135019</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1.138430264408937</v>
      </c>
      <c r="AH982" s="304">
        <f t="shared" ca="1" si="463"/>
        <v>-8.5786693347196206</v>
      </c>
    </row>
    <row r="983" spans="1:34" x14ac:dyDescent="0.2">
      <c r="A983" s="347">
        <f t="shared" ca="1" si="441"/>
        <v>1E-4</v>
      </c>
      <c r="B983" s="304">
        <f t="shared" ca="1" si="442"/>
        <v>49.416200000000899</v>
      </c>
      <c r="D983" s="306">
        <f t="shared" ca="1" si="443"/>
        <v>-1.1778153003145511</v>
      </c>
      <c r="E983" s="307">
        <f t="shared" ca="1" si="444"/>
        <v>-1.3125438532659057</v>
      </c>
      <c r="F983" s="304">
        <f t="shared" ca="1" si="445"/>
        <v>1.7635249497529564</v>
      </c>
      <c r="G983" s="306">
        <f t="shared" ca="1" si="446"/>
        <v>21.467686724647216</v>
      </c>
      <c r="H983" s="307">
        <f t="shared" ca="1" si="447"/>
        <v>-154.88156920920187</v>
      </c>
      <c r="I983" s="304">
        <f t="shared" ca="1" si="448"/>
        <v>156.36227823235495</v>
      </c>
      <c r="J983" s="306">
        <f t="shared" ca="1" si="449"/>
        <v>2323.2191136203255</v>
      </c>
      <c r="K983" s="307">
        <f t="shared" ca="1" si="450"/>
        <v>-5.7118259467715333</v>
      </c>
      <c r="L983" s="304">
        <f t="shared" ca="1" si="435"/>
        <v>2323.226135107484</v>
      </c>
      <c r="M983" s="306">
        <f t="shared" ca="1" si="451"/>
        <v>-1.4330667597984938</v>
      </c>
      <c r="N983" s="304">
        <f t="shared" ca="1" si="452"/>
        <v>-82.108677096941804</v>
      </c>
      <c r="P983" s="310">
        <f t="shared" ca="1" si="453"/>
        <v>23</v>
      </c>
      <c r="Q983" s="304">
        <f t="shared" ca="1" si="454"/>
        <v>0</v>
      </c>
      <c r="R983" s="306">
        <f t="shared" ca="1" si="455"/>
        <v>0</v>
      </c>
      <c r="S983" s="307">
        <f t="shared" ca="1" si="456"/>
        <v>7.6519999999999806</v>
      </c>
      <c r="T983" s="304">
        <f t="shared" ca="1" si="436"/>
        <v>75.066119999999813</v>
      </c>
      <c r="U983" s="311">
        <f t="shared" ca="1" si="437"/>
        <v>0</v>
      </c>
      <c r="V983" s="306">
        <f t="shared" ca="1" si="438"/>
        <v>1.2256998985634184</v>
      </c>
      <c r="W983" s="304">
        <f t="shared" ca="1" si="439"/>
        <v>65.644372263537974</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1.1384056459789829</v>
      </c>
      <c r="AH983" s="304">
        <f t="shared" ca="1" si="463"/>
        <v>-8.5786951133213787</v>
      </c>
    </row>
    <row r="984" spans="1:34" x14ac:dyDescent="0.2">
      <c r="A984" s="347">
        <f t="shared" ca="1" si="441"/>
        <v>1E-4</v>
      </c>
      <c r="B984" s="304">
        <f t="shared" ca="1" si="442"/>
        <v>49.416300000000902</v>
      </c>
      <c r="D984" s="306">
        <f t="shared" ca="1" si="443"/>
        <v>-1.177811520040863</v>
      </c>
      <c r="E984" s="307">
        <f t="shared" ca="1" si="444"/>
        <v>-1.3125173044301501</v>
      </c>
      <c r="F984" s="304">
        <f t="shared" ca="1" si="445"/>
        <v>1.7635026654841086</v>
      </c>
      <c r="G984" s="306">
        <f t="shared" ca="1" si="446"/>
        <v>21.467568943495213</v>
      </c>
      <c r="H984" s="307">
        <f t="shared" ca="1" si="447"/>
        <v>-154.88170046093231</v>
      </c>
      <c r="I984" s="304">
        <f t="shared" ca="1" si="448"/>
        <v>156.36239207051571</v>
      </c>
      <c r="J984" s="306">
        <f t="shared" ca="1" si="449"/>
        <v>2323.2191136203255</v>
      </c>
      <c r="K984" s="307">
        <f t="shared" ca="1" si="450"/>
        <v>-5.7273141102550404</v>
      </c>
      <c r="L984" s="304">
        <f t="shared" ca="1" si="435"/>
        <v>2323.2261732379238</v>
      </c>
      <c r="M984" s="306">
        <f t="shared" ca="1" si="451"/>
        <v>-1.4330676211689284</v>
      </c>
      <c r="N984" s="304">
        <f t="shared" ca="1" si="452"/>
        <v>-82.108726449832304</v>
      </c>
      <c r="P984" s="310">
        <f t="shared" ca="1" si="453"/>
        <v>23</v>
      </c>
      <c r="Q984" s="304">
        <f t="shared" ca="1" si="454"/>
        <v>0</v>
      </c>
      <c r="R984" s="306">
        <f t="shared" ca="1" si="455"/>
        <v>0</v>
      </c>
      <c r="S984" s="307">
        <f t="shared" ca="1" si="456"/>
        <v>7.6519999999999806</v>
      </c>
      <c r="T984" s="304">
        <f t="shared" ca="1" si="436"/>
        <v>75.066119999999813</v>
      </c>
      <c r="U984" s="311">
        <f t="shared" ca="1" si="437"/>
        <v>0</v>
      </c>
      <c r="V984" s="306">
        <f t="shared" ca="1" si="438"/>
        <v>1.2257017969490849</v>
      </c>
      <c r="W984" s="304">
        <f t="shared" ca="1" si="439"/>
        <v>65.644569518483166</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1.1383810277242645</v>
      </c>
      <c r="AH984" s="304">
        <f t="shared" ca="1" si="463"/>
        <v>-8.5787208917326367</v>
      </c>
    </row>
    <row r="985" spans="1:34" x14ac:dyDescent="0.2">
      <c r="A985" s="347">
        <f t="shared" ca="1" si="441"/>
        <v>1E-4</v>
      </c>
      <c r="B985" s="304">
        <f t="shared" ca="1" si="442"/>
        <v>49.416400000000905</v>
      </c>
      <c r="D985" s="306">
        <f t="shared" ca="1" si="443"/>
        <v>-1.1778077397469742</v>
      </c>
      <c r="E985" s="307">
        <f t="shared" ca="1" si="444"/>
        <v>-1.312490755790348</v>
      </c>
      <c r="F985" s="304">
        <f t="shared" ca="1" si="445"/>
        <v>1.7634803814738045</v>
      </c>
      <c r="G985" s="306">
        <f t="shared" ca="1" si="446"/>
        <v>21.46745116272124</v>
      </c>
      <c r="H985" s="307">
        <f t="shared" ca="1" si="447"/>
        <v>-154.88183171000787</v>
      </c>
      <c r="I985" s="304">
        <f t="shared" ca="1" si="448"/>
        <v>156.36250590621469</v>
      </c>
      <c r="J985" s="306">
        <f t="shared" ca="1" si="449"/>
        <v>2323.2191136203255</v>
      </c>
      <c r="K985" s="307">
        <f t="shared" ca="1" si="450"/>
        <v>-5.7428022868635873</v>
      </c>
      <c r="L985" s="304">
        <f t="shared" ca="1" si="435"/>
        <v>2323.2262114716505</v>
      </c>
      <c r="M985" s="306">
        <f t="shared" ca="1" si="451"/>
        <v>-1.4330684825333828</v>
      </c>
      <c r="N985" s="304">
        <f t="shared" ca="1" si="452"/>
        <v>-82.108775802380165</v>
      </c>
      <c r="P985" s="310">
        <f t="shared" ca="1" si="453"/>
        <v>23</v>
      </c>
      <c r="Q985" s="304">
        <f t="shared" ca="1" si="454"/>
        <v>0</v>
      </c>
      <c r="R985" s="306">
        <f t="shared" ca="1" si="455"/>
        <v>0</v>
      </c>
      <c r="S985" s="307">
        <f t="shared" ca="1" si="456"/>
        <v>7.6519999999999806</v>
      </c>
      <c r="T985" s="304">
        <f t="shared" ca="1" si="436"/>
        <v>75.066119999999813</v>
      </c>
      <c r="U985" s="311">
        <f t="shared" ca="1" si="437"/>
        <v>0</v>
      </c>
      <c r="V985" s="306">
        <f t="shared" ca="1" si="438"/>
        <v>1.225703695339301</v>
      </c>
      <c r="W985" s="304">
        <f t="shared" ca="1" si="439"/>
        <v>65.644766771970694</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1.1383564096447873</v>
      </c>
      <c r="AH985" s="304">
        <f t="shared" ca="1" si="463"/>
        <v>-8.5787466699533894</v>
      </c>
    </row>
    <row r="986" spans="1:34" x14ac:dyDescent="0.2">
      <c r="A986" s="347">
        <f t="shared" ca="1" si="441"/>
        <v>1E-4</v>
      </c>
      <c r="B986" s="304">
        <f t="shared" ca="1" si="442"/>
        <v>49.416500000000909</v>
      </c>
      <c r="D986" s="306">
        <f t="shared" ca="1" si="443"/>
        <v>-1.1778039594328849</v>
      </c>
      <c r="E986" s="307">
        <f t="shared" ca="1" si="444"/>
        <v>-1.3124642073464905</v>
      </c>
      <c r="F986" s="304">
        <f t="shared" ca="1" si="445"/>
        <v>1.7634580977220389</v>
      </c>
      <c r="G986" s="306">
        <f t="shared" ca="1" si="446"/>
        <v>21.467333382325297</v>
      </c>
      <c r="H986" s="307">
        <f t="shared" ca="1" si="447"/>
        <v>-154.88196295642859</v>
      </c>
      <c r="I986" s="304">
        <f t="shared" ca="1" si="448"/>
        <v>156.36261973945184</v>
      </c>
      <c r="J986" s="306">
        <f t="shared" ca="1" si="449"/>
        <v>2323.2191136203255</v>
      </c>
      <c r="K986" s="307">
        <f t="shared" ca="1" si="450"/>
        <v>-5.7582904765969092</v>
      </c>
      <c r="L986" s="304">
        <f t="shared" ca="1" si="435"/>
        <v>2323.2262498086629</v>
      </c>
      <c r="M986" s="306">
        <f t="shared" ca="1" si="451"/>
        <v>-1.4330693438918574</v>
      </c>
      <c r="N986" s="304">
        <f t="shared" ca="1" si="452"/>
        <v>-82.108825154585404</v>
      </c>
      <c r="P986" s="310">
        <f t="shared" ca="1" si="453"/>
        <v>23</v>
      </c>
      <c r="Q986" s="304">
        <f t="shared" ca="1" si="454"/>
        <v>0</v>
      </c>
      <c r="R986" s="306">
        <f t="shared" ca="1" si="455"/>
        <v>0</v>
      </c>
      <c r="S986" s="307">
        <f t="shared" ca="1" si="456"/>
        <v>7.6519999999999806</v>
      </c>
      <c r="T986" s="304">
        <f t="shared" ca="1" si="436"/>
        <v>75.066119999999813</v>
      </c>
      <c r="U986" s="311">
        <f t="shared" ca="1" si="437"/>
        <v>0</v>
      </c>
      <c r="V986" s="306">
        <f t="shared" ca="1" si="438"/>
        <v>1.2257055937340675</v>
      </c>
      <c r="W986" s="304">
        <f t="shared" ca="1" si="439"/>
        <v>65.644964024000515</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1.1383317917405442</v>
      </c>
      <c r="AH986" s="304">
        <f t="shared" ca="1" si="463"/>
        <v>-8.5787724479836456</v>
      </c>
    </row>
    <row r="987" spans="1:34" x14ac:dyDescent="0.2">
      <c r="A987" s="347">
        <f t="shared" ca="1" si="441"/>
        <v>1E-4</v>
      </c>
      <c r="B987" s="304">
        <f t="shared" ca="1" si="442"/>
        <v>49.416600000000912</v>
      </c>
      <c r="D987" s="306">
        <f t="shared" ca="1" si="443"/>
        <v>-1.1778001790985948</v>
      </c>
      <c r="E987" s="307">
        <f t="shared" ca="1" si="444"/>
        <v>-1.3124376590985758</v>
      </c>
      <c r="F987" s="304">
        <f t="shared" ca="1" si="445"/>
        <v>1.7634358142288116</v>
      </c>
      <c r="G987" s="306">
        <f t="shared" ca="1" si="446"/>
        <v>21.467215602307387</v>
      </c>
      <c r="H987" s="307">
        <f t="shared" ca="1" si="447"/>
        <v>-154.8820942001945</v>
      </c>
      <c r="I987" s="304">
        <f t="shared" ca="1" si="448"/>
        <v>156.36273357022725</v>
      </c>
      <c r="J987" s="306">
        <f t="shared" ca="1" si="449"/>
        <v>2323.2191136203255</v>
      </c>
      <c r="K987" s="307">
        <f t="shared" ca="1" si="450"/>
        <v>-5.7737786794547405</v>
      </c>
      <c r="L987" s="304">
        <f t="shared" ca="1" si="435"/>
        <v>2323.2262882489622</v>
      </c>
      <c r="M987" s="306">
        <f t="shared" ca="1" si="451"/>
        <v>-1.433070205244352</v>
      </c>
      <c r="N987" s="304">
        <f t="shared" ca="1" si="452"/>
        <v>-82.108874506448018</v>
      </c>
      <c r="P987" s="310">
        <f t="shared" ca="1" si="453"/>
        <v>23</v>
      </c>
      <c r="Q987" s="304">
        <f t="shared" ca="1" si="454"/>
        <v>0</v>
      </c>
      <c r="R987" s="306">
        <f t="shared" ca="1" si="455"/>
        <v>0</v>
      </c>
      <c r="S987" s="307">
        <f t="shared" ca="1" si="456"/>
        <v>7.6519999999999806</v>
      </c>
      <c r="T987" s="304">
        <f t="shared" ca="1" si="436"/>
        <v>75.066119999999813</v>
      </c>
      <c r="U987" s="311">
        <f t="shared" ca="1" si="437"/>
        <v>0</v>
      </c>
      <c r="V987" s="306">
        <f t="shared" ca="1" si="438"/>
        <v>1.2257074921333828</v>
      </c>
      <c r="W987" s="304">
        <f t="shared" ca="1" si="439"/>
        <v>65.645161274572601</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1.1383071740115334</v>
      </c>
      <c r="AH987" s="304">
        <f t="shared" ca="1" si="463"/>
        <v>-8.5787982258234035</v>
      </c>
    </row>
    <row r="988" spans="1:34" x14ac:dyDescent="0.2">
      <c r="A988" s="347">
        <f t="shared" ca="1" si="441"/>
        <v>1E-4</v>
      </c>
      <c r="B988" s="304">
        <f t="shared" ca="1" si="442"/>
        <v>49.416700000000915</v>
      </c>
      <c r="D988" s="306">
        <f t="shared" ca="1" si="443"/>
        <v>-1.1777963987441031</v>
      </c>
      <c r="E988" s="307">
        <f t="shared" ca="1" si="444"/>
        <v>-1.3124111110466146</v>
      </c>
      <c r="F988" s="304">
        <f t="shared" ca="1" si="445"/>
        <v>1.7634135309941306</v>
      </c>
      <c r="G988" s="306">
        <f t="shared" ca="1" si="446"/>
        <v>21.467097822667512</v>
      </c>
      <c r="H988" s="307">
        <f t="shared" ca="1" si="447"/>
        <v>-154.88222544130559</v>
      </c>
      <c r="I988" s="304">
        <f t="shared" ca="1" si="448"/>
        <v>156.36284739854088</v>
      </c>
      <c r="J988" s="306">
        <f t="shared" ca="1" si="449"/>
        <v>2323.2191136203255</v>
      </c>
      <c r="K988" s="307">
        <f t="shared" ca="1" si="450"/>
        <v>-5.7892668954368158</v>
      </c>
      <c r="L988" s="304">
        <f t="shared" ca="1" si="435"/>
        <v>2323.2263267925487</v>
      </c>
      <c r="M988" s="306">
        <f t="shared" ca="1" si="451"/>
        <v>-1.4330710665908668</v>
      </c>
      <c r="N988" s="304">
        <f t="shared" ca="1" si="452"/>
        <v>-82.108923857968023</v>
      </c>
      <c r="P988" s="310">
        <f t="shared" ca="1" si="453"/>
        <v>23</v>
      </c>
      <c r="Q988" s="304">
        <f t="shared" ca="1" si="454"/>
        <v>0</v>
      </c>
      <c r="R988" s="306">
        <f t="shared" ca="1" si="455"/>
        <v>0</v>
      </c>
      <c r="S988" s="307">
        <f t="shared" ca="1" si="456"/>
        <v>7.6519999999999806</v>
      </c>
      <c r="T988" s="304">
        <f t="shared" ca="1" si="436"/>
        <v>75.066119999999813</v>
      </c>
      <c r="U988" s="311">
        <f t="shared" ca="1" si="437"/>
        <v>0</v>
      </c>
      <c r="V988" s="306">
        <f t="shared" ca="1" si="438"/>
        <v>1.2257093905372489</v>
      </c>
      <c r="W988" s="304">
        <f t="shared" ca="1" si="439"/>
        <v>65.645358523687008</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1.1382825564577654</v>
      </c>
      <c r="AH988" s="304">
        <f t="shared" ca="1" si="463"/>
        <v>-8.5788240034726559</v>
      </c>
    </row>
    <row r="989" spans="1:34" x14ac:dyDescent="0.2">
      <c r="A989" s="347">
        <f t="shared" ca="1" si="441"/>
        <v>1E-4</v>
      </c>
      <c r="B989" s="304">
        <f t="shared" ca="1" si="442"/>
        <v>49.416800000000919</v>
      </c>
      <c r="D989" s="306">
        <f t="shared" ca="1" si="443"/>
        <v>-1.1777926183694123</v>
      </c>
      <c r="E989" s="307">
        <f t="shared" ca="1" si="444"/>
        <v>-1.3123845631905962</v>
      </c>
      <c r="F989" s="304">
        <f t="shared" ca="1" si="445"/>
        <v>1.763391248017991</v>
      </c>
      <c r="G989" s="306">
        <f t="shared" ca="1" si="446"/>
        <v>21.466980043405673</v>
      </c>
      <c r="H989" s="307">
        <f t="shared" ca="1" si="447"/>
        <v>-154.8823566797619</v>
      </c>
      <c r="I989" s="304">
        <f t="shared" ca="1" si="448"/>
        <v>156.36296122439279</v>
      </c>
      <c r="J989" s="306">
        <f t="shared" ca="1" si="449"/>
        <v>2323.2191136203255</v>
      </c>
      <c r="K989" s="307">
        <f t="shared" ca="1" si="450"/>
        <v>-5.8047551245428695</v>
      </c>
      <c r="L989" s="304">
        <f t="shared" ca="1" si="435"/>
        <v>2323.2263654394219</v>
      </c>
      <c r="M989" s="306">
        <f t="shared" ca="1" si="451"/>
        <v>-1.4330719279314017</v>
      </c>
      <c r="N989" s="304">
        <f t="shared" ca="1" si="452"/>
        <v>-82.10897320914539</v>
      </c>
      <c r="P989" s="310">
        <f t="shared" ca="1" si="453"/>
        <v>23</v>
      </c>
      <c r="Q989" s="304">
        <f t="shared" ca="1" si="454"/>
        <v>0</v>
      </c>
      <c r="R989" s="306">
        <f t="shared" ca="1" si="455"/>
        <v>0</v>
      </c>
      <c r="S989" s="307">
        <f t="shared" ca="1" si="456"/>
        <v>7.6519999999999806</v>
      </c>
      <c r="T989" s="304">
        <f t="shared" ca="1" si="436"/>
        <v>75.066119999999813</v>
      </c>
      <c r="U989" s="311">
        <f t="shared" ca="1" si="437"/>
        <v>0</v>
      </c>
      <c r="V989" s="306">
        <f t="shared" ca="1" si="438"/>
        <v>1.2257112889456643</v>
      </c>
      <c r="W989" s="304">
        <f t="shared" ca="1" si="439"/>
        <v>65.645555771343709</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1.1382579390792298</v>
      </c>
      <c r="AH989" s="304">
        <f t="shared" ca="1" si="463"/>
        <v>-8.5788497809314137</v>
      </c>
    </row>
    <row r="990" spans="1:34" x14ac:dyDescent="0.2">
      <c r="A990" s="347">
        <f t="shared" ca="1" si="441"/>
        <v>1E-4</v>
      </c>
      <c r="B990" s="304">
        <f t="shared" ca="1" si="442"/>
        <v>49.416900000000922</v>
      </c>
      <c r="D990" s="306">
        <f t="shared" ca="1" si="443"/>
        <v>-1.1777888379745229</v>
      </c>
      <c r="E990" s="307">
        <f t="shared" ca="1" si="444"/>
        <v>-1.3123580155305259</v>
      </c>
      <c r="F990" s="304">
        <f t="shared" ca="1" si="445"/>
        <v>1.7633689653003983</v>
      </c>
      <c r="G990" s="306">
        <f t="shared" ca="1" si="446"/>
        <v>21.466862264521875</v>
      </c>
      <c r="H990" s="307">
        <f t="shared" ca="1" si="447"/>
        <v>-154.88248791556344</v>
      </c>
      <c r="I990" s="304">
        <f t="shared" ca="1" si="448"/>
        <v>156.36307504778298</v>
      </c>
      <c r="J990" s="306">
        <f t="shared" ca="1" si="449"/>
        <v>2323.2191136203255</v>
      </c>
      <c r="K990" s="307">
        <f t="shared" ca="1" si="450"/>
        <v>-5.8202433667726359</v>
      </c>
      <c r="L990" s="304">
        <f t="shared" ca="1" si="435"/>
        <v>2323.2264041895828</v>
      </c>
      <c r="M990" s="306">
        <f t="shared" ca="1" si="451"/>
        <v>-1.4330727892659567</v>
      </c>
      <c r="N990" s="304">
        <f t="shared" ca="1" si="452"/>
        <v>-82.109022559980147</v>
      </c>
      <c r="P990" s="310">
        <f t="shared" ca="1" si="453"/>
        <v>23</v>
      </c>
      <c r="Q990" s="304">
        <f t="shared" ca="1" si="454"/>
        <v>0</v>
      </c>
      <c r="R990" s="306">
        <f t="shared" ca="1" si="455"/>
        <v>0</v>
      </c>
      <c r="S990" s="307">
        <f t="shared" ca="1" si="456"/>
        <v>7.6519999999999806</v>
      </c>
      <c r="T990" s="304">
        <f t="shared" ca="1" si="436"/>
        <v>75.066119999999813</v>
      </c>
      <c r="U990" s="311">
        <f t="shared" ca="1" si="437"/>
        <v>0</v>
      </c>
      <c r="V990" s="306">
        <f t="shared" ca="1" si="438"/>
        <v>1.2257131873586293</v>
      </c>
      <c r="W990" s="304">
        <f t="shared" ca="1" si="439"/>
        <v>65.645753017542717</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1.1382333218759335</v>
      </c>
      <c r="AH990" s="304">
        <f t="shared" ca="1" si="463"/>
        <v>-8.5788755581996696</v>
      </c>
    </row>
    <row r="991" spans="1:34" x14ac:dyDescent="0.2">
      <c r="A991" s="347">
        <f t="shared" ca="1" si="441"/>
        <v>1E-4</v>
      </c>
      <c r="B991" s="304">
        <f t="shared" ca="1" si="442"/>
        <v>49.417000000000925</v>
      </c>
      <c r="D991" s="306">
        <f t="shared" ca="1" si="443"/>
        <v>-1.1777850575594357</v>
      </c>
      <c r="E991" s="307">
        <f t="shared" ca="1" si="444"/>
        <v>-1.3123314680663984</v>
      </c>
      <c r="F991" s="304">
        <f t="shared" ca="1" si="445"/>
        <v>1.7633466828413498</v>
      </c>
      <c r="G991" s="306">
        <f t="shared" ca="1" si="446"/>
        <v>21.466744486016118</v>
      </c>
      <c r="H991" s="307">
        <f t="shared" ca="1" si="447"/>
        <v>-154.88261914871026</v>
      </c>
      <c r="I991" s="304">
        <f t="shared" ca="1" si="448"/>
        <v>156.36318886871146</v>
      </c>
      <c r="J991" s="306">
        <f t="shared" ca="1" si="449"/>
        <v>2323.2191136203255</v>
      </c>
      <c r="K991" s="307">
        <f t="shared" ca="1" si="450"/>
        <v>-5.8357316221258495</v>
      </c>
      <c r="L991" s="304">
        <f t="shared" ca="1" si="435"/>
        <v>2323.2264430430314</v>
      </c>
      <c r="M991" s="306">
        <f t="shared" ca="1" si="451"/>
        <v>-1.4330736505945323</v>
      </c>
      <c r="N991" s="304">
        <f t="shared" ca="1" si="452"/>
        <v>-82.109071910472295</v>
      </c>
      <c r="P991" s="310">
        <f t="shared" ca="1" si="453"/>
        <v>23</v>
      </c>
      <c r="Q991" s="304">
        <f t="shared" ca="1" si="454"/>
        <v>0</v>
      </c>
      <c r="R991" s="306">
        <f t="shared" ca="1" si="455"/>
        <v>0</v>
      </c>
      <c r="S991" s="307">
        <f t="shared" ca="1" si="456"/>
        <v>7.6519999999999806</v>
      </c>
      <c r="T991" s="304">
        <f t="shared" ca="1" si="436"/>
        <v>75.066119999999813</v>
      </c>
      <c r="U991" s="311">
        <f t="shared" ca="1" si="437"/>
        <v>0</v>
      </c>
      <c r="V991" s="306">
        <f t="shared" ca="1" si="438"/>
        <v>1.2257150857761443</v>
      </c>
      <c r="W991" s="304">
        <f t="shared" ca="1" si="439"/>
        <v>65.645950262284003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1.1382087048478695</v>
      </c>
      <c r="AH991" s="304">
        <f t="shared" ca="1" si="463"/>
        <v>-8.578901335277429</v>
      </c>
    </row>
    <row r="992" spans="1:34" x14ac:dyDescent="0.2">
      <c r="A992" s="347">
        <f t="shared" ca="1" si="441"/>
        <v>1E-4</v>
      </c>
      <c r="B992" s="304">
        <f t="shared" ca="1" si="442"/>
        <v>49.417100000000929</v>
      </c>
      <c r="D992" s="306">
        <f t="shared" ca="1" si="443"/>
        <v>-1.177781277124148</v>
      </c>
      <c r="E992" s="307">
        <f t="shared" ca="1" si="444"/>
        <v>-1.3123049207982227</v>
      </c>
      <c r="F992" s="304">
        <f t="shared" ca="1" si="445"/>
        <v>1.7633244006408517</v>
      </c>
      <c r="G992" s="306">
        <f t="shared" ca="1" si="446"/>
        <v>21.466626707888405</v>
      </c>
      <c r="H992" s="307">
        <f t="shared" ca="1" si="447"/>
        <v>-154.88275037920235</v>
      </c>
      <c r="I992" s="304">
        <f t="shared" ca="1" si="448"/>
        <v>156.36330268717828</v>
      </c>
      <c r="J992" s="306">
        <f t="shared" ca="1" si="449"/>
        <v>2323.2191136203255</v>
      </c>
      <c r="K992" s="307">
        <f t="shared" ca="1" si="450"/>
        <v>-5.8512198906022448</v>
      </c>
      <c r="L992" s="304">
        <f t="shared" ca="1" si="435"/>
        <v>2323.2264819997681</v>
      </c>
      <c r="M992" s="306">
        <f t="shared" ca="1" si="451"/>
        <v>-1.433074511917128</v>
      </c>
      <c r="N992" s="304">
        <f t="shared" ca="1" si="452"/>
        <v>-82.109121260621833</v>
      </c>
      <c r="P992" s="310">
        <f t="shared" ca="1" si="453"/>
        <v>23</v>
      </c>
      <c r="Q992" s="304">
        <f t="shared" ca="1" si="454"/>
        <v>0</v>
      </c>
      <c r="R992" s="306">
        <f t="shared" ca="1" si="455"/>
        <v>0</v>
      </c>
      <c r="S992" s="307">
        <f t="shared" ca="1" si="456"/>
        <v>7.6519999999999806</v>
      </c>
      <c r="T992" s="304">
        <f t="shared" ca="1" si="436"/>
        <v>75.066119999999813</v>
      </c>
      <c r="U992" s="311">
        <f t="shared" ca="1" si="437"/>
        <v>0</v>
      </c>
      <c r="V992" s="306">
        <f t="shared" ca="1" si="438"/>
        <v>1.225716984198209</v>
      </c>
      <c r="W992" s="304">
        <f t="shared" ca="1" si="439"/>
        <v>65.646147505567626</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1.1381840879950467</v>
      </c>
      <c r="AH992" s="304">
        <f t="shared" ca="1" si="463"/>
        <v>-8.5789271121646848</v>
      </c>
    </row>
    <row r="993" spans="1:34" x14ac:dyDescent="0.2">
      <c r="A993" s="347">
        <f t="shared" ca="1" si="441"/>
        <v>1E-4</v>
      </c>
      <c r="B993" s="304">
        <f t="shared" ca="1" si="442"/>
        <v>49.417200000000932</v>
      </c>
      <c r="D993" s="306">
        <f t="shared" ca="1" si="443"/>
        <v>-1.1777774966686652</v>
      </c>
      <c r="E993" s="307">
        <f t="shared" ca="1" si="444"/>
        <v>-1.3122783737259862</v>
      </c>
      <c r="F993" s="304">
        <f t="shared" ca="1" si="445"/>
        <v>1.7633021186988993</v>
      </c>
      <c r="G993" s="306">
        <f t="shared" ca="1" si="446"/>
        <v>21.466508930138737</v>
      </c>
      <c r="H993" s="307">
        <f t="shared" ca="1" si="447"/>
        <v>-154.88288160703974</v>
      </c>
      <c r="I993" s="304">
        <f t="shared" ca="1" si="448"/>
        <v>156.36341650318343</v>
      </c>
      <c r="J993" s="306">
        <f t="shared" ca="1" si="449"/>
        <v>2323.2191136203255</v>
      </c>
      <c r="K993" s="307">
        <f t="shared" ca="1" si="450"/>
        <v>-5.866708172201557</v>
      </c>
      <c r="L993" s="304">
        <f t="shared" ca="1" si="435"/>
        <v>2323.226521059793</v>
      </c>
      <c r="M993" s="306">
        <f t="shared" ca="1" si="451"/>
        <v>-1.4330753732337442</v>
      </c>
      <c r="N993" s="304">
        <f t="shared" ca="1" si="452"/>
        <v>-82.109170610428762</v>
      </c>
      <c r="P993" s="310">
        <f t="shared" ca="1" si="453"/>
        <v>23</v>
      </c>
      <c r="Q993" s="304">
        <f t="shared" ca="1" si="454"/>
        <v>0</v>
      </c>
      <c r="R993" s="306">
        <f t="shared" ca="1" si="455"/>
        <v>0</v>
      </c>
      <c r="S993" s="307">
        <f t="shared" ca="1" si="456"/>
        <v>7.6519999999999806</v>
      </c>
      <c r="T993" s="304">
        <f t="shared" ca="1" si="436"/>
        <v>75.066119999999813</v>
      </c>
      <c r="U993" s="311">
        <f t="shared" ca="1" si="437"/>
        <v>0</v>
      </c>
      <c r="V993" s="306">
        <f t="shared" ca="1" si="438"/>
        <v>1.2257188826248231</v>
      </c>
      <c r="W993" s="304">
        <f t="shared" ca="1" si="439"/>
        <v>65.646344747393542</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1.1381594713174543</v>
      </c>
      <c r="AH993" s="304">
        <f t="shared" ca="1" si="463"/>
        <v>-8.5789528888614477</v>
      </c>
    </row>
    <row r="994" spans="1:34" x14ac:dyDescent="0.2">
      <c r="A994" s="347">
        <f t="shared" ca="1" si="441"/>
        <v>1E-4</v>
      </c>
      <c r="B994" s="304">
        <f t="shared" ca="1" si="442"/>
        <v>49.417300000000935</v>
      </c>
      <c r="D994" s="306">
        <f t="shared" ca="1" si="443"/>
        <v>-1.1777737161929835</v>
      </c>
      <c r="E994" s="307">
        <f t="shared" ca="1" si="444"/>
        <v>-1.3122518268496997</v>
      </c>
      <c r="F994" s="304">
        <f t="shared" ca="1" si="445"/>
        <v>1.763279837015499</v>
      </c>
      <c r="G994" s="306">
        <f t="shared" ca="1" si="446"/>
        <v>21.466391152767116</v>
      </c>
      <c r="H994" s="307">
        <f t="shared" ca="1" si="447"/>
        <v>-154.88301283222242</v>
      </c>
      <c r="I994" s="304">
        <f t="shared" ca="1" si="448"/>
        <v>156.36353031672689</v>
      </c>
      <c r="J994" s="306">
        <f t="shared" ca="1" si="449"/>
        <v>2323.2191136203255</v>
      </c>
      <c r="K994" s="307">
        <f t="shared" ca="1" si="450"/>
        <v>-5.8821964669235198</v>
      </c>
      <c r="L994" s="304">
        <f t="shared" ca="1" si="435"/>
        <v>2323.2265602231064</v>
      </c>
      <c r="M994" s="306">
        <f t="shared" ca="1" si="451"/>
        <v>-1.4330762345443808</v>
      </c>
      <c r="N994" s="304">
        <f t="shared" ca="1" si="452"/>
        <v>-82.109219959893096</v>
      </c>
      <c r="P994" s="310">
        <f t="shared" ca="1" si="453"/>
        <v>23</v>
      </c>
      <c r="Q994" s="304">
        <f t="shared" ca="1" si="454"/>
        <v>0</v>
      </c>
      <c r="R994" s="306">
        <f t="shared" ca="1" si="455"/>
        <v>0</v>
      </c>
      <c r="S994" s="307">
        <f t="shared" ca="1" si="456"/>
        <v>7.6519999999999806</v>
      </c>
      <c r="T994" s="304">
        <f t="shared" ca="1" si="436"/>
        <v>75.066119999999813</v>
      </c>
      <c r="U994" s="311">
        <f t="shared" ca="1" si="437"/>
        <v>0</v>
      </c>
      <c r="V994" s="306">
        <f t="shared" ca="1" si="438"/>
        <v>1.2257207810559871</v>
      </c>
      <c r="W994" s="304">
        <f t="shared" ca="1" si="439"/>
        <v>65.646541987761722</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1.1381348548151049</v>
      </c>
      <c r="AH994" s="304">
        <f t="shared" ca="1" si="463"/>
        <v>-8.5789786653677087</v>
      </c>
    </row>
    <row r="995" spans="1:34" x14ac:dyDescent="0.2">
      <c r="A995" s="347">
        <f t="shared" ca="1" si="441"/>
        <v>1E-4</v>
      </c>
      <c r="B995" s="304">
        <f t="shared" ca="1" si="442"/>
        <v>49.417400000000939</v>
      </c>
      <c r="D995" s="306">
        <f t="shared" ca="1" si="443"/>
        <v>-1.1777699356971056</v>
      </c>
      <c r="E995" s="307">
        <f t="shared" ca="1" si="444"/>
        <v>-1.312225280169363</v>
      </c>
      <c r="F995" s="304">
        <f t="shared" ca="1" si="445"/>
        <v>1.7632575555906538</v>
      </c>
      <c r="G995" s="306">
        <f t="shared" ca="1" si="446"/>
        <v>21.466273375773547</v>
      </c>
      <c r="H995" s="307">
        <f t="shared" ca="1" si="447"/>
        <v>-154.88314405475043</v>
      </c>
      <c r="I995" s="304">
        <f t="shared" ca="1" si="448"/>
        <v>156.36364412780875</v>
      </c>
      <c r="J995" s="306">
        <f t="shared" ca="1" si="449"/>
        <v>2323.2191136203255</v>
      </c>
      <c r="K995" s="307">
        <f t="shared" ca="1" si="450"/>
        <v>-5.8976847747678685</v>
      </c>
      <c r="L995" s="304">
        <f t="shared" ca="1" si="435"/>
        <v>2323.2265994897084</v>
      </c>
      <c r="M995" s="306">
        <f t="shared" ca="1" si="451"/>
        <v>-1.4330770958490382</v>
      </c>
      <c r="N995" s="304">
        <f t="shared" ca="1" si="452"/>
        <v>-82.109269309014834</v>
      </c>
      <c r="P995" s="310">
        <f t="shared" ca="1" si="453"/>
        <v>23</v>
      </c>
      <c r="Q995" s="304">
        <f t="shared" ca="1" si="454"/>
        <v>0</v>
      </c>
      <c r="R995" s="306">
        <f t="shared" ca="1" si="455"/>
        <v>0</v>
      </c>
      <c r="S995" s="307">
        <f t="shared" ca="1" si="456"/>
        <v>7.6519999999999806</v>
      </c>
      <c r="T995" s="304">
        <f t="shared" ca="1" si="436"/>
        <v>75.066119999999813</v>
      </c>
      <c r="U995" s="311">
        <f t="shared" ca="1" si="437"/>
        <v>0</v>
      </c>
      <c r="V995" s="306">
        <f t="shared" ca="1" si="438"/>
        <v>1.2257226794917011</v>
      </c>
      <c r="W995" s="304">
        <f t="shared" ca="1" si="439"/>
        <v>65.646739226672267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1.1381102384879913</v>
      </c>
      <c r="AH995" s="304">
        <f t="shared" ca="1" si="463"/>
        <v>-8.5790044416834661</v>
      </c>
    </row>
    <row r="996" spans="1:34" x14ac:dyDescent="0.2">
      <c r="A996" s="347">
        <f t="shared" ca="1" si="441"/>
        <v>1E-4</v>
      </c>
      <c r="B996" s="304">
        <f t="shared" ca="1" si="442"/>
        <v>49.417500000000942</v>
      </c>
      <c r="D996" s="306">
        <f t="shared" ca="1" si="443"/>
        <v>-1.1777661551810306</v>
      </c>
      <c r="E996" s="307">
        <f t="shared" ca="1" si="444"/>
        <v>-1.3121987336849621</v>
      </c>
      <c r="F996" s="304">
        <f t="shared" ca="1" si="445"/>
        <v>1.7632352744243536</v>
      </c>
      <c r="G996" s="306">
        <f t="shared" ca="1" si="446"/>
        <v>21.466155599158029</v>
      </c>
      <c r="H996" s="307">
        <f t="shared" ca="1" si="447"/>
        <v>-154.8832752746238</v>
      </c>
      <c r="I996" s="304">
        <f t="shared" ca="1" si="448"/>
        <v>156.36375793642898</v>
      </c>
      <c r="J996" s="306">
        <f t="shared" ca="1" si="449"/>
        <v>2323.2191136203255</v>
      </c>
      <c r="K996" s="307">
        <f t="shared" ca="1" si="450"/>
        <v>-5.9131730957343374</v>
      </c>
      <c r="L996" s="304">
        <f t="shared" ca="1" si="435"/>
        <v>2323.2266388595995</v>
      </c>
      <c r="M996" s="306">
        <f t="shared" ca="1" si="451"/>
        <v>-1.4330779571477159</v>
      </c>
      <c r="N996" s="304">
        <f t="shared" ca="1" si="452"/>
        <v>-82.109318657793963</v>
      </c>
      <c r="P996" s="310">
        <f t="shared" ca="1" si="453"/>
        <v>23</v>
      </c>
      <c r="Q996" s="304">
        <f t="shared" ca="1" si="454"/>
        <v>0</v>
      </c>
      <c r="R996" s="306">
        <f t="shared" ca="1" si="455"/>
        <v>0</v>
      </c>
      <c r="S996" s="307">
        <f t="shared" ca="1" si="456"/>
        <v>7.6519999999999806</v>
      </c>
      <c r="T996" s="304">
        <f t="shared" ca="1" si="436"/>
        <v>75.066119999999813</v>
      </c>
      <c r="U996" s="311">
        <f t="shared" ca="1" si="437"/>
        <v>0</v>
      </c>
      <c r="V996" s="306">
        <f t="shared" ca="1" si="438"/>
        <v>1.2257245779319641</v>
      </c>
      <c r="W996" s="304">
        <f t="shared" ca="1" si="439"/>
        <v>65.646936464125048</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1.1380856223361118</v>
      </c>
      <c r="AH996" s="304">
        <f t="shared" ca="1" si="463"/>
        <v>-8.5790302178087341</v>
      </c>
    </row>
    <row r="997" spans="1:34" x14ac:dyDescent="0.2">
      <c r="A997" s="347">
        <f t="shared" ca="1" si="441"/>
        <v>1E-4</v>
      </c>
      <c r="B997" s="304">
        <f t="shared" ca="1" si="442"/>
        <v>49.417600000000945</v>
      </c>
      <c r="D997" s="306">
        <f t="shared" ca="1" si="443"/>
        <v>-1.1777623746447603</v>
      </c>
      <c r="E997" s="307">
        <f t="shared" ca="1" si="444"/>
        <v>-1.3121721873965182</v>
      </c>
      <c r="F997" s="304">
        <f t="shared" ca="1" si="445"/>
        <v>1.7632129935166165</v>
      </c>
      <c r="G997" s="306">
        <f t="shared" ca="1" si="446"/>
        <v>21.466037822920566</v>
      </c>
      <c r="H997" s="307">
        <f t="shared" ca="1" si="447"/>
        <v>-154.88340649184255</v>
      </c>
      <c r="I997" s="304">
        <f t="shared" ca="1" si="448"/>
        <v>156.36387174258761</v>
      </c>
      <c r="J997" s="306">
        <f t="shared" ca="1" si="449"/>
        <v>2323.2191136203255</v>
      </c>
      <c r="K997" s="307">
        <f t="shared" ca="1" si="450"/>
        <v>-5.928661429822661</v>
      </c>
      <c r="L997" s="304">
        <f t="shared" ca="1" si="435"/>
        <v>2323.2266783327796</v>
      </c>
      <c r="M997" s="306">
        <f t="shared" ca="1" si="451"/>
        <v>-1.4330788184404142</v>
      </c>
      <c r="N997" s="304">
        <f t="shared" ca="1" si="452"/>
        <v>-82.109368006230511</v>
      </c>
      <c r="P997" s="310">
        <f t="shared" ca="1" si="453"/>
        <v>23</v>
      </c>
      <c r="Q997" s="304">
        <f t="shared" ca="1" si="454"/>
        <v>0</v>
      </c>
      <c r="R997" s="306">
        <f t="shared" ca="1" si="455"/>
        <v>0</v>
      </c>
      <c r="S997" s="307">
        <f t="shared" ca="1" si="456"/>
        <v>7.6519999999999806</v>
      </c>
      <c r="T997" s="304">
        <f t="shared" ca="1" si="436"/>
        <v>75.066119999999813</v>
      </c>
      <c r="U997" s="311">
        <f t="shared" ca="1" si="437"/>
        <v>0</v>
      </c>
      <c r="V997" s="306">
        <f t="shared" ca="1" si="438"/>
        <v>1.225726476376777</v>
      </c>
      <c r="W997" s="304">
        <f t="shared" ca="1" si="439"/>
        <v>65.647133700120165</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1.1380610063594752</v>
      </c>
      <c r="AH997" s="304">
        <f t="shared" ca="1" si="463"/>
        <v>-8.5790559937434931</v>
      </c>
    </row>
    <row r="998" spans="1:34" x14ac:dyDescent="0.2">
      <c r="A998" s="347">
        <f t="shared" ca="1" si="441"/>
        <v>1E-4</v>
      </c>
      <c r="B998" s="304">
        <f t="shared" ca="1" si="442"/>
        <v>49.417700000000949</v>
      </c>
      <c r="D998" s="306">
        <f t="shared" ca="1" si="443"/>
        <v>-1.1777585940882964</v>
      </c>
      <c r="E998" s="307">
        <f t="shared" ca="1" si="444"/>
        <v>-1.3121456413040136</v>
      </c>
      <c r="F998" s="304">
        <f t="shared" ca="1" si="445"/>
        <v>1.7631907128674316</v>
      </c>
      <c r="G998" s="306">
        <f t="shared" ca="1" si="446"/>
        <v>21.465920047061157</v>
      </c>
      <c r="H998" s="307">
        <f t="shared" ca="1" si="447"/>
        <v>-154.88353770640668</v>
      </c>
      <c r="I998" s="304">
        <f t="shared" ca="1" si="448"/>
        <v>156.36398554628468</v>
      </c>
      <c r="J998" s="306">
        <f t="shared" ca="1" si="449"/>
        <v>2323.2191136203255</v>
      </c>
      <c r="K998" s="307">
        <f t="shared" ca="1" si="450"/>
        <v>-5.9441497770325737</v>
      </c>
      <c r="L998" s="304">
        <f t="shared" ca="1" si="435"/>
        <v>2323.2267179092491</v>
      </c>
      <c r="M998" s="306">
        <f t="shared" ca="1" si="451"/>
        <v>-1.4330796797271335</v>
      </c>
      <c r="N998" s="304">
        <f t="shared" ca="1" si="452"/>
        <v>-82.109417354324464</v>
      </c>
      <c r="P998" s="310">
        <f t="shared" ca="1" si="453"/>
        <v>23</v>
      </c>
      <c r="Q998" s="304">
        <f t="shared" ca="1" si="454"/>
        <v>0</v>
      </c>
      <c r="R998" s="306">
        <f t="shared" ca="1" si="455"/>
        <v>0</v>
      </c>
      <c r="S998" s="307">
        <f t="shared" ca="1" si="456"/>
        <v>7.6519999999999806</v>
      </c>
      <c r="T998" s="304">
        <f t="shared" ca="1" si="436"/>
        <v>75.066119999999813</v>
      </c>
      <c r="U998" s="311">
        <f t="shared" ca="1" si="437"/>
        <v>0</v>
      </c>
      <c r="V998" s="306">
        <f t="shared" ca="1" si="438"/>
        <v>1.2257283748261394</v>
      </c>
      <c r="W998" s="304">
        <f t="shared" ca="1" si="439"/>
        <v>65.647330934657589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1.1380363905580726</v>
      </c>
      <c r="AH998" s="304">
        <f t="shared" ca="1" si="463"/>
        <v>-8.5790817694877592</v>
      </c>
    </row>
    <row r="999" spans="1:34" x14ac:dyDescent="0.2">
      <c r="A999" s="347">
        <f t="shared" ca="1" si="441"/>
        <v>1E-4</v>
      </c>
      <c r="B999" s="304">
        <f t="shared" ca="1" si="442"/>
        <v>49.417800000000952</v>
      </c>
      <c r="D999" s="306">
        <f t="shared" ca="1" si="443"/>
        <v>-1.1777548135116349</v>
      </c>
      <c r="E999" s="307">
        <f t="shared" ca="1" si="444"/>
        <v>-1.3121190954074553</v>
      </c>
      <c r="F999" s="304">
        <f t="shared" ca="1" si="445"/>
        <v>1.7631684324768024</v>
      </c>
      <c r="G999" s="306">
        <f t="shared" ca="1" si="446"/>
        <v>21.465802271579808</v>
      </c>
      <c r="H999" s="307">
        <f t="shared" ca="1" si="447"/>
        <v>-154.88366891831623</v>
      </c>
      <c r="I999" s="304">
        <f t="shared" ca="1" si="448"/>
        <v>156.36409934752018</v>
      </c>
      <c r="J999" s="306">
        <f t="shared" ca="1" si="449"/>
        <v>2323.2191136203255</v>
      </c>
      <c r="K999" s="307">
        <f t="shared" ca="1" si="450"/>
        <v>-5.9596381373638101</v>
      </c>
      <c r="L999" s="304">
        <f t="shared" ca="1" si="435"/>
        <v>2323.2267575890087</v>
      </c>
      <c r="M999" s="306">
        <f t="shared" ca="1" si="451"/>
        <v>-1.4330805410078733</v>
      </c>
      <c r="N999" s="304">
        <f t="shared" ca="1" si="452"/>
        <v>-82.109466702075835</v>
      </c>
      <c r="P999" s="310">
        <f t="shared" ca="1" si="453"/>
        <v>23</v>
      </c>
      <c r="Q999" s="304">
        <f t="shared" ca="1" si="454"/>
        <v>0</v>
      </c>
      <c r="R999" s="306">
        <f t="shared" ca="1" si="455"/>
        <v>0</v>
      </c>
      <c r="S999" s="307">
        <f t="shared" ca="1" si="456"/>
        <v>7.6519999999999806</v>
      </c>
      <c r="T999" s="304">
        <f t="shared" ca="1" si="436"/>
        <v>75.066119999999813</v>
      </c>
      <c r="U999" s="311">
        <f t="shared" ca="1" si="437"/>
        <v>0</v>
      </c>
      <c r="V999" s="306">
        <f t="shared" ca="1" si="438"/>
        <v>1.2257302732800515</v>
      </c>
      <c r="W999" s="304">
        <f t="shared" ca="1" si="439"/>
        <v>65.647528167737335</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1.1380117749319094</v>
      </c>
      <c r="AH999" s="304">
        <f t="shared" ca="1" si="463"/>
        <v>-8.5791075450415253</v>
      </c>
    </row>
    <row r="1000" spans="1:34" x14ac:dyDescent="0.2">
      <c r="A1000" s="347">
        <f t="shared" ca="1" si="441"/>
        <v>1E-4</v>
      </c>
      <c r="B1000" s="304">
        <f t="shared" ca="1" si="442"/>
        <v>49.417900000000955</v>
      </c>
      <c r="D1000" s="306">
        <f t="shared" ca="1" si="443"/>
        <v>-1.1777510329147809</v>
      </c>
      <c r="E1000" s="307">
        <f t="shared" ca="1" si="444"/>
        <v>-1.3120925497068399</v>
      </c>
      <c r="F1000" s="304">
        <f t="shared" ca="1" si="445"/>
        <v>1.7631461523447309</v>
      </c>
      <c r="G1000" s="306">
        <f t="shared" ca="1" si="446"/>
        <v>21.465684496476516</v>
      </c>
      <c r="H1000" s="307">
        <f t="shared" ca="1" si="447"/>
        <v>-154.88380012757119</v>
      </c>
      <c r="I1000" s="304">
        <f t="shared" ca="1" si="448"/>
        <v>156.36421314629411</v>
      </c>
      <c r="J1000" s="306">
        <f t="shared" ca="1" si="449"/>
        <v>2323.2191136203255</v>
      </c>
      <c r="K1000" s="307">
        <f t="shared" ca="1" si="450"/>
        <v>-5.9751265108161045</v>
      </c>
      <c r="L1000" s="304">
        <f t="shared" ca="1" si="435"/>
        <v>2323.2267973720582</v>
      </c>
      <c r="M1000" s="306">
        <f t="shared" ca="1" si="451"/>
        <v>-1.4330814022826339</v>
      </c>
      <c r="N1000" s="304">
        <f t="shared" ca="1" si="452"/>
        <v>-82.109516049484625</v>
      </c>
      <c r="P1000" s="310">
        <f t="shared" ca="1" si="453"/>
        <v>23</v>
      </c>
      <c r="Q1000" s="304">
        <f t="shared" ca="1" si="454"/>
        <v>0</v>
      </c>
      <c r="R1000" s="306">
        <f t="shared" ca="1" si="455"/>
        <v>0</v>
      </c>
      <c r="S1000" s="307">
        <f t="shared" ca="1" si="456"/>
        <v>7.6519999999999806</v>
      </c>
      <c r="T1000" s="304">
        <f t="shared" ca="1" si="436"/>
        <v>75.066119999999813</v>
      </c>
      <c r="U1000" s="311">
        <f t="shared" ca="1" si="437"/>
        <v>0</v>
      </c>
      <c r="V1000" s="306">
        <f t="shared" ca="1" si="438"/>
        <v>1.2257321717385135</v>
      </c>
      <c r="W1000" s="304">
        <f t="shared" ca="1" si="439"/>
        <v>65.647725399359373</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1.1379871594809803</v>
      </c>
      <c r="AH1000" s="304">
        <f t="shared" ca="1" si="463"/>
        <v>-8.5791333204047966</v>
      </c>
    </row>
    <row r="1001" spans="1:34" x14ac:dyDescent="0.2">
      <c r="A1001" s="347">
        <f t="shared" ca="1" si="441"/>
        <v>1E-4</v>
      </c>
      <c r="B1001" s="304">
        <f t="shared" ca="1" si="442"/>
        <v>49.418000000000958</v>
      </c>
      <c r="D1001" s="306">
        <f t="shared" ca="1" si="443"/>
        <v>-1.1777472522977332</v>
      </c>
      <c r="E1001" s="307">
        <f t="shared" ca="1" si="444"/>
        <v>-1.3120660042021743</v>
      </c>
      <c r="F1001" s="304">
        <f t="shared" ca="1" si="445"/>
        <v>1.7631238724712228</v>
      </c>
      <c r="G1001" s="306">
        <f t="shared" ca="1" si="446"/>
        <v>21.465566721751287</v>
      </c>
      <c r="H1001" s="307">
        <f t="shared" ca="1" si="447"/>
        <v>-154.88393133417162</v>
      </c>
      <c r="I1001" s="304">
        <f t="shared" ca="1" si="448"/>
        <v>156.36432694260654</v>
      </c>
      <c r="J1001" s="306">
        <f t="shared" ca="1" si="449"/>
        <v>2323.2191136203255</v>
      </c>
      <c r="K1001" s="307">
        <f t="shared" ca="1" si="450"/>
        <v>-5.9906148973891913</v>
      </c>
      <c r="L1001" s="304">
        <f t="shared" ca="1" si="435"/>
        <v>2323.2268372583981</v>
      </c>
      <c r="M1001" s="306">
        <f t="shared" ca="1" si="451"/>
        <v>-1.4330822635514155</v>
      </c>
      <c r="N1001" s="304">
        <f t="shared" ca="1" si="452"/>
        <v>-82.109565396550835</v>
      </c>
      <c r="P1001" s="310">
        <f t="shared" ca="1" si="453"/>
        <v>23</v>
      </c>
      <c r="Q1001" s="304">
        <f t="shared" ca="1" si="454"/>
        <v>0</v>
      </c>
      <c r="R1001" s="306">
        <f t="shared" ca="1" si="455"/>
        <v>0</v>
      </c>
      <c r="S1001" s="307">
        <f t="shared" ca="1" si="456"/>
        <v>7.6519999999999806</v>
      </c>
      <c r="T1001" s="304">
        <f t="shared" ca="1" si="436"/>
        <v>75.066119999999813</v>
      </c>
      <c r="U1001" s="311">
        <f t="shared" ca="1" si="437"/>
        <v>0</v>
      </c>
      <c r="V1001" s="306">
        <f t="shared" ca="1" si="438"/>
        <v>1.2257340702015245</v>
      </c>
      <c r="W1001" s="304">
        <f t="shared" ca="1" si="439"/>
        <v>65.647922629523734</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1.1379625442052905</v>
      </c>
      <c r="AH1001" s="304">
        <f t="shared" ca="1" si="463"/>
        <v>-8.5791590955775661</v>
      </c>
    </row>
    <row r="1002" spans="1:34" x14ac:dyDescent="0.2">
      <c r="A1002" s="347">
        <f t="shared" ca="1" si="441"/>
        <v>1E-4</v>
      </c>
      <c r="B1002" s="304">
        <f t="shared" ca="1" si="442"/>
        <v>49.418100000000962</v>
      </c>
      <c r="D1002" s="306">
        <f t="shared" ca="1" si="443"/>
        <v>-1.1777434716604913</v>
      </c>
      <c r="E1002" s="307">
        <f t="shared" ca="1" si="444"/>
        <v>-1.3120394588934481</v>
      </c>
      <c r="F1002" s="304">
        <f t="shared" ca="1" si="445"/>
        <v>1.7631015928562705</v>
      </c>
      <c r="G1002" s="306">
        <f t="shared" ca="1" si="446"/>
        <v>21.46544894740412</v>
      </c>
      <c r="H1002" s="307">
        <f t="shared" ca="1" si="447"/>
        <v>-154.88406253811752</v>
      </c>
      <c r="I1002" s="304">
        <f t="shared" ca="1" si="448"/>
        <v>156.36444073645745</v>
      </c>
      <c r="J1002" s="306">
        <f t="shared" ca="1" si="449"/>
        <v>2323.2191136203255</v>
      </c>
      <c r="K1002" s="307">
        <f t="shared" ca="1" si="450"/>
        <v>-6.0061032970828059</v>
      </c>
      <c r="L1002" s="304">
        <f t="shared" ca="1" si="435"/>
        <v>2323.2268772480284</v>
      </c>
      <c r="M1002" s="306">
        <f t="shared" ca="1" si="451"/>
        <v>-1.4330831248142182</v>
      </c>
      <c r="N1002" s="304">
        <f t="shared" ca="1" si="452"/>
        <v>-82.109614743274477</v>
      </c>
      <c r="P1002" s="310">
        <f t="shared" ca="1" si="453"/>
        <v>23</v>
      </c>
      <c r="Q1002" s="304">
        <f t="shared" ca="1" si="454"/>
        <v>0</v>
      </c>
      <c r="R1002" s="306">
        <f t="shared" ca="1" si="455"/>
        <v>0</v>
      </c>
      <c r="S1002" s="307">
        <f t="shared" ca="1" si="456"/>
        <v>7.6519999999999806</v>
      </c>
      <c r="T1002" s="304">
        <f t="shared" ca="1" si="436"/>
        <v>75.066119999999813</v>
      </c>
      <c r="U1002" s="311">
        <f t="shared" ca="1" si="437"/>
        <v>0</v>
      </c>
      <c r="V1002" s="306">
        <f t="shared" ca="1" si="438"/>
        <v>1.2257359686690854</v>
      </c>
      <c r="W1002" s="304">
        <f t="shared" ca="1" si="439"/>
        <v>65.648119858230416</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1.1379379291048366</v>
      </c>
      <c r="AH1002" s="304">
        <f t="shared" ca="1" si="463"/>
        <v>-8.5791848705598408</v>
      </c>
    </row>
    <row r="1003" spans="1:34" x14ac:dyDescent="0.2">
      <c r="A1003" s="347">
        <f t="shared" ca="1" si="441"/>
        <v>1E-4</v>
      </c>
      <c r="B1003" s="304">
        <f t="shared" ca="1" si="442"/>
        <v>49.418200000000965</v>
      </c>
      <c r="D1003" s="306">
        <f t="shared" ca="1" si="443"/>
        <v>-1.1777396910030562</v>
      </c>
      <c r="E1003" s="307">
        <f t="shared" ca="1" si="444"/>
        <v>-1.3120129137806664</v>
      </c>
      <c r="F1003" s="304">
        <f t="shared" ca="1" si="445"/>
        <v>1.7630793134998801</v>
      </c>
      <c r="G1003" s="306">
        <f t="shared" ca="1" si="446"/>
        <v>21.465331173435018</v>
      </c>
      <c r="H1003" s="307">
        <f t="shared" ca="1" si="447"/>
        <v>-154.88419373940889</v>
      </c>
      <c r="I1003" s="304">
        <f t="shared" ca="1" si="448"/>
        <v>156.36455452784685</v>
      </c>
      <c r="J1003" s="306">
        <f t="shared" ca="1" si="449"/>
        <v>2323.2191136203255</v>
      </c>
      <c r="K1003" s="307">
        <f t="shared" ca="1" si="450"/>
        <v>-6.0215917098966818</v>
      </c>
      <c r="L1003" s="304">
        <f t="shared" ca="1" si="435"/>
        <v>2323.2269173409495</v>
      </c>
      <c r="M1003" s="306">
        <f t="shared" ca="1" si="451"/>
        <v>-1.4330839860710416</v>
      </c>
      <c r="N1003" s="304">
        <f t="shared" ca="1" si="452"/>
        <v>-82.109664089655539</v>
      </c>
      <c r="P1003" s="310">
        <f t="shared" ca="1" si="453"/>
        <v>23</v>
      </c>
      <c r="Q1003" s="304">
        <f t="shared" ca="1" si="454"/>
        <v>0</v>
      </c>
      <c r="R1003" s="306">
        <f t="shared" ca="1" si="455"/>
        <v>0</v>
      </c>
      <c r="S1003" s="307">
        <f t="shared" ca="1" si="456"/>
        <v>7.6519999999999806</v>
      </c>
      <c r="T1003" s="304">
        <f t="shared" ca="1" si="436"/>
        <v>75.066119999999813</v>
      </c>
      <c r="U1003" s="311">
        <f t="shared" ca="1" si="437"/>
        <v>0</v>
      </c>
      <c r="V1003" s="306">
        <f ca="1">Rho_moyen*(20000-Alt_rampe-pos_z)/(20000+Alt_rampe+pos_z)</f>
        <v>1.2257378671411956</v>
      </c>
      <c r="W1003" s="304">
        <f t="shared" ca="1" si="439"/>
        <v>65.648317085479363</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1.1379133141796203</v>
      </c>
      <c r="AH1003" s="304">
        <f t="shared" ca="1" si="463"/>
        <v>-8.579210645351619</v>
      </c>
    </row>
    <row r="1004" spans="1:34" x14ac:dyDescent="0.2">
      <c r="A1004" s="348">
        <f t="shared" ca="1" si="441"/>
        <v>1E-4</v>
      </c>
      <c r="B1004" s="305">
        <f t="shared" ca="1" si="442"/>
        <v>49.418300000000968</v>
      </c>
      <c r="D1004" s="308">
        <f t="shared" ca="1" si="443"/>
        <v>-1.1777359103254295</v>
      </c>
      <c r="E1004" s="309">
        <f t="shared" ca="1" si="444"/>
        <v>-1.3119863688638365</v>
      </c>
      <c r="F1004" s="305">
        <f t="shared" ca="1" si="445"/>
        <v>1.7630570344020589</v>
      </c>
      <c r="G1004" s="308">
        <f t="shared" ca="1" si="446"/>
        <v>21.465213399843986</v>
      </c>
      <c r="H1004" s="309">
        <f t="shared" ca="1" si="447"/>
        <v>-154.88432493804578</v>
      </c>
      <c r="I1004" s="305">
        <f t="shared" ca="1" si="448"/>
        <v>156.36466831677478</v>
      </c>
      <c r="J1004" s="308">
        <f t="shared" ca="1" si="449"/>
        <v>2323.2191136203255</v>
      </c>
      <c r="K1004" s="309">
        <f t="shared" ca="1" si="450"/>
        <v>-6.0370801358305544</v>
      </c>
      <c r="L1004" s="305">
        <f t="shared" ca="1" si="435"/>
        <v>2323.2269575371615</v>
      </c>
      <c r="M1004" s="308">
        <f t="shared" ca="1" si="451"/>
        <v>-1.4330848473218862</v>
      </c>
      <c r="N1004" s="305">
        <f t="shared" ca="1" si="452"/>
        <v>-82.109713435694033</v>
      </c>
      <c r="P1004" s="312">
        <f t="shared" ca="1" si="453"/>
        <v>23</v>
      </c>
      <c r="Q1004" s="305">
        <f t="shared" ca="1" si="454"/>
        <v>0</v>
      </c>
      <c r="R1004" s="308">
        <f t="shared" ca="1" si="455"/>
        <v>0</v>
      </c>
      <c r="S1004" s="309">
        <f t="shared" ca="1" si="456"/>
        <v>7.6519999999999806</v>
      </c>
      <c r="T1004" s="305">
        <f t="shared" ca="1" si="436"/>
        <v>75.066119999999813</v>
      </c>
      <c r="U1004" s="313">
        <f t="shared" ca="1" si="437"/>
        <v>0</v>
      </c>
      <c r="V1004" s="308">
        <f t="shared" ca="1" si="438"/>
        <v>1.225739765617855</v>
      </c>
      <c r="W1004" s="305">
        <f ca="1">1/2*Rho*Sref*Cx*vit_xz^2</f>
        <v>65.648514311270631</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1.1378886994296469</v>
      </c>
      <c r="AH1004" s="305">
        <f t="shared" ca="1" si="463"/>
        <v>-8.5792364199528919</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SP02_BETA</v>
      </c>
      <c r="D8" s="600"/>
      <c r="M8" s="75"/>
    </row>
    <row r="9" spans="1:13" ht="15.75" x14ac:dyDescent="0.25">
      <c r="A9" s="59"/>
      <c r="B9" s="140" t="s">
        <v>4</v>
      </c>
      <c r="C9" s="600" t="str">
        <f>Club</f>
        <v>L'AéroIPSA</v>
      </c>
      <c r="D9" s="600"/>
      <c r="M9" s="75"/>
    </row>
    <row r="10" spans="1:13" ht="15.75" x14ac:dyDescent="0.25">
      <c r="A10" s="59"/>
      <c r="B10" s="140" t="s">
        <v>563</v>
      </c>
      <c r="C10" s="666" t="str">
        <f>Matricule</f>
        <v>FX0</v>
      </c>
      <c r="D10" s="667"/>
      <c r="M10" s="75"/>
    </row>
    <row r="11" spans="1:13" x14ac:dyDescent="0.2">
      <c r="A11" s="59"/>
      <c r="B11" s="140" t="str">
        <f>IF(Lang="Français","Masse sans propu",IF(Lang="English","Mass without M",""))</f>
        <v>Masse sans propu</v>
      </c>
      <c r="C11" s="662">
        <f>MasseSans</f>
        <v>7</v>
      </c>
      <c r="D11" s="662"/>
      <c r="M11" s="75"/>
    </row>
    <row r="12" spans="1:13" x14ac:dyDescent="0.2">
      <c r="A12" s="59"/>
      <c r="B12" s="140" t="str">
        <f>IF(Lang="Français","Masse totale",IF(Lang="English","Total mass",""))</f>
        <v>Masse totale</v>
      </c>
      <c r="C12" s="665" t="str">
        <f ca="1">MassePlein &amp; " kg ±" &amp; MasseSans &amp; " kg"</f>
        <v>8,685 kg ±7 kg</v>
      </c>
      <c r="D12" s="665"/>
      <c r="M12" s="75"/>
    </row>
    <row r="13" spans="1:13" x14ac:dyDescent="0.2">
      <c r="A13" s="59"/>
      <c r="B13" s="227" t="str">
        <f>IF(Lang="Français","Propulseur",IF(Lang="English","Motor",""))</f>
        <v>Propulseur</v>
      </c>
      <c r="C13" s="628" t="str">
        <f>Propu</f>
        <v>Barasinga (Pro54-5G C)</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8.4165623384160752E-4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7.2028774825982661E-4</v>
      </c>
      <c r="I43" s="403">
        <f t="shared" ref="I43:I69" ca="1" si="6">Q_var/m_bal</f>
        <v>1.290883794235594E-3</v>
      </c>
      <c r="J43" s="403">
        <f t="shared" ref="J43:J69" ca="1" si="7">1/(2*b_prop)*LN(  ((EXP(2*SQRT(a_prop*b_prop)*Temps_fin_propu)+1)^2)  /  (((1+1)^2)*EXP(2*SQRT(a_prop*b_prop)*Temps_fin_propu)))</f>
        <v>1991.1236899685493</v>
      </c>
      <c r="K43" s="410">
        <f t="shared" ref="K43:K69" ca="1" si="8">SQRT(a_prop/b_prop)  *  (EXP(2*SQRT(a_prop*b_prop)*Temps_fin_propu)-1)/(EXP(2*SQRT(a_prop*b_prop)*Temps_fin_propu)+1)</f>
        <v>793.5341125462329</v>
      </c>
      <c r="L43" s="413">
        <f t="shared" ref="L43:L69" ca="1" si="9">alt_prop + 1/(2*b_bal) * LN(1+b_bal/g*V_prop^2)</f>
        <v>3706.6765556662222</v>
      </c>
      <c r="M43" s="416">
        <f t="shared" ref="M43:M69" ca="1" si="10">Temps_fin_propu + ATAN(SQRT(b_bal/g)*V_prop)/SQRT(b_bal*g)</f>
        <v>16.576277929342474</v>
      </c>
    </row>
    <row r="44" spans="1:13" x14ac:dyDescent="0.2">
      <c r="B44" s="426">
        <f t="shared" ca="1" si="0"/>
        <v>54</v>
      </c>
      <c r="C44" s="404">
        <f t="shared" ca="1" si="1"/>
        <v>8.4165623384160752E-4</v>
      </c>
      <c r="D44" s="401">
        <f ca="1">MpropuPlein+0.25*MasseSans</f>
        <v>3.4350000000000001</v>
      </c>
      <c r="E44" s="401">
        <f t="shared" ca="1" si="2"/>
        <v>2.9184999999999999</v>
      </c>
      <c r="F44" s="401">
        <f t="shared" ca="1" si="3"/>
        <v>2.4020000000000001</v>
      </c>
      <c r="G44" s="408">
        <f t="shared" ca="1" si="4"/>
        <v>186.64780948831367</v>
      </c>
      <c r="H44" s="404">
        <f t="shared" ca="1" si="5"/>
        <v>2.8838658003824141E-4</v>
      </c>
      <c r="I44" s="404">
        <f t="shared" ca="1" si="6"/>
        <v>3.5039809901815465E-4</v>
      </c>
      <c r="J44" s="404">
        <f t="shared" ca="1" si="7"/>
        <v>1084.9994325837813</v>
      </c>
      <c r="K44" s="411">
        <f t="shared" ca="1" si="8"/>
        <v>548.69099150956788</v>
      </c>
      <c r="L44" s="414">
        <f t="shared" ca="1" si="9"/>
        <v>4601.2114641687194</v>
      </c>
      <c r="M44" s="417">
        <f t="shared" ca="1" si="10"/>
        <v>25.333468291210202</v>
      </c>
    </row>
    <row r="45" spans="1:13" x14ac:dyDescent="0.2">
      <c r="B45" s="426">
        <f t="shared" ca="1" si="0"/>
        <v>54</v>
      </c>
      <c r="C45" s="404">
        <f t="shared" ca="1" si="1"/>
        <v>8.4165623384160752E-4</v>
      </c>
      <c r="D45" s="401">
        <f ca="1">MpropuPlein+0.5*MasseSans</f>
        <v>5.1850000000000005</v>
      </c>
      <c r="E45" s="401">
        <f t="shared" ca="1" si="2"/>
        <v>4.6685000000000008</v>
      </c>
      <c r="F45" s="401">
        <f t="shared" ca="1" si="3"/>
        <v>4.152000000000001</v>
      </c>
      <c r="G45" s="408">
        <f t="shared" ca="1" si="4"/>
        <v>113.00506200956268</v>
      </c>
      <c r="H45" s="404">
        <f t="shared" ca="1" si="5"/>
        <v>1.8028408136266624E-4</v>
      </c>
      <c r="I45" s="404">
        <f t="shared" ca="1" si="6"/>
        <v>2.0271103897919252E-4</v>
      </c>
      <c r="J45" s="404">
        <f t="shared" ca="1" si="7"/>
        <v>698.4100198452544</v>
      </c>
      <c r="K45" s="411">
        <f t="shared" ca="1" si="8"/>
        <v>373.55207834513743</v>
      </c>
      <c r="L45" s="414">
        <f t="shared" ca="1" si="9"/>
        <v>4044.8508507834631</v>
      </c>
      <c r="M45" s="417">
        <f t="shared" ca="1" si="10"/>
        <v>26.879751397191029</v>
      </c>
    </row>
    <row r="46" spans="1:13" x14ac:dyDescent="0.2">
      <c r="B46" s="426">
        <f t="shared" ca="1" si="0"/>
        <v>54</v>
      </c>
      <c r="C46" s="404">
        <f t="shared" ca="1" si="1"/>
        <v>8.4165623384160752E-4</v>
      </c>
      <c r="D46" s="401">
        <f ca="1">MpropuPlein+0.75*MasseSans</f>
        <v>6.9350000000000005</v>
      </c>
      <c r="E46" s="401">
        <f t="shared" ca="1" si="2"/>
        <v>6.4185000000000008</v>
      </c>
      <c r="F46" s="401">
        <f t="shared" ca="1" si="3"/>
        <v>5.902000000000001</v>
      </c>
      <c r="G46" s="408">
        <f t="shared" ca="1" si="4"/>
        <v>79.519612369189588</v>
      </c>
      <c r="H46" s="404">
        <f t="shared" ca="1" si="5"/>
        <v>1.3112973963412127E-4</v>
      </c>
      <c r="I46" s="404">
        <f t="shared" ca="1" si="6"/>
        <v>1.4260525819071625E-4</v>
      </c>
      <c r="J46" s="404">
        <f t="shared" ca="1" si="7"/>
        <v>501.34612413664331</v>
      </c>
      <c r="K46" s="411">
        <f t="shared" ca="1" si="8"/>
        <v>273.33911785981473</v>
      </c>
      <c r="L46" s="414">
        <f t="shared" ca="1" si="9"/>
        <v>3079.4300506101499</v>
      </c>
      <c r="M46" s="417">
        <f t="shared" ca="1" si="10"/>
        <v>25.140370811789825</v>
      </c>
    </row>
    <row r="47" spans="1:13" x14ac:dyDescent="0.2">
      <c r="B47" s="426">
        <f t="shared" ca="1" si="0"/>
        <v>54</v>
      </c>
      <c r="C47" s="404">
        <f t="shared" ca="1" si="1"/>
        <v>8.4165623384160752E-4</v>
      </c>
      <c r="D47" s="401">
        <f ca="1">MpropuPlein+1*MasseSans</f>
        <v>8.6850000000000005</v>
      </c>
      <c r="E47" s="401">
        <f t="shared" ca="1" si="2"/>
        <v>8.1684999999999999</v>
      </c>
      <c r="F47" s="401">
        <f t="shared" ca="1" si="3"/>
        <v>7.652000000000001</v>
      </c>
      <c r="G47" s="408">
        <f t="shared" ca="1" si="4"/>
        <v>60.381848808427918</v>
      </c>
      <c r="H47" s="404">
        <f t="shared" ca="1" si="5"/>
        <v>1.0303681628715279E-4</v>
      </c>
      <c r="I47" s="404">
        <f t="shared" ca="1" si="6"/>
        <v>1.0999166673309035E-4</v>
      </c>
      <c r="J47" s="404">
        <f t="shared" ca="1" si="7"/>
        <v>384.01222148536425</v>
      </c>
      <c r="K47" s="411">
        <f t="shared" ca="1" si="8"/>
        <v>211.1569743476436</v>
      </c>
      <c r="L47" s="414">
        <f t="shared" ca="1" si="9"/>
        <v>2226.9365477020997</v>
      </c>
      <c r="M47" s="417">
        <f t="shared" ca="1" si="10"/>
        <v>22.32583969654446</v>
      </c>
    </row>
    <row r="48" spans="1:13" x14ac:dyDescent="0.2">
      <c r="B48" s="426">
        <f t="shared" ca="1" si="0"/>
        <v>54</v>
      </c>
      <c r="C48" s="404">
        <f t="shared" ca="1" si="1"/>
        <v>8.4165623384160752E-4</v>
      </c>
      <c r="D48" s="401">
        <f ca="1">MpropuPlein+1.25*MasseSans</f>
        <v>10.435</v>
      </c>
      <c r="E48" s="401">
        <f t="shared" ca="1" si="2"/>
        <v>9.9184999999999999</v>
      </c>
      <c r="F48" s="401">
        <f t="shared" ca="1" si="3"/>
        <v>9.402000000000001</v>
      </c>
      <c r="G48" s="408">
        <f t="shared" ca="1" si="4"/>
        <v>47.99734153265549</v>
      </c>
      <c r="H48" s="404">
        <f t="shared" ca="1" si="5"/>
        <v>8.4857209642749155E-5</v>
      </c>
      <c r="I48" s="404">
        <f t="shared" ca="1" si="6"/>
        <v>8.9518850653223512E-5</v>
      </c>
      <c r="J48" s="404">
        <f t="shared" ca="1" si="7"/>
        <v>306.62860353546267</v>
      </c>
      <c r="K48" s="411">
        <f t="shared" ca="1" si="8"/>
        <v>169.35745903324329</v>
      </c>
      <c r="L48" s="414">
        <f t="shared" ca="1" si="9"/>
        <v>1605.1489746229086</v>
      </c>
      <c r="M48" s="417">
        <f t="shared" ca="1" si="10"/>
        <v>19.54733437990609</v>
      </c>
    </row>
    <row r="49" spans="2:13" x14ac:dyDescent="0.2">
      <c r="B49" s="426">
        <f t="shared" ca="1" si="0"/>
        <v>54</v>
      </c>
      <c r="C49" s="404">
        <f t="shared" ca="1" si="1"/>
        <v>8.4165623384160752E-4</v>
      </c>
      <c r="D49" s="401">
        <f ca="1">MpropuPlein+1.5*MasseSans</f>
        <v>12.185</v>
      </c>
      <c r="E49" s="401">
        <f t="shared" ca="1" si="2"/>
        <v>11.6685</v>
      </c>
      <c r="F49" s="401">
        <f t="shared" ca="1" si="3"/>
        <v>11.152000000000001</v>
      </c>
      <c r="G49" s="408">
        <f t="shared" ca="1" si="4"/>
        <v>39.327602690289538</v>
      </c>
      <c r="H49" s="404">
        <f t="shared" ca="1" si="5"/>
        <v>7.2130628087724004E-5</v>
      </c>
      <c r="I49" s="404">
        <f t="shared" ca="1" si="6"/>
        <v>7.5471326563989185E-5</v>
      </c>
      <c r="J49" s="404">
        <f t="shared" ca="1" si="7"/>
        <v>251.8997009222789</v>
      </c>
      <c r="K49" s="411">
        <f t="shared" ca="1" si="8"/>
        <v>139.49030115525508</v>
      </c>
      <c r="L49" s="414">
        <f t="shared" ca="1" si="9"/>
        <v>1176.0573183909814</v>
      </c>
      <c r="M49" s="417">
        <f t="shared" ca="1" si="10"/>
        <v>17.157308942475574</v>
      </c>
    </row>
    <row r="50" spans="2:13" x14ac:dyDescent="0.2">
      <c r="B50" s="426">
        <f t="shared" ca="1" si="0"/>
        <v>54</v>
      </c>
      <c r="C50" s="404">
        <f t="shared" ca="1" si="1"/>
        <v>8.4165623384160752E-4</v>
      </c>
      <c r="D50" s="401">
        <f ca="1">MpropuPlein+1.75*MasseSans</f>
        <v>13.935</v>
      </c>
      <c r="E50" s="401">
        <f t="shared" ca="1" si="2"/>
        <v>13.4185</v>
      </c>
      <c r="F50" s="401">
        <f t="shared" ca="1" si="3"/>
        <v>12.902000000000001</v>
      </c>
      <c r="G50" s="408">
        <f t="shared" ca="1" si="4"/>
        <v>32.919225844292839</v>
      </c>
      <c r="H50" s="404">
        <f t="shared" ca="1" si="5"/>
        <v>6.2723570730082161E-5</v>
      </c>
      <c r="I50" s="404">
        <f t="shared" ca="1" si="6"/>
        <v>6.52345554054881E-5</v>
      </c>
      <c r="J50" s="404">
        <f t="shared" ca="1" si="7"/>
        <v>211.1988972220548</v>
      </c>
      <c r="K50" s="411">
        <f t="shared" ca="1" si="8"/>
        <v>117.14274506250993</v>
      </c>
      <c r="L50" s="414">
        <f t="shared" ca="1" si="9"/>
        <v>880.51519954480955</v>
      </c>
      <c r="M50" s="417">
        <f t="shared" ca="1" si="10"/>
        <v>15.186616563132947</v>
      </c>
    </row>
    <row r="51" spans="2:13" x14ac:dyDescent="0.2">
      <c r="B51" s="427">
        <f t="shared" ca="1" si="0"/>
        <v>54</v>
      </c>
      <c r="C51" s="405">
        <f t="shared" ca="1" si="1"/>
        <v>8.4165623384160752E-4</v>
      </c>
      <c r="D51" s="402">
        <f ca="1">MpropuPlein+2*MasseSans</f>
        <v>15.685</v>
      </c>
      <c r="E51" s="402">
        <f t="shared" ca="1" si="2"/>
        <v>15.1685</v>
      </c>
      <c r="F51" s="402">
        <f t="shared" ca="1" si="3"/>
        <v>14.652000000000001</v>
      </c>
      <c r="G51" s="409">
        <f t="shared" ca="1" si="4"/>
        <v>27.989526452295443</v>
      </c>
      <c r="H51" s="405">
        <f t="shared" ca="1" si="5"/>
        <v>5.5487110382806973E-5</v>
      </c>
      <c r="I51" s="405">
        <f t="shared" ca="1" si="6"/>
        <v>5.744309540278511E-5</v>
      </c>
      <c r="J51" s="405">
        <f t="shared" ca="1" si="7"/>
        <v>179.76740052319616</v>
      </c>
      <c r="K51" s="412">
        <f t="shared" ca="1" si="8"/>
        <v>99.817307011207561</v>
      </c>
      <c r="L51" s="415">
        <f t="shared" ca="1" si="9"/>
        <v>673.32917814696316</v>
      </c>
      <c r="M51" s="418">
        <f t="shared" ca="1" si="10"/>
        <v>13.573829988907594</v>
      </c>
    </row>
    <row r="52" spans="2:13" x14ac:dyDescent="0.2">
      <c r="B52" s="425">
        <f t="shared" ref="B52:B60" si="11">D_ref</f>
        <v>84</v>
      </c>
      <c r="C52" s="403">
        <f t="shared" si="1"/>
        <v>2.0366002695426551E-3</v>
      </c>
      <c r="D52" s="400">
        <f ca="1">MpropuPlein+0*MasseSans</f>
        <v>1.6850000000000001</v>
      </c>
      <c r="E52" s="400">
        <f t="shared" ca="1" si="2"/>
        <v>1.1685000000000001</v>
      </c>
      <c r="F52" s="400">
        <f t="shared" ca="1" si="3"/>
        <v>0.65200000000000014</v>
      </c>
      <c r="G52" s="407">
        <f t="shared" ca="1" si="4"/>
        <v>480.87217115245477</v>
      </c>
      <c r="H52" s="403">
        <f t="shared" ca="1" si="5"/>
        <v>1.7429185019620496E-3</v>
      </c>
      <c r="I52" s="403">
        <f t="shared" ca="1" si="6"/>
        <v>3.1236200453108199E-3</v>
      </c>
      <c r="J52" s="403">
        <f t="shared" ca="1" si="7"/>
        <v>1488.7996224011551</v>
      </c>
      <c r="K52" s="410">
        <f t="shared" ca="1" si="8"/>
        <v>523.7965134225243</v>
      </c>
      <c r="L52" s="413">
        <f t="shared" ca="1" si="9"/>
        <v>2206.1441384384134</v>
      </c>
      <c r="M52" s="416">
        <f t="shared" ca="1" si="10"/>
        <v>11.954506441744767</v>
      </c>
    </row>
    <row r="53" spans="2:13" x14ac:dyDescent="0.2">
      <c r="B53" s="426">
        <f t="shared" si="11"/>
        <v>84</v>
      </c>
      <c r="C53" s="404">
        <f t="shared" si="1"/>
        <v>2.0366002695426551E-3</v>
      </c>
      <c r="D53" s="401">
        <f ca="1">MpropuPlein+0.25*MasseSans</f>
        <v>3.4350000000000001</v>
      </c>
      <c r="E53" s="401">
        <f t="shared" ca="1" si="2"/>
        <v>2.9184999999999999</v>
      </c>
      <c r="F53" s="401">
        <f t="shared" ca="1" si="3"/>
        <v>2.4020000000000001</v>
      </c>
      <c r="G53" s="408">
        <f t="shared" ca="1" si="4"/>
        <v>186.64780948831367</v>
      </c>
      <c r="H53" s="404">
        <f t="shared" ca="1" si="5"/>
        <v>6.9782431712957173E-4</v>
      </c>
      <c r="I53" s="404">
        <f t="shared" ca="1" si="6"/>
        <v>8.4787688157479386E-4</v>
      </c>
      <c r="J53" s="404">
        <f t="shared" ca="1" si="7"/>
        <v>966.9038029960218</v>
      </c>
      <c r="K53" s="411">
        <f t="shared" ca="1" si="8"/>
        <v>445.07774417412179</v>
      </c>
      <c r="L53" s="414">
        <f t="shared" ca="1" si="9"/>
        <v>2675.3390174565493</v>
      </c>
      <c r="M53" s="417">
        <f t="shared" ca="1" si="10"/>
        <v>18.213347528330647</v>
      </c>
    </row>
    <row r="54" spans="2:13" x14ac:dyDescent="0.2">
      <c r="B54" s="426">
        <f t="shared" si="11"/>
        <v>84</v>
      </c>
      <c r="C54" s="404">
        <f t="shared" si="1"/>
        <v>2.0366002695426551E-3</v>
      </c>
      <c r="D54" s="401">
        <f ca="1">MpropuPlein+0.5*MasseSans</f>
        <v>5.1850000000000005</v>
      </c>
      <c r="E54" s="401">
        <f t="shared" ca="1" si="2"/>
        <v>4.6685000000000008</v>
      </c>
      <c r="F54" s="401">
        <f t="shared" ca="1" si="3"/>
        <v>4.152000000000001</v>
      </c>
      <c r="G54" s="408">
        <f t="shared" ca="1" si="4"/>
        <v>113.00506200956268</v>
      </c>
      <c r="H54" s="404">
        <f t="shared" ca="1" si="5"/>
        <v>4.3624296230966152E-4</v>
      </c>
      <c r="I54" s="404">
        <f t="shared" ca="1" si="6"/>
        <v>4.905106622212559E-4</v>
      </c>
      <c r="J54" s="404">
        <f t="shared" ca="1" si="7"/>
        <v>662.07117803453207</v>
      </c>
      <c r="K54" s="411">
        <f t="shared" ca="1" si="8"/>
        <v>337.1395236903594</v>
      </c>
      <c r="L54" s="414">
        <f t="shared" ca="1" si="9"/>
        <v>2598.4290408466068</v>
      </c>
      <c r="M54" s="417">
        <f t="shared" ca="1" si="10"/>
        <v>20.508757787393602</v>
      </c>
    </row>
    <row r="55" spans="2:13" x14ac:dyDescent="0.2">
      <c r="B55" s="426">
        <f t="shared" si="11"/>
        <v>84</v>
      </c>
      <c r="C55" s="404">
        <f t="shared" si="1"/>
        <v>2.0366002695426551E-3</v>
      </c>
      <c r="D55" s="401">
        <f ca="1">MpropuPlein+0.75*MasseSans</f>
        <v>6.9350000000000005</v>
      </c>
      <c r="E55" s="401">
        <f t="shared" ca="1" si="2"/>
        <v>6.4185000000000008</v>
      </c>
      <c r="F55" s="401">
        <f t="shared" ca="1" si="3"/>
        <v>5.902000000000001</v>
      </c>
      <c r="G55" s="408">
        <f t="shared" ca="1" si="4"/>
        <v>79.519612369189588</v>
      </c>
      <c r="H55" s="404">
        <f t="shared" ca="1" si="5"/>
        <v>3.1730159220108356E-4</v>
      </c>
      <c r="I55" s="404">
        <f t="shared" ca="1" si="6"/>
        <v>3.4506951364667141E-4</v>
      </c>
      <c r="J55" s="404">
        <f t="shared" ca="1" si="7"/>
        <v>486.84891043432958</v>
      </c>
      <c r="K55" s="411">
        <f t="shared" ca="1" si="8"/>
        <v>258.0879508321928</v>
      </c>
      <c r="L55" s="414">
        <f t="shared" ca="1" si="9"/>
        <v>2235.5832632330148</v>
      </c>
      <c r="M55" s="417">
        <f t="shared" ca="1" si="10"/>
        <v>20.641765368313141</v>
      </c>
    </row>
    <row r="56" spans="2:13" x14ac:dyDescent="0.2">
      <c r="B56" s="426">
        <f t="shared" si="11"/>
        <v>84</v>
      </c>
      <c r="C56" s="404">
        <f t="shared" si="1"/>
        <v>2.0366002695426551E-3</v>
      </c>
      <c r="D56" s="401">
        <f ca="1">MpropuPlein+1*MasseSans</f>
        <v>8.6850000000000005</v>
      </c>
      <c r="E56" s="401">
        <f t="shared" ca="1" si="2"/>
        <v>8.1684999999999999</v>
      </c>
      <c r="F56" s="401">
        <f t="shared" ca="1" si="3"/>
        <v>7.652000000000001</v>
      </c>
      <c r="G56" s="408">
        <f t="shared" ca="1" si="4"/>
        <v>60.381848808427918</v>
      </c>
      <c r="H56" s="404">
        <f t="shared" ca="1" si="5"/>
        <v>2.4932365422570304E-4</v>
      </c>
      <c r="I56" s="404">
        <f t="shared" ca="1" si="6"/>
        <v>2.6615267505784824E-4</v>
      </c>
      <c r="J56" s="404">
        <f t="shared" ca="1" si="7"/>
        <v>377.13592863318951</v>
      </c>
      <c r="K56" s="411">
        <f t="shared" ca="1" si="8"/>
        <v>203.7599968544464</v>
      </c>
      <c r="L56" s="414">
        <f t="shared" ca="1" si="9"/>
        <v>1794.4408494487884</v>
      </c>
      <c r="M56" s="417">
        <f t="shared" ca="1" si="10"/>
        <v>19.542655774130036</v>
      </c>
    </row>
    <row r="57" spans="2:13" x14ac:dyDescent="0.2">
      <c r="B57" s="426">
        <f t="shared" si="11"/>
        <v>84</v>
      </c>
      <c r="C57" s="404">
        <f t="shared" si="1"/>
        <v>2.0366002695426551E-3</v>
      </c>
      <c r="D57" s="401">
        <f ca="1">MpropuPlein+1.25*MasseSans</f>
        <v>10.435</v>
      </c>
      <c r="E57" s="401">
        <f t="shared" ca="1" si="2"/>
        <v>9.9184999999999999</v>
      </c>
      <c r="F57" s="401">
        <f t="shared" ca="1" si="3"/>
        <v>9.402000000000001</v>
      </c>
      <c r="G57" s="408">
        <f t="shared" ca="1" si="4"/>
        <v>47.99734153265549</v>
      </c>
      <c r="H57" s="404">
        <f t="shared" ca="1" si="5"/>
        <v>2.0533349493801029E-4</v>
      </c>
      <c r="I57" s="404">
        <f t="shared" ca="1" si="6"/>
        <v>2.1661351516088649E-4</v>
      </c>
      <c r="J57" s="404">
        <f t="shared" ca="1" si="7"/>
        <v>302.96310691034398</v>
      </c>
      <c r="K57" s="411">
        <f t="shared" ca="1" si="8"/>
        <v>165.36747764739258</v>
      </c>
      <c r="L57" s="414">
        <f t="shared" ca="1" si="9"/>
        <v>1393.3759210229537</v>
      </c>
      <c r="M57" s="417">
        <f t="shared" ca="1" si="10"/>
        <v>17.920499207834951</v>
      </c>
    </row>
    <row r="58" spans="2:13" x14ac:dyDescent="0.2">
      <c r="B58" s="426">
        <f t="shared" si="11"/>
        <v>84</v>
      </c>
      <c r="C58" s="404">
        <f t="shared" si="1"/>
        <v>2.0366002695426551E-3</v>
      </c>
      <c r="D58" s="401">
        <f ca="1">MpropuPlein+1.5*MasseSans</f>
        <v>12.185</v>
      </c>
      <c r="E58" s="401">
        <f t="shared" ca="1" si="2"/>
        <v>11.6685</v>
      </c>
      <c r="F58" s="401">
        <f t="shared" ca="1" si="3"/>
        <v>11.152000000000001</v>
      </c>
      <c r="G58" s="408">
        <f t="shared" ca="1" si="4"/>
        <v>39.327602690289538</v>
      </c>
      <c r="H58" s="404">
        <f t="shared" ca="1" si="5"/>
        <v>1.7453830994066549E-4</v>
      </c>
      <c r="I58" s="404">
        <f t="shared" ca="1" si="6"/>
        <v>1.8262197538940593E-4</v>
      </c>
      <c r="J58" s="404">
        <f t="shared" ca="1" si="7"/>
        <v>249.77823921800751</v>
      </c>
      <c r="K58" s="411">
        <f t="shared" ca="1" si="8"/>
        <v>137.16493182670985</v>
      </c>
      <c r="L58" s="414">
        <f t="shared" ca="1" si="9"/>
        <v>1071.9274430595196</v>
      </c>
      <c r="M58" s="417">
        <f t="shared" ca="1" si="10"/>
        <v>16.215191170032085</v>
      </c>
    </row>
    <row r="59" spans="2:13" x14ac:dyDescent="0.2">
      <c r="B59" s="426">
        <f t="shared" si="11"/>
        <v>84</v>
      </c>
      <c r="C59" s="404">
        <f t="shared" si="1"/>
        <v>2.0366002695426551E-3</v>
      </c>
      <c r="D59" s="401">
        <f ca="1">MpropuPlein+1.75*MasseSans</f>
        <v>13.935</v>
      </c>
      <c r="E59" s="401">
        <f t="shared" ca="1" si="2"/>
        <v>13.4185</v>
      </c>
      <c r="F59" s="401">
        <f t="shared" ca="1" si="3"/>
        <v>12.902000000000001</v>
      </c>
      <c r="G59" s="408">
        <f t="shared" ca="1" si="4"/>
        <v>32.919225844292839</v>
      </c>
      <c r="H59" s="404">
        <f t="shared" ca="1" si="5"/>
        <v>1.5177555386538399E-4</v>
      </c>
      <c r="I59" s="404">
        <f t="shared" ca="1" si="6"/>
        <v>1.5785151678365019E-4</v>
      </c>
      <c r="J59" s="404">
        <f t="shared" ca="1" si="7"/>
        <v>209.89482542241961</v>
      </c>
      <c r="K59" s="411">
        <f t="shared" ca="1" si="8"/>
        <v>115.70703361503729</v>
      </c>
      <c r="L59" s="414">
        <f t="shared" ca="1" si="9"/>
        <v>827.86514170326177</v>
      </c>
      <c r="M59" s="417">
        <f t="shared" ca="1" si="10"/>
        <v>14.632865067273654</v>
      </c>
    </row>
    <row r="60" spans="2:13" x14ac:dyDescent="0.2">
      <c r="B60" s="427">
        <f t="shared" si="11"/>
        <v>84</v>
      </c>
      <c r="C60" s="405">
        <f t="shared" si="1"/>
        <v>2.0366002695426551E-3</v>
      </c>
      <c r="D60" s="402">
        <f ca="1">MpropuPlein+2*MasseSans</f>
        <v>15.685</v>
      </c>
      <c r="E60" s="402">
        <f t="shared" ca="1" si="2"/>
        <v>15.1685</v>
      </c>
      <c r="F60" s="402">
        <f t="shared" ca="1" si="3"/>
        <v>14.652000000000001</v>
      </c>
      <c r="G60" s="409">
        <f t="shared" ca="1" si="4"/>
        <v>27.989526452295443</v>
      </c>
      <c r="H60" s="405">
        <f t="shared" ca="1" si="5"/>
        <v>1.3426510660531068E-4</v>
      </c>
      <c r="I60" s="405">
        <f t="shared" ca="1" si="6"/>
        <v>1.389981073943936E-4</v>
      </c>
      <c r="J60" s="405">
        <f t="shared" ca="1" si="7"/>
        <v>178.92847586720677</v>
      </c>
      <c r="K60" s="412">
        <f t="shared" ca="1" si="8"/>
        <v>98.89097955542168</v>
      </c>
      <c r="L60" s="415">
        <f t="shared" ca="1" si="9"/>
        <v>645.72839637182301</v>
      </c>
      <c r="M60" s="418">
        <f t="shared" ca="1" si="10"/>
        <v>13.240272519975026</v>
      </c>
    </row>
    <row r="61" spans="2:13" x14ac:dyDescent="0.2">
      <c r="B61" s="425">
        <f t="shared" ref="B61:B69" si="12">D_ref*1.5</f>
        <v>126</v>
      </c>
      <c r="C61" s="403">
        <f t="shared" si="1"/>
        <v>4.5823506064709748E-3</v>
      </c>
      <c r="D61" s="400">
        <f ca="1">MpropuPlein+0*MasseSans</f>
        <v>1.6850000000000001</v>
      </c>
      <c r="E61" s="400">
        <f t="shared" ca="1" si="2"/>
        <v>1.1685000000000001</v>
      </c>
      <c r="F61" s="400">
        <f t="shared" ca="1" si="3"/>
        <v>0.65200000000000014</v>
      </c>
      <c r="G61" s="407">
        <f t="shared" ca="1" si="4"/>
        <v>480.87217115245477</v>
      </c>
      <c r="H61" s="403">
        <f t="shared" ca="1" si="5"/>
        <v>3.921566629414612E-3</v>
      </c>
      <c r="I61" s="403">
        <f t="shared" ca="1" si="6"/>
        <v>7.0281451019493461E-3</v>
      </c>
      <c r="J61" s="403">
        <f t="shared" ca="1" si="7"/>
        <v>1080.3886169797665</v>
      </c>
      <c r="K61" s="410">
        <f t="shared" ca="1" si="8"/>
        <v>350.13832937528468</v>
      </c>
      <c r="L61" s="413">
        <f t="shared" ca="1" si="9"/>
        <v>1399.5868475921286</v>
      </c>
      <c r="M61" s="416">
        <f t="shared" ca="1" si="10"/>
        <v>9.167419929200058</v>
      </c>
    </row>
    <row r="62" spans="2:13" x14ac:dyDescent="0.2">
      <c r="B62" s="426">
        <f t="shared" si="12"/>
        <v>126</v>
      </c>
      <c r="C62" s="404">
        <f t="shared" si="1"/>
        <v>4.5823506064709748E-3</v>
      </c>
      <c r="D62" s="401">
        <f ca="1">MpropuPlein+0.25*MasseSans</f>
        <v>3.4350000000000001</v>
      </c>
      <c r="E62" s="401">
        <f t="shared" ca="1" si="2"/>
        <v>2.9184999999999999</v>
      </c>
      <c r="F62" s="401">
        <f t="shared" ca="1" si="3"/>
        <v>2.4020000000000001</v>
      </c>
      <c r="G62" s="408">
        <f t="shared" ca="1" si="4"/>
        <v>186.64780948831367</v>
      </c>
      <c r="H62" s="404">
        <f t="shared" ca="1" si="5"/>
        <v>1.5701047135415367E-3</v>
      </c>
      <c r="I62" s="404">
        <f t="shared" ca="1" si="6"/>
        <v>1.9077229835432867E-3</v>
      </c>
      <c r="J62" s="404">
        <f t="shared" ca="1" si="7"/>
        <v>809.23938495433913</v>
      </c>
      <c r="K62" s="411">
        <f t="shared" ca="1" si="8"/>
        <v>330.92562506577724</v>
      </c>
      <c r="L62" s="414">
        <f t="shared" ca="1" si="9"/>
        <v>1622.8866616885903</v>
      </c>
      <c r="M62" s="417">
        <f t="shared" ca="1" si="10"/>
        <v>13.512389162066865</v>
      </c>
    </row>
    <row r="63" spans="2:13" x14ac:dyDescent="0.2">
      <c r="B63" s="426">
        <f t="shared" si="12"/>
        <v>126</v>
      </c>
      <c r="C63" s="404">
        <f t="shared" si="1"/>
        <v>4.5823506064709748E-3</v>
      </c>
      <c r="D63" s="401">
        <f ca="1">MpropuPlein+0.5*MasseSans</f>
        <v>5.1850000000000005</v>
      </c>
      <c r="E63" s="401">
        <f t="shared" ca="1" si="2"/>
        <v>4.6685000000000008</v>
      </c>
      <c r="F63" s="401">
        <f t="shared" ca="1" si="3"/>
        <v>4.152000000000001</v>
      </c>
      <c r="G63" s="408">
        <f t="shared" ca="1" si="4"/>
        <v>113.00506200956268</v>
      </c>
      <c r="H63" s="404">
        <f t="shared" ca="1" si="5"/>
        <v>9.8154666519673864E-4</v>
      </c>
      <c r="I63" s="404">
        <f t="shared" ca="1" si="6"/>
        <v>1.1036489899978259E-3</v>
      </c>
      <c r="J63" s="404">
        <f t="shared" ca="1" si="7"/>
        <v>601.14672537775016</v>
      </c>
      <c r="K63" s="411">
        <f t="shared" ca="1" si="8"/>
        <v>282.41193712129041</v>
      </c>
      <c r="L63" s="414">
        <f t="shared" ca="1" si="9"/>
        <v>1643.081961385898</v>
      </c>
      <c r="M63" s="417">
        <f t="shared" ca="1" si="10"/>
        <v>15.589699944221769</v>
      </c>
    </row>
    <row r="64" spans="2:13" x14ac:dyDescent="0.2">
      <c r="B64" s="426">
        <f t="shared" si="12"/>
        <v>126</v>
      </c>
      <c r="C64" s="404">
        <f t="shared" si="1"/>
        <v>4.5823506064709748E-3</v>
      </c>
      <c r="D64" s="401">
        <f ca="1">MpropuPlein+0.75*MasseSans</f>
        <v>6.9350000000000005</v>
      </c>
      <c r="E64" s="401">
        <f t="shared" ca="1" si="2"/>
        <v>6.4185000000000008</v>
      </c>
      <c r="F64" s="401">
        <f t="shared" ca="1" si="3"/>
        <v>5.902000000000001</v>
      </c>
      <c r="G64" s="408">
        <f t="shared" ca="1" si="4"/>
        <v>79.519612369189588</v>
      </c>
      <c r="H64" s="404">
        <f t="shared" ca="1" si="5"/>
        <v>7.1392858245243813E-4</v>
      </c>
      <c r="I64" s="404">
        <f t="shared" ca="1" si="6"/>
        <v>7.7640640570501081E-4</v>
      </c>
      <c r="J64" s="404">
        <f t="shared" ca="1" si="7"/>
        <v>459.93979417364869</v>
      </c>
      <c r="K64" s="411">
        <f t="shared" ca="1" si="8"/>
        <v>231.572807734637</v>
      </c>
      <c r="L64" s="414">
        <f t="shared" ca="1" si="9"/>
        <v>1527.1138567179573</v>
      </c>
      <c r="M64" s="417">
        <f t="shared" ca="1" si="10"/>
        <v>16.410650190721547</v>
      </c>
    </row>
    <row r="65" spans="2:13" x14ac:dyDescent="0.2">
      <c r="B65" s="426">
        <f t="shared" si="12"/>
        <v>126</v>
      </c>
      <c r="C65" s="404">
        <f t="shared" si="1"/>
        <v>4.5823506064709748E-3</v>
      </c>
      <c r="D65" s="401">
        <f ca="1">MpropuPlein+1*MasseSans</f>
        <v>8.6850000000000005</v>
      </c>
      <c r="E65" s="401">
        <f t="shared" ca="1" si="2"/>
        <v>8.1684999999999999</v>
      </c>
      <c r="F65" s="401">
        <f t="shared" ca="1" si="3"/>
        <v>7.652000000000001</v>
      </c>
      <c r="G65" s="408">
        <f t="shared" ca="1" si="4"/>
        <v>60.381848808427918</v>
      </c>
      <c r="H65" s="404">
        <f t="shared" ca="1" si="5"/>
        <v>5.6097822200783189E-4</v>
      </c>
      <c r="I65" s="404">
        <f t="shared" ca="1" si="6"/>
        <v>5.9884351888015873E-4</v>
      </c>
      <c r="J65" s="404">
        <f t="shared" ca="1" si="7"/>
        <v>363.70559140976195</v>
      </c>
      <c r="K65" s="411">
        <f t="shared" ca="1" si="8"/>
        <v>189.90786185207838</v>
      </c>
      <c r="L65" s="414">
        <f t="shared" ca="1" si="9"/>
        <v>1335.2763715378026</v>
      </c>
      <c r="M65" s="417">
        <f t="shared" ca="1" si="10"/>
        <v>16.346789227112843</v>
      </c>
    </row>
    <row r="66" spans="2:13" x14ac:dyDescent="0.2">
      <c r="B66" s="426">
        <f t="shared" si="12"/>
        <v>126</v>
      </c>
      <c r="C66" s="404">
        <f t="shared" si="1"/>
        <v>4.5823506064709748E-3</v>
      </c>
      <c r="D66" s="401">
        <f ca="1">MpropuPlein+1.25*MasseSans</f>
        <v>10.435</v>
      </c>
      <c r="E66" s="401">
        <f t="shared" ca="1" si="2"/>
        <v>9.9184999999999999</v>
      </c>
      <c r="F66" s="401">
        <f t="shared" ca="1" si="3"/>
        <v>9.402000000000001</v>
      </c>
      <c r="G66" s="408">
        <f t="shared" ca="1" si="4"/>
        <v>47.99734153265549</v>
      </c>
      <c r="H66" s="404">
        <f t="shared" ca="1" si="5"/>
        <v>4.6200036361052326E-4</v>
      </c>
      <c r="I66" s="404">
        <f t="shared" ca="1" si="6"/>
        <v>4.873804091119947E-4</v>
      </c>
      <c r="J66" s="404">
        <f t="shared" ca="1" si="7"/>
        <v>295.59846985065843</v>
      </c>
      <c r="K66" s="411">
        <f t="shared" ca="1" si="8"/>
        <v>157.57749146950468</v>
      </c>
      <c r="L66" s="414">
        <f t="shared" ca="1" si="9"/>
        <v>1120.0378949634928</v>
      </c>
      <c r="M66" s="417">
        <f t="shared" ca="1" si="10"/>
        <v>15.706259217443433</v>
      </c>
    </row>
    <row r="67" spans="2:13" x14ac:dyDescent="0.2">
      <c r="B67" s="426">
        <f t="shared" si="12"/>
        <v>126</v>
      </c>
      <c r="C67" s="404">
        <f t="shared" si="1"/>
        <v>4.5823506064709748E-3</v>
      </c>
      <c r="D67" s="401">
        <f ca="1">MpropuPlein+1.5*MasseSans</f>
        <v>12.185</v>
      </c>
      <c r="E67" s="401">
        <f t="shared" ca="1" si="2"/>
        <v>11.6685</v>
      </c>
      <c r="F67" s="401">
        <f t="shared" ca="1" si="3"/>
        <v>11.152000000000001</v>
      </c>
      <c r="G67" s="408">
        <f t="shared" ca="1" si="4"/>
        <v>39.327602690289538</v>
      </c>
      <c r="H67" s="404">
        <f t="shared" ca="1" si="5"/>
        <v>3.927111973664974E-4</v>
      </c>
      <c r="I67" s="404">
        <f t="shared" ca="1" si="6"/>
        <v>4.1089944462616341E-4</v>
      </c>
      <c r="J67" s="404">
        <f t="shared" ca="1" si="7"/>
        <v>245.44250885061956</v>
      </c>
      <c r="K67" s="411">
        <f t="shared" ca="1" si="8"/>
        <v>132.50869238759796</v>
      </c>
      <c r="L67" s="414">
        <f t="shared" ca="1" si="9"/>
        <v>916.24996870466077</v>
      </c>
      <c r="M67" s="417">
        <f t="shared" ca="1" si="10"/>
        <v>14.755326836676389</v>
      </c>
    </row>
    <row r="68" spans="2:13" x14ac:dyDescent="0.2">
      <c r="B68" s="426">
        <f t="shared" si="12"/>
        <v>126</v>
      </c>
      <c r="C68" s="404">
        <f t="shared" si="1"/>
        <v>4.5823506064709748E-3</v>
      </c>
      <c r="D68" s="401">
        <f ca="1">MpropuPlein+1.75*MasseSans</f>
        <v>13.935</v>
      </c>
      <c r="E68" s="401">
        <f t="shared" ca="1" si="2"/>
        <v>13.4185</v>
      </c>
      <c r="F68" s="401">
        <f t="shared" ca="1" si="3"/>
        <v>12.902000000000001</v>
      </c>
      <c r="G68" s="408">
        <f t="shared" ca="1" si="4"/>
        <v>32.919225844292839</v>
      </c>
      <c r="H68" s="404">
        <f t="shared" ca="1" si="5"/>
        <v>3.4149499619711402E-4</v>
      </c>
      <c r="I68" s="404">
        <f t="shared" ca="1" si="6"/>
        <v>3.55165912763213E-4</v>
      </c>
      <c r="J68" s="404">
        <f t="shared" ca="1" si="7"/>
        <v>207.20025597357255</v>
      </c>
      <c r="K68" s="411">
        <f t="shared" ca="1" si="8"/>
        <v>112.7849739653257</v>
      </c>
      <c r="L68" s="414">
        <f t="shared" ca="1" si="9"/>
        <v>740.47826706706428</v>
      </c>
      <c r="M68" s="417">
        <f t="shared" ca="1" si="10"/>
        <v>13.691128343712538</v>
      </c>
    </row>
    <row r="69" spans="2:13" x14ac:dyDescent="0.2">
      <c r="B69" s="427">
        <f t="shared" si="12"/>
        <v>126</v>
      </c>
      <c r="C69" s="405">
        <f t="shared" si="1"/>
        <v>4.5823506064709748E-3</v>
      </c>
      <c r="D69" s="402">
        <f ca="1">MpropuPlein+2*MasseSans</f>
        <v>15.685</v>
      </c>
      <c r="E69" s="402">
        <f t="shared" ca="1" si="2"/>
        <v>15.1685</v>
      </c>
      <c r="F69" s="402">
        <f t="shared" ca="1" si="3"/>
        <v>14.652000000000001</v>
      </c>
      <c r="G69" s="409">
        <f t="shared" ca="1" si="4"/>
        <v>27.989526452295443</v>
      </c>
      <c r="H69" s="405">
        <f t="shared" ca="1" si="5"/>
        <v>3.0209648986194909E-4</v>
      </c>
      <c r="I69" s="405">
        <f t="shared" ca="1" si="6"/>
        <v>3.1274574163738563E-4</v>
      </c>
      <c r="J69" s="405">
        <f t="shared" ca="1" si="7"/>
        <v>177.18214452717305</v>
      </c>
      <c r="K69" s="412">
        <f t="shared" ca="1" si="8"/>
        <v>96.984735090487945</v>
      </c>
      <c r="L69" s="415">
        <f t="shared" ca="1" si="9"/>
        <v>596.47196565497586</v>
      </c>
      <c r="M69" s="418">
        <f t="shared" ca="1" si="10"/>
        <v>12.634975253866058</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275</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Barasinga (Pro54-5G C)</v>
      </c>
      <c r="G5" t="s">
        <v>459</v>
      </c>
      <c r="H5">
        <f>MasseSans</f>
        <v>7</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v>
      </c>
      <c r="F11" s="246" t="s">
        <v>123</v>
      </c>
      <c r="G11" s="246" t="s">
        <v>125</v>
      </c>
      <c r="H11" s="672" t="e">
        <f ca="1">Vsortie_de_rampe</f>
        <v>#N/A</v>
      </c>
      <c r="I11" s="673"/>
      <c r="J11" s="76"/>
      <c r="N11" s="75"/>
      <c r="P11" s="48"/>
      <c r="Q11" s="436"/>
      <c r="R11" s="48"/>
      <c r="S11" s="48"/>
      <c r="T11" s="48"/>
      <c r="U11" s="440" t="str">
        <f>IF(RIGHT(Nb_diam,1)=",", "", X_j)</f>
        <v/>
      </c>
    </row>
    <row r="12" spans="2:21" ht="13.5" thickBot="1" x14ac:dyDescent="0.25">
      <c r="B12" s="74"/>
      <c r="C12" s="12"/>
      <c r="D12" s="276"/>
      <c r="E12" s="244"/>
      <c r="F12" s="6" t="s">
        <v>123</v>
      </c>
      <c r="G12" s="6" t="s">
        <v>126</v>
      </c>
      <c r="H12" s="674">
        <f>Finesse</f>
        <v>14.285714285714286</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15.682156507565736</v>
      </c>
      <c r="I13" s="675"/>
      <c r="J13" s="76"/>
      <c r="N13" s="75"/>
      <c r="O13" s="6"/>
      <c r="P13" s="48"/>
      <c r="Q13" s="436"/>
      <c r="R13" s="48"/>
      <c r="S13" s="48"/>
      <c r="T13" s="48"/>
      <c r="U13" s="440" t="str">
        <f>IF(RIGHT(Nb_diam,1)=",", "", X_r)</f>
        <v/>
      </c>
    </row>
    <row r="14" spans="2:21" x14ac:dyDescent="0.2">
      <c r="B14" s="74"/>
      <c r="C14" s="12"/>
      <c r="D14" s="276" t="s">
        <v>143</v>
      </c>
      <c r="E14" s="244">
        <f>L_rampe</f>
        <v>4</v>
      </c>
      <c r="F14" s="6" t="s">
        <v>123</v>
      </c>
      <c r="G14" s="6" t="s">
        <v>127</v>
      </c>
      <c r="H14" s="247">
        <f ca="1">MS_min</f>
        <v>4.087706295474125</v>
      </c>
      <c r="I14" s="254">
        <f ca="1">MS_max</f>
        <v>4.5019871774643532</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64.104049882586978</v>
      </c>
      <c r="I15" s="254">
        <f ca="1">MS_Cn_max</f>
        <v>70.600867512050101</v>
      </c>
      <c r="J15" s="76"/>
      <c r="K15" s="76"/>
      <c r="N15" s="75"/>
      <c r="P15" s="48"/>
      <c r="Q15" s="436"/>
      <c r="R15" s="48"/>
      <c r="S15" s="48"/>
      <c r="T15" s="48"/>
    </row>
    <row r="16" spans="2:21" x14ac:dyDescent="0.2">
      <c r="B16" s="74"/>
      <c r="C16" s="12"/>
      <c r="D16" s="276" t="s">
        <v>145</v>
      </c>
      <c r="E16" s="244">
        <f>Q_ail</f>
        <v>4</v>
      </c>
      <c r="F16" s="6" t="s">
        <v>128</v>
      </c>
      <c r="G16" s="6" t="s">
        <v>129</v>
      </c>
      <c r="H16" s="247">
        <f ca="1">V_para</f>
        <v>15.970637118582795</v>
      </c>
      <c r="I16" s="253">
        <f>V_satellite</f>
        <v>12.655562623057198</v>
      </c>
      <c r="J16" s="76"/>
      <c r="N16" s="75"/>
      <c r="P16" s="48"/>
      <c r="Q16" s="436"/>
      <c r="R16" s="48"/>
      <c r="S16" s="48"/>
      <c r="T16" s="48"/>
      <c r="U16" s="440" t="str">
        <f>IF(RIGHT(Nb_diam,1)=",", "", l_j)</f>
        <v/>
      </c>
    </row>
    <row r="17" spans="2:21" x14ac:dyDescent="0.2">
      <c r="B17" s="74"/>
      <c r="C17" s="12"/>
      <c r="D17" s="276" t="s">
        <v>146</v>
      </c>
      <c r="E17" s="272" t="str">
        <f>Forme_ogive</f>
        <v>Conique (droite)</v>
      </c>
      <c r="F17" s="6" t="s">
        <v>130</v>
      </c>
      <c r="G17" s="6" t="s">
        <v>131</v>
      </c>
      <c r="H17" s="674">
        <f>T_para</f>
        <v>21.7</v>
      </c>
      <c r="I17" s="675"/>
      <c r="J17" s="258"/>
      <c r="N17" s="75"/>
      <c r="P17" s="434" t="s">
        <v>342</v>
      </c>
      <c r="Q17" s="440" t="str">
        <f>IF(RIGHT(Nb_diam,1)=",", "", D2j)</f>
        <v/>
      </c>
      <c r="R17" s="48"/>
      <c r="S17" s="48"/>
      <c r="T17" s="48"/>
      <c r="U17" s="436"/>
    </row>
    <row r="18" spans="2:21" x14ac:dyDescent="0.2">
      <c r="B18" s="74"/>
      <c r="C18" s="12"/>
      <c r="D18" s="276" t="s">
        <v>148</v>
      </c>
      <c r="E18" s="244">
        <f ca="1">XpropuRef-Long_propu</f>
        <v>662</v>
      </c>
      <c r="F18" s="12" t="s">
        <v>130</v>
      </c>
      <c r="G18" s="12" t="s">
        <v>427</v>
      </c>
      <c r="H18" s="602">
        <f ca="1">T_para-Combustion-Depotage</f>
        <v>21.7</v>
      </c>
      <c r="I18" s="680"/>
      <c r="N18" s="75"/>
      <c r="P18" s="48"/>
      <c r="Q18" s="436"/>
      <c r="R18" s="48"/>
      <c r="S18" s="48"/>
    </row>
    <row r="19" spans="2:21" x14ac:dyDescent="0.2">
      <c r="B19" s="74"/>
      <c r="C19" s="531"/>
      <c r="D19" s="269"/>
      <c r="E19" s="271"/>
      <c r="F19" s="519" t="s">
        <v>132</v>
      </c>
      <c r="G19" s="274" t="s">
        <v>426</v>
      </c>
      <c r="H19" s="681">
        <f ca="1">Portee_balistique</f>
        <v>2323.2191136203255</v>
      </c>
      <c r="I19" s="682"/>
      <c r="N19" s="75"/>
      <c r="P19" s="48"/>
      <c r="Q19" s="436"/>
      <c r="R19" s="48"/>
      <c r="S19" s="48"/>
      <c r="T19" s="48"/>
    </row>
    <row r="20" spans="2:21" x14ac:dyDescent="0.2">
      <c r="B20" s="74"/>
      <c r="C20" s="12"/>
      <c r="D20" s="6"/>
      <c r="E20" s="6"/>
      <c r="H20" s="518"/>
      <c r="I20" s="518"/>
      <c r="N20" s="75"/>
      <c r="P20" s="48"/>
      <c r="Q20" s="436"/>
      <c r="R20" s="48"/>
      <c r="S20" s="48"/>
      <c r="T20" s="48"/>
      <c r="U20" s="440" t="str">
        <f>IF(RIGHT(Nb_diam,1)=",", "", l_r)</f>
        <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600</v>
      </c>
      <c r="E23" s="527" t="s">
        <v>38</v>
      </c>
      <c r="F23" s="528">
        <f>m_ail</f>
        <v>180</v>
      </c>
      <c r="G23" s="526">
        <f>m_can</f>
        <v>70</v>
      </c>
      <c r="I23" s="529" t="s">
        <v>448</v>
      </c>
      <c r="J23" s="528">
        <f>l_j</f>
        <v>50</v>
      </c>
      <c r="K23" s="526">
        <f>l_r</f>
        <v>50</v>
      </c>
      <c r="N23" s="75"/>
      <c r="O23" s="273"/>
      <c r="P23" s="436"/>
      <c r="Q23" s="48"/>
      <c r="R23" s="48"/>
      <c r="S23" s="48"/>
      <c r="T23" s="226"/>
      <c r="U23" s="436"/>
    </row>
    <row r="24" spans="2:21" x14ac:dyDescent="0.2">
      <c r="B24" s="74"/>
      <c r="C24" s="526" t="s">
        <v>440</v>
      </c>
      <c r="D24" s="526">
        <f>Long_tot</f>
        <v>1200</v>
      </c>
      <c r="E24" s="527" t="s">
        <v>443</v>
      </c>
      <c r="F24" s="528">
        <f>n_ail</f>
        <v>80</v>
      </c>
      <c r="G24" s="526">
        <f>n_can</f>
        <v>10</v>
      </c>
      <c r="I24" s="529" t="s">
        <v>449</v>
      </c>
      <c r="J24" s="528">
        <f>D1j</f>
        <v>84</v>
      </c>
      <c r="K24" s="526">
        <f>D1r</f>
        <v>84</v>
      </c>
      <c r="N24" s="75"/>
      <c r="O24" s="273"/>
      <c r="P24" s="436"/>
      <c r="Q24" s="48"/>
      <c r="R24" s="48"/>
      <c r="S24" s="48"/>
      <c r="T24" s="226"/>
      <c r="U24" s="436"/>
    </row>
    <row r="25" spans="2:21" x14ac:dyDescent="0.2">
      <c r="B25" s="74"/>
      <c r="C25" s="526" t="s">
        <v>441</v>
      </c>
      <c r="D25" s="526">
        <f>XpropuRef</f>
        <v>1150</v>
      </c>
      <c r="E25" s="527" t="s">
        <v>444</v>
      </c>
      <c r="F25" s="528">
        <f>p_ail</f>
        <v>160</v>
      </c>
      <c r="G25" s="526">
        <f>p_can</f>
        <v>40</v>
      </c>
      <c r="I25" s="529" t="s">
        <v>450</v>
      </c>
      <c r="J25" s="528">
        <f>D2j</f>
        <v>104</v>
      </c>
      <c r="K25" s="526">
        <f>D2r</f>
        <v>104</v>
      </c>
      <c r="N25" s="75"/>
      <c r="O25" s="273"/>
      <c r="P25" s="436"/>
      <c r="Q25" s="48"/>
      <c r="R25" s="48"/>
      <c r="S25" s="48"/>
      <c r="T25" s="226"/>
      <c r="U25" s="436"/>
    </row>
    <row r="26" spans="2:21" x14ac:dyDescent="0.2">
      <c r="B26" s="74"/>
      <c r="C26" s="526" t="s">
        <v>438</v>
      </c>
      <c r="D26" s="526">
        <f>D_ref</f>
        <v>84</v>
      </c>
      <c r="E26" s="527" t="s">
        <v>445</v>
      </c>
      <c r="F26" s="528">
        <f>E_ail</f>
        <v>110</v>
      </c>
      <c r="G26" s="526">
        <f>E_can</f>
        <v>50</v>
      </c>
      <c r="I26" s="529" t="s">
        <v>451</v>
      </c>
      <c r="J26" s="528">
        <f>X_j</f>
        <v>1</v>
      </c>
      <c r="K26" s="526">
        <f>X_r</f>
        <v>0</v>
      </c>
      <c r="N26" s="75"/>
      <c r="O26" s="273"/>
      <c r="P26" s="436"/>
      <c r="Q26" s="48"/>
      <c r="R26" s="48"/>
      <c r="S26" s="48"/>
      <c r="T26" s="226"/>
      <c r="U26" s="436"/>
    </row>
    <row r="27" spans="2:21" x14ac:dyDescent="0.2">
      <c r="B27" s="74"/>
      <c r="C27" s="526" t="s">
        <v>439</v>
      </c>
      <c r="D27" s="526">
        <f>Long_ogive</f>
        <v>275</v>
      </c>
      <c r="E27" s="527" t="s">
        <v>446</v>
      </c>
      <c r="F27" s="528">
        <f>X_ail</f>
        <v>1200</v>
      </c>
      <c r="G27" s="526">
        <f>X_can</f>
        <v>700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40</v>
      </c>
    </row>
    <row r="31" spans="2:21" ht="13.5" thickBot="1" x14ac:dyDescent="0.25">
      <c r="B31" s="74"/>
      <c r="C31" s="83">
        <f>Beta_rampe</f>
        <v>72.642007648178861</v>
      </c>
      <c r="D31" s="84">
        <f ca="1">Portee_balistique</f>
        <v>2323.2191136203255</v>
      </c>
      <c r="E31" s="676">
        <f ca="1">T_para+Dt_para</f>
        <v>179.35048258117536</v>
      </c>
      <c r="F31" s="676"/>
      <c r="G31" s="676"/>
      <c r="H31" s="679">
        <f ca="1">Altitude_culmi</f>
        <v>2532.4805040585516</v>
      </c>
      <c r="I31" s="679"/>
      <c r="J31" s="85">
        <f ca="1">Temps_culmi</f>
        <v>23.399999999999991</v>
      </c>
      <c r="K31" s="86">
        <f ca="1">Vit_culmi</f>
        <v>51.285344551248528</v>
      </c>
      <c r="L31" s="84">
        <f ca="1">Acc_max</f>
        <v>91.907599195134395</v>
      </c>
      <c r="M31" s="86">
        <f ca="1">Vit_max</f>
        <v>253.39914923643661</v>
      </c>
      <c r="N31" s="75"/>
      <c r="O31" s="273" t="s">
        <v>436</v>
      </c>
      <c r="P31" s="441">
        <f>ep_ail</f>
        <v>4</v>
      </c>
      <c r="Q31" s="2"/>
      <c r="R31" s="48"/>
      <c r="S31" s="48"/>
      <c r="T31" s="226" t="s">
        <v>344</v>
      </c>
      <c r="U31" s="523">
        <f>[0]!m_can</f>
        <v>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10</v>
      </c>
    </row>
    <row r="33" spans="2:21" ht="13.5" thickBot="1" x14ac:dyDescent="0.25">
      <c r="B33" s="74"/>
      <c r="D33" s="80"/>
      <c r="E33" s="81"/>
      <c r="F33" s="81"/>
      <c r="G33" s="81"/>
      <c r="H33" s="82"/>
      <c r="I33" s="82"/>
      <c r="J33" s="81"/>
      <c r="K33" s="76"/>
      <c r="L33" s="80"/>
      <c r="M33" s="76"/>
      <c r="N33" s="75"/>
      <c r="O33" s="2"/>
      <c r="Q33" s="2"/>
      <c r="R33" s="48"/>
      <c r="S33" s="48"/>
      <c r="T33" s="226" t="s">
        <v>431</v>
      </c>
      <c r="U33" s="523">
        <f>[0]!E_can</f>
        <v>50</v>
      </c>
    </row>
    <row r="34" spans="2:21" ht="13.5" thickBot="1" x14ac:dyDescent="0.25">
      <c r="B34" s="77"/>
      <c r="C34" s="78"/>
      <c r="D34" s="78"/>
      <c r="E34" s="78"/>
      <c r="F34" s="78"/>
      <c r="G34" s="78"/>
      <c r="H34" s="78"/>
      <c r="I34" s="78"/>
      <c r="J34" s="78"/>
      <c r="K34" s="78"/>
      <c r="L34" s="78"/>
      <c r="M34" s="78"/>
      <c r="N34" s="79"/>
      <c r="O34" s="2"/>
      <c r="P34" s="273" t="s">
        <v>431</v>
      </c>
      <c r="Q34" s="441">
        <f>E_ail</f>
        <v>110</v>
      </c>
      <c r="T34" s="226" t="s">
        <v>436</v>
      </c>
      <c r="U34" s="523">
        <f>[0]!ep_can</f>
        <v>2</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275</v>
      </c>
      <c r="F41" s="2"/>
      <c r="G41" s="2" t="s">
        <v>201</v>
      </c>
      <c r="H41" s="6">
        <f>MasseSans</f>
        <v>7</v>
      </c>
      <c r="I41" s="6">
        <f ca="1">MasseVide</f>
        <v>7.6520000000000001</v>
      </c>
      <c r="J41" s="244">
        <f ca="1">MassePlein</f>
        <v>8.6850000000000005</v>
      </c>
      <c r="N41" s="75"/>
    </row>
    <row r="42" spans="2:21" x14ac:dyDescent="0.2">
      <c r="B42" s="74"/>
      <c r="D42" s="276" t="s">
        <v>150</v>
      </c>
      <c r="E42" s="6">
        <f>X_ail-m_ail</f>
        <v>1020</v>
      </c>
      <c r="F42" s="255"/>
      <c r="G42" s="255" t="s">
        <v>218</v>
      </c>
      <c r="H42" s="263">
        <f>XcgSans</f>
        <v>600</v>
      </c>
      <c r="I42" s="263">
        <f ca="1">XcgVide</f>
        <v>625.73235755358075</v>
      </c>
      <c r="J42" s="245">
        <f ca="1">XcgPlein</f>
        <v>660.53195164075987</v>
      </c>
      <c r="N42" s="75"/>
    </row>
    <row r="43" spans="2:21" x14ac:dyDescent="0.2">
      <c r="B43" s="74"/>
      <c r="D43" s="276" t="str">
        <f>IF(Lang="Français","Emplanture 'm'",IF(Lang="English","Root edge  'm'",""))</f>
        <v>Emplanture 'm'</v>
      </c>
      <c r="E43" s="244">
        <f>m_ail</f>
        <v>180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160</v>
      </c>
      <c r="F45" s="6" t="s">
        <v>203</v>
      </c>
      <c r="G45" s="6" t="s">
        <v>208</v>
      </c>
      <c r="H45" s="674">
        <f>Finesse</f>
        <v>14.285714285714286</v>
      </c>
      <c r="I45" s="675"/>
      <c r="N45" s="75"/>
    </row>
    <row r="46" spans="2:21" x14ac:dyDescent="0.2">
      <c r="B46" s="74"/>
      <c r="D46" s="276" t="str">
        <f>IF(Lang="Français","Envergure   'E'",IF(Lang="English","Span          'E'",""))</f>
        <v>Envergure   'E'</v>
      </c>
      <c r="E46" s="244">
        <f>E_ail</f>
        <v>110</v>
      </c>
      <c r="F46" s="6" t="s">
        <v>204</v>
      </c>
      <c r="G46" s="6" t="s">
        <v>209</v>
      </c>
      <c r="H46" s="674">
        <f>Cn</f>
        <v>15.682156507565736</v>
      </c>
      <c r="I46" s="675"/>
      <c r="N46" s="75"/>
    </row>
    <row r="47" spans="2:21" x14ac:dyDescent="0.2">
      <c r="B47" s="74"/>
      <c r="D47" s="276" t="s">
        <v>144</v>
      </c>
      <c r="E47" s="244">
        <f>ep_ail</f>
        <v>4</v>
      </c>
      <c r="F47" s="6" t="s">
        <v>205</v>
      </c>
      <c r="G47" s="6" t="s">
        <v>210</v>
      </c>
      <c r="H47" s="247">
        <f ca="1">MS_min</f>
        <v>4.087706295474125</v>
      </c>
      <c r="I47" s="254">
        <f ca="1">MS_max</f>
        <v>4.5019871774643532</v>
      </c>
      <c r="N47" s="75"/>
    </row>
    <row r="48" spans="2:21" x14ac:dyDescent="0.2">
      <c r="B48" s="74"/>
      <c r="D48" s="276" t="s">
        <v>145</v>
      </c>
      <c r="E48" s="244">
        <f>Q_ail</f>
        <v>4</v>
      </c>
      <c r="F48" s="274" t="s">
        <v>206</v>
      </c>
      <c r="G48" s="274" t="s">
        <v>211</v>
      </c>
      <c r="H48" s="256">
        <f ca="1">MS_Cn_min</f>
        <v>64.104049882586978</v>
      </c>
      <c r="I48" s="264">
        <f ca="1">MS_Cn_max</f>
        <v>70.600867512050101</v>
      </c>
      <c r="N48" s="75"/>
    </row>
    <row r="49" spans="2:14" x14ac:dyDescent="0.2">
      <c r="B49" s="74"/>
      <c r="D49" s="276" t="s">
        <v>148</v>
      </c>
      <c r="E49" s="244">
        <f ca="1">XpropuRef-Long_propu</f>
        <v>662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1200</v>
      </c>
      <c r="G51" s="276" t="s">
        <v>212</v>
      </c>
      <c r="H51" s="6">
        <f>Sref</f>
        <v>7.3017694409323953E-3</v>
      </c>
      <c r="J51" s="267"/>
      <c r="N51" s="75"/>
    </row>
    <row r="52" spans="2:14" x14ac:dyDescent="0.2">
      <c r="B52" s="74"/>
      <c r="D52" s="276" t="s">
        <v>196</v>
      </c>
      <c r="E52" s="244">
        <f>MAX(D_ref,D_ail,D_og,(RIGHT(Nb_diam,1)=",")*MAX(D1j,D1r,D2j,D2r))</f>
        <v>104</v>
      </c>
      <c r="G52" s="276" t="s">
        <v>213</v>
      </c>
      <c r="H52" s="6">
        <f>Beta_rampe</f>
        <v>72.642007648178861</v>
      </c>
      <c r="I52" s="6">
        <v>80</v>
      </c>
      <c r="J52" s="244">
        <v>90</v>
      </c>
      <c r="N52" s="75"/>
    </row>
    <row r="53" spans="2:14" x14ac:dyDescent="0.2">
      <c r="B53" s="74"/>
      <c r="D53" s="277" t="s">
        <v>197</v>
      </c>
      <c r="E53" s="260">
        <f>E_ail*2+D_ail</f>
        <v>304</v>
      </c>
      <c r="G53" s="278" t="s">
        <v>215</v>
      </c>
      <c r="H53" s="247">
        <f ca="1">Temps_culmi</f>
        <v>23.399999999999991</v>
      </c>
      <c r="I53" s="259"/>
      <c r="J53" s="268"/>
      <c r="N53" s="75"/>
    </row>
    <row r="54" spans="2:14" x14ac:dyDescent="0.2">
      <c r="B54" s="74"/>
      <c r="G54" s="278" t="s">
        <v>216</v>
      </c>
      <c r="H54" s="242">
        <f ca="1">Altitude_culmi</f>
        <v>2532.4805040585516</v>
      </c>
      <c r="I54" s="259"/>
      <c r="J54" s="268"/>
      <c r="N54" s="75"/>
    </row>
    <row r="55" spans="2:14" x14ac:dyDescent="0.2">
      <c r="B55" s="74"/>
      <c r="C55" s="275" t="s">
        <v>233</v>
      </c>
      <c r="D55" s="249" t="s">
        <v>60</v>
      </c>
      <c r="E55" s="243">
        <f>Long_tot</f>
        <v>1200</v>
      </c>
      <c r="G55" s="278" t="s">
        <v>217</v>
      </c>
      <c r="H55" s="248">
        <f ca="1">Vit_culmi</f>
        <v>51.285344551248528</v>
      </c>
      <c r="I55" s="259"/>
      <c r="J55" s="268"/>
      <c r="N55" s="75"/>
    </row>
    <row r="56" spans="2:14" x14ac:dyDescent="0.2">
      <c r="B56" s="74"/>
      <c r="C56" s="276"/>
      <c r="D56" s="2" t="s">
        <v>219</v>
      </c>
      <c r="E56" s="244">
        <f>MAX(D_ref,D_ail,D_og,(RIGHT(Nb_diam,1)=",")*MAX(D1j,D1r,D2j,D2r))</f>
        <v>104</v>
      </c>
      <c r="G56" s="278" t="s">
        <v>133</v>
      </c>
      <c r="H56" s="242">
        <f ca="1">Portee_balistique</f>
        <v>2323.2191136203255</v>
      </c>
      <c r="I56" s="259"/>
      <c r="J56" s="268"/>
      <c r="N56" s="75"/>
    </row>
    <row r="57" spans="2:14" x14ac:dyDescent="0.2">
      <c r="B57" s="74"/>
      <c r="C57" s="276"/>
      <c r="D57" s="2" t="s">
        <v>220</v>
      </c>
      <c r="E57" s="244">
        <f>E_ail*2+D_ail</f>
        <v>304</v>
      </c>
      <c r="G57" s="278" t="s">
        <v>214</v>
      </c>
      <c r="H57" s="242">
        <f ca="1">T_balistique</f>
        <v>49.400000000000361</v>
      </c>
      <c r="I57" s="259"/>
      <c r="J57" s="268"/>
      <c r="N57" s="75"/>
    </row>
    <row r="58" spans="2:14" x14ac:dyDescent="0.2">
      <c r="B58" s="74"/>
      <c r="C58" s="276"/>
      <c r="D58" s="2" t="s">
        <v>221</v>
      </c>
      <c r="E58" s="244">
        <f ca="1">MassePlein</f>
        <v>8.6850000000000005</v>
      </c>
      <c r="G58" s="278" t="s">
        <v>137</v>
      </c>
      <c r="H58" s="248">
        <f ca="1">Vit_max</f>
        <v>253.39914923643661</v>
      </c>
      <c r="I58" s="259"/>
      <c r="J58" s="268"/>
      <c r="N58" s="75"/>
    </row>
    <row r="59" spans="2:14" x14ac:dyDescent="0.2">
      <c r="B59" s="74"/>
      <c r="C59" s="277" t="s">
        <v>234</v>
      </c>
      <c r="D59" s="255" t="s">
        <v>145</v>
      </c>
      <c r="E59" s="260">
        <f>Q_ail</f>
        <v>4</v>
      </c>
      <c r="G59" s="278" t="s">
        <v>136</v>
      </c>
      <c r="H59" s="242">
        <f ca="1">Acc_max</f>
        <v>91.907599195134395</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1596.4349980194845</v>
      </c>
      <c r="F62" s="280">
        <f ca="1">E62/9.81</f>
        <v>162.7354738042288</v>
      </c>
      <c r="H62" s="2"/>
      <c r="I62" s="2"/>
      <c r="J62" s="2"/>
      <c r="K62" s="2"/>
      <c r="N62" s="75"/>
    </row>
    <row r="63" spans="2:14" x14ac:dyDescent="0.2">
      <c r="B63" s="74"/>
      <c r="C63" s="276"/>
      <c r="D63" s="2" t="s">
        <v>223</v>
      </c>
      <c r="E63" s="242">
        <f ca="1">2*Acc_max*Masse_ail</f>
        <v>21.028458695846751</v>
      </c>
      <c r="F63" s="248">
        <f ca="1">E63/9.81</f>
        <v>2.1435737712382008</v>
      </c>
      <c r="G63" s="246" t="s">
        <v>229</v>
      </c>
      <c r="H63" s="288">
        <f>S_ail*(ep_ail/1000)*2000</f>
        <v>0.1144</v>
      </c>
      <c r="I63" s="2"/>
      <c r="J63" s="2"/>
      <c r="K63" s="2"/>
      <c r="N63" s="75"/>
    </row>
    <row r="64" spans="2:14" x14ac:dyDescent="0.2">
      <c r="B64" s="74"/>
      <c r="C64" s="277"/>
      <c r="D64" s="255" t="s">
        <v>224</v>
      </c>
      <c r="E64" s="263">
        <f ca="1">0.104*S_ail*Vit_max^2</f>
        <v>95.49479080155281</v>
      </c>
      <c r="F64" s="281">
        <f ca="1">E64/9.81</f>
        <v>9.7344333131042617</v>
      </c>
      <c r="G64" s="274" t="s">
        <v>228</v>
      </c>
      <c r="H64" s="289">
        <f>(E_ail*(m_ail+n_ail)/2)/10^6</f>
        <v>1.43E-2</v>
      </c>
      <c r="I64" s="2"/>
      <c r="J64" s="2"/>
      <c r="K64" s="2"/>
      <c r="N64" s="75"/>
    </row>
    <row r="65" spans="2:14" x14ac:dyDescent="0.2">
      <c r="B65" s="74"/>
      <c r="C65" s="282" t="s">
        <v>242</v>
      </c>
      <c r="D65" s="285" t="s">
        <v>240</v>
      </c>
      <c r="E65" s="286">
        <f ca="1">2*Acc_max*H65</f>
        <v>798.21749900974226</v>
      </c>
      <c r="F65" s="286">
        <f ca="1">E65/9.81</f>
        <v>81.367736902114402</v>
      </c>
      <c r="G65" s="287" t="s">
        <v>241</v>
      </c>
      <c r="H65" s="279">
        <f ca="1">E58/2</f>
        <v>4.3425000000000002</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21.7</v>
      </c>
      <c r="I67" s="251">
        <f ca="1">Temps_culmi</f>
        <v>23.399999999999991</v>
      </c>
      <c r="J67" s="2"/>
      <c r="K67" s="2"/>
      <c r="N67" s="75"/>
    </row>
    <row r="68" spans="2:14" x14ac:dyDescent="0.2">
      <c r="B68" s="74"/>
      <c r="C68" s="6"/>
      <c r="D68" s="2"/>
      <c r="E68" s="2"/>
      <c r="F68" s="275" t="s">
        <v>231</v>
      </c>
      <c r="G68" s="249" t="s">
        <v>129</v>
      </c>
      <c r="H68" s="250">
        <f ca="1">V_para</f>
        <v>15.970637118582795</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55.280147349050537</v>
      </c>
      <c r="I70" s="253" t="e">
        <f ca="1">V_ouv_sat</f>
        <v>#N/A</v>
      </c>
      <c r="N70" s="75"/>
    </row>
    <row r="71" spans="2:14" x14ac:dyDescent="0.2">
      <c r="B71" s="74"/>
      <c r="C71" s="226"/>
      <c r="F71" s="276"/>
      <c r="G71" s="2" t="s">
        <v>201</v>
      </c>
      <c r="H71" s="247">
        <f ca="1">m_vide</f>
        <v>7.6520000000000001</v>
      </c>
      <c r="I71" s="253">
        <f>m_satellite</f>
        <v>1</v>
      </c>
      <c r="N71" s="75"/>
    </row>
    <row r="72" spans="2:14" x14ac:dyDescent="0.2">
      <c r="B72" s="74"/>
      <c r="C72" s="226"/>
      <c r="F72" s="276"/>
      <c r="G72" s="2" t="s">
        <v>238</v>
      </c>
      <c r="H72" s="283">
        <f ca="1">1/2*Rho_moyen*S_para*V_ouverture^2</f>
        <v>899.36890688332346</v>
      </c>
      <c r="I72" s="284" t="e">
        <f ca="1">1/2*Rho_moyen*S_satellite*V_ouv_sat^2</f>
        <v>#N/A</v>
      </c>
      <c r="N72" s="75"/>
    </row>
    <row r="73" spans="2:14" x14ac:dyDescent="0.2">
      <c r="B73" s="74"/>
      <c r="D73" s="2"/>
      <c r="F73" s="277"/>
      <c r="G73" s="255" t="s">
        <v>239</v>
      </c>
      <c r="H73" s="256">
        <f ca="1">H72/9.81</f>
        <v>91.678787653753659</v>
      </c>
      <c r="I73" s="257" t="e">
        <f ca="1">I72/9.81</f>
        <v>#N/A</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SP02_BETA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275</v>
      </c>
      <c r="G82" s="48"/>
      <c r="H82" s="48"/>
      <c r="I82" s="48"/>
      <c r="J82" s="48"/>
      <c r="K82" s="48"/>
      <c r="N82" s="75"/>
    </row>
    <row r="83" spans="2:14" x14ac:dyDescent="0.2">
      <c r="B83" s="74"/>
      <c r="C83" s="277" t="s">
        <v>336</v>
      </c>
      <c r="D83" s="433">
        <f ca="1">TODAY()</f>
        <v>45862</v>
      </c>
      <c r="E83" s="48"/>
      <c r="F83" s="436"/>
      <c r="G83" s="48"/>
      <c r="H83" s="48"/>
      <c r="I83" s="48"/>
      <c r="J83" s="48"/>
      <c r="K83" s="48"/>
      <c r="N83" s="75"/>
    </row>
    <row r="84" spans="2:14" ht="13.5" thickBot="1" x14ac:dyDescent="0.25">
      <c r="B84" s="74"/>
      <c r="E84" s="48"/>
      <c r="F84" s="436"/>
      <c r="G84" s="48"/>
      <c r="H84" s="48"/>
      <c r="I84" s="48"/>
      <c r="J84" s="440" t="str">
        <f>IF(RIGHT(Nb_diam,1)=",", "", X_j)</f>
        <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t="str">
        <f>IF(RIGHT(Nb_diam,1)=",", "", X_r)</f>
        <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t="str">
        <f>IF(RIGHT(Nb_diam,1)=",", "", l_j)</f>
        <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t="str">
        <f>IF(RIGHT(Nb_diam,1)=",", "", D2j)</f>
        <v/>
      </c>
      <c r="G90" s="48"/>
      <c r="H90" s="48"/>
      <c r="I90" s="48"/>
      <c r="J90" s="441">
        <f>X_ail-m_ail</f>
        <v>1020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t="str">
        <f>IF(RIGHT(Nb_diam,1)=",", "", l_r)</f>
        <v/>
      </c>
      <c r="K92" s="48"/>
      <c r="N92" s="75"/>
    </row>
    <row r="93" spans="2:14" x14ac:dyDescent="0.2">
      <c r="B93" s="74"/>
      <c r="E93" s="48"/>
      <c r="F93" s="436"/>
      <c r="G93" s="48"/>
      <c r="H93" s="48"/>
      <c r="I93" s="48"/>
      <c r="J93" s="436"/>
      <c r="K93" s="48"/>
      <c r="N93" s="75"/>
    </row>
    <row r="94" spans="2:14" x14ac:dyDescent="0.2">
      <c r="B94" s="74"/>
      <c r="E94" s="434" t="s">
        <v>343</v>
      </c>
      <c r="F94" s="440" t="str">
        <f>IF(RIGHT(Nb_diam,1)=",", "", D2r)</f>
        <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180</v>
      </c>
      <c r="G97" s="48"/>
      <c r="H97" s="48"/>
      <c r="I97" s="48"/>
      <c r="J97" s="441">
        <f>p_ail</f>
        <v>160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662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110</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v>
      </c>
      <c r="F107" s="244">
        <f ca="1">MassePlein</f>
        <v>8.6850000000000005</v>
      </c>
      <c r="N107" s="75"/>
    </row>
    <row r="108" spans="2:14" x14ac:dyDescent="0.2">
      <c r="B108" s="74"/>
      <c r="D108" s="431" t="s">
        <v>352</v>
      </c>
      <c r="E108" s="274">
        <f>XcgSans</f>
        <v>600</v>
      </c>
      <c r="F108" s="260">
        <f ca="1">XcgPlein</f>
        <v>660.53195164075987</v>
      </c>
      <c r="N108" s="75"/>
    </row>
    <row r="109" spans="2:14" x14ac:dyDescent="0.2">
      <c r="B109" s="74"/>
      <c r="N109" s="75"/>
    </row>
    <row r="110" spans="2:14" x14ac:dyDescent="0.2">
      <c r="B110" s="74"/>
      <c r="D110" s="438" t="s">
        <v>355</v>
      </c>
      <c r="E110" s="439">
        <f ca="1">MasseVide</f>
        <v>7.6520000000000001</v>
      </c>
      <c r="G110" s="429" t="s">
        <v>356</v>
      </c>
      <c r="H110" s="265"/>
      <c r="I110" s="265"/>
      <c r="J110" s="266"/>
      <c r="N110" s="75"/>
    </row>
    <row r="111" spans="2:14" x14ac:dyDescent="0.2">
      <c r="B111" s="74"/>
      <c r="G111" s="276" t="s">
        <v>213</v>
      </c>
      <c r="H111" s="6">
        <f>Beta_rampe</f>
        <v>72.642007648178861</v>
      </c>
      <c r="I111" s="6">
        <v>80</v>
      </c>
      <c r="J111" s="244">
        <v>90</v>
      </c>
      <c r="N111" s="75"/>
    </row>
    <row r="112" spans="2:14" x14ac:dyDescent="0.2">
      <c r="B112" s="74"/>
      <c r="G112" s="278" t="s">
        <v>215</v>
      </c>
      <c r="H112" s="247">
        <f ca="1">Temps_culmi</f>
        <v>23.399999999999991</v>
      </c>
      <c r="I112" s="259"/>
      <c r="J112" s="268"/>
      <c r="N112" s="75"/>
    </row>
    <row r="113" spans="2:14" ht="12.75" customHeight="1" x14ac:dyDescent="0.25">
      <c r="B113" s="74"/>
      <c r="D113" s="435" t="s">
        <v>357</v>
      </c>
      <c r="E113" s="48"/>
      <c r="G113" s="278" t="s">
        <v>216</v>
      </c>
      <c r="H113" s="242">
        <f ca="1">Altitude_culmi</f>
        <v>2532.4805040585516</v>
      </c>
      <c r="I113" s="259"/>
      <c r="J113" s="268"/>
      <c r="N113" s="75"/>
    </row>
    <row r="114" spans="2:14" ht="12.75" customHeight="1" x14ac:dyDescent="0.25">
      <c r="B114" s="74"/>
      <c r="D114" s="48"/>
      <c r="E114" s="48"/>
      <c r="F114" s="435"/>
      <c r="G114" s="278" t="s">
        <v>217</v>
      </c>
      <c r="H114" s="248">
        <f ca="1">Vit_culmi</f>
        <v>51.285344551248528</v>
      </c>
      <c r="I114" s="259"/>
      <c r="J114" s="268"/>
      <c r="N114" s="75"/>
    </row>
    <row r="115" spans="2:14" x14ac:dyDescent="0.2">
      <c r="B115" s="74"/>
      <c r="C115" s="429" t="s">
        <v>358</v>
      </c>
      <c r="D115" s="249"/>
      <c r="E115" s="446">
        <v>0.1</v>
      </c>
      <c r="G115" s="278" t="s">
        <v>133</v>
      </c>
      <c r="H115" s="242">
        <f ca="1">Portee_balistique</f>
        <v>2323.2191136203255</v>
      </c>
      <c r="I115" s="259"/>
      <c r="J115" s="268"/>
      <c r="N115" s="75"/>
    </row>
    <row r="116" spans="2:14" ht="12.75" customHeight="1" x14ac:dyDescent="0.2">
      <c r="B116" s="74"/>
      <c r="C116" s="431" t="s">
        <v>359</v>
      </c>
      <c r="D116" s="255"/>
      <c r="E116" s="447">
        <f>E_ail*(m_ail+n_ail)/2</f>
        <v>14300</v>
      </c>
      <c r="G116" s="278" t="s">
        <v>137</v>
      </c>
      <c r="H116" s="248">
        <f ca="1">Vit_max</f>
        <v>253.39914923643661</v>
      </c>
      <c r="I116" s="259"/>
      <c r="J116" s="268"/>
      <c r="N116" s="75"/>
    </row>
    <row r="117" spans="2:14" ht="12.75" customHeight="1" x14ac:dyDescent="0.2">
      <c r="B117" s="74"/>
      <c r="D117" s="48"/>
      <c r="E117" s="48"/>
      <c r="F117" s="48"/>
      <c r="G117" s="278" t="s">
        <v>136</v>
      </c>
      <c r="H117" s="242">
        <f ca="1">Acc_max</f>
        <v>91.907599195134395</v>
      </c>
      <c r="I117" s="259"/>
      <c r="J117" s="268"/>
      <c r="N117" s="75"/>
    </row>
    <row r="118" spans="2:14" x14ac:dyDescent="0.2">
      <c r="B118" s="74"/>
      <c r="C118" s="429" t="s">
        <v>360</v>
      </c>
      <c r="D118" s="249"/>
      <c r="E118" s="457"/>
      <c r="F118" s="458">
        <f>J90/100</f>
        <v>10.199999999999999</v>
      </c>
      <c r="G118" s="276" t="s">
        <v>5</v>
      </c>
      <c r="H118" s="6">
        <f>Cx</f>
        <v>0.6</v>
      </c>
      <c r="I118" s="259"/>
      <c r="J118" s="268"/>
      <c r="N118" s="75"/>
    </row>
    <row r="119" spans="2:14" x14ac:dyDescent="0.2">
      <c r="B119" s="74"/>
      <c r="C119" s="437" t="s">
        <v>361</v>
      </c>
      <c r="D119" s="2"/>
      <c r="E119" s="459">
        <f ca="1">2*Acc_max*MasseSans</f>
        <v>1286.7063887318816</v>
      </c>
      <c r="F119" s="460">
        <f ca="1">E119/g</f>
        <v>131.16273075758221</v>
      </c>
      <c r="G119" s="269" t="s">
        <v>222</v>
      </c>
      <c r="H119" s="270"/>
      <c r="I119" s="270"/>
      <c r="J119" s="271"/>
      <c r="N119" s="75"/>
    </row>
    <row r="120" spans="2:14" x14ac:dyDescent="0.2">
      <c r="B120" s="74"/>
      <c r="C120" s="437" t="s">
        <v>362</v>
      </c>
      <c r="D120" s="2"/>
      <c r="E120" s="459">
        <f ca="1">2*Acc_max*E115</f>
        <v>18.381519839026879</v>
      </c>
      <c r="F120" s="460">
        <f ca="1">E120/g</f>
        <v>1.8737532965368886</v>
      </c>
      <c r="N120" s="75"/>
    </row>
    <row r="121" spans="2:14" x14ac:dyDescent="0.2">
      <c r="B121" s="74"/>
      <c r="C121" s="431" t="s">
        <v>363</v>
      </c>
      <c r="D121" s="255"/>
      <c r="E121" s="452">
        <f ca="1">0.104*E116/1000000*Vit_max^2</f>
        <v>95.494790801552796</v>
      </c>
      <c r="F121" s="453">
        <f ca="1">E121/g</f>
        <v>9.73443331310426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774.08034496339951</v>
      </c>
      <c r="F128" s="451">
        <f ca="1">E128/g</f>
        <v>78.907272677206876</v>
      </c>
      <c r="H128" s="48"/>
      <c r="I128" s="48"/>
      <c r="J128" s="48"/>
      <c r="K128" s="48"/>
      <c r="N128" s="75"/>
    </row>
    <row r="129" spans="2:14" x14ac:dyDescent="0.2">
      <c r="B129" s="74"/>
      <c r="C129" s="668" t="s">
        <v>369</v>
      </c>
      <c r="D129" s="669"/>
      <c r="E129" s="452">
        <f ca="1">E128/E126*2</f>
        <v>387.04017248169976</v>
      </c>
      <c r="F129" s="453">
        <f ca="1">E129/g</f>
        <v>39.453636338603438</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18.737532965368889</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2025-07-24T18:13:07Z</dcterms:modified>
</cp:coreProperties>
</file>